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Zákazky\VO - Komenského\ŽoN\"/>
    </mc:Choice>
  </mc:AlternateContent>
  <xr:revisionPtr revIDLastSave="0" documentId="13_ncr:1_{984348D3-2BC5-4D7E-A9A4-F180A90EC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vrh na plnenie kritéria" sheetId="17" r:id="rId1"/>
    <sheet name="Rekapitulácia stavby" sheetId="1" r:id="rId2"/>
    <sheet name="01 - Spevnené plochy" sheetId="2" r:id="rId3"/>
    <sheet name="02 - Technológia hmlovej ..." sheetId="3" r:id="rId4"/>
    <sheet name="03 - Búracie práce" sheetId="4" r:id="rId5"/>
    <sheet name="01 - Výsadba" sheetId="5" r:id="rId6"/>
    <sheet name="02 - Závlaha" sheetId="6" r:id="rId7"/>
    <sheet name="SO-03 - Pergola" sheetId="7" r:id="rId8"/>
    <sheet name="SO-04 - Mobiliár a drobná..." sheetId="8" r:id="rId9"/>
    <sheet name="SO-05 - Elektroinštalácie" sheetId="9" r:id="rId10"/>
    <sheet name="SO-06 - Preloženie VN ved..." sheetId="10" r:id="rId11"/>
    <sheet name="SO-07 - Preloženie NN ved..." sheetId="11" r:id="rId12"/>
    <sheet name="01 - Prípojka vody pre zá..." sheetId="12" r:id="rId13"/>
    <sheet name="02 - Areálový polievací v..." sheetId="13" r:id="rId14"/>
    <sheet name="03 - Odvedenie dažďových ..." sheetId="14" r:id="rId15"/>
    <sheet name="SO-09 - Dopravné riešenie" sheetId="15" r:id="rId16"/>
    <sheet name="SLP - Pripojka SLP" sheetId="16" r:id="rId17"/>
  </sheets>
  <definedNames>
    <definedName name="_xlnm._FilterDatabase" localSheetId="12" hidden="1">'01 - Prípojka vody pre zá...'!$C$127:$K$205</definedName>
    <definedName name="_xlnm._FilterDatabase" localSheetId="2" hidden="1">'01 - Spevnené plochy'!$C$130:$K$200</definedName>
    <definedName name="_xlnm._FilterDatabase" localSheetId="5" hidden="1">'01 - Výsadba'!$C$124:$K$180</definedName>
    <definedName name="_xlnm._FilterDatabase" localSheetId="13" hidden="1">'02 - Areálový polievací v...'!$C$125:$K$159</definedName>
    <definedName name="_xlnm._FilterDatabase" localSheetId="3" hidden="1">'02 - Technológia hmlovej ...'!$C$121:$K$150</definedName>
    <definedName name="_xlnm._FilterDatabase" localSheetId="6" hidden="1">'02 - Závlaha'!$C$125:$K$166</definedName>
    <definedName name="_xlnm._FilterDatabase" localSheetId="4" hidden="1">'03 - Búracie práce'!$C$125:$K$161</definedName>
    <definedName name="_xlnm._FilterDatabase" localSheetId="14" hidden="1">'03 - Odvedenie dažďových ...'!$C$125:$K$149</definedName>
    <definedName name="_xlnm._FilterDatabase" localSheetId="16" hidden="1">'SLP - Pripojka SLP'!$C$118:$K$140</definedName>
    <definedName name="_xlnm._FilterDatabase" localSheetId="7" hidden="1">'SO-03 - Pergola'!$C$127:$K$175</definedName>
    <definedName name="_xlnm._FilterDatabase" localSheetId="8" hidden="1">'SO-04 - Mobiliár a drobná...'!$C$121:$K$149</definedName>
    <definedName name="_xlnm._FilterDatabase" localSheetId="9" hidden="1">'SO-05 - Elektroinštalácie'!$C$121:$K$207</definedName>
    <definedName name="_xlnm._FilterDatabase" localSheetId="10" hidden="1">'SO-06 - Preloženie VN ved...'!$C$119:$K$153</definedName>
    <definedName name="_xlnm._FilterDatabase" localSheetId="11" hidden="1">'SO-07 - Preloženie NN ved...'!$C$119:$K$158</definedName>
    <definedName name="_xlnm._FilterDatabase" localSheetId="15" hidden="1">'SO-09 - Dopravné riešenie'!$C$124:$K$189</definedName>
    <definedName name="_xlnm.Print_Titles" localSheetId="12">'01 - Prípojka vody pre zá...'!$127:$127</definedName>
    <definedName name="_xlnm.Print_Titles" localSheetId="2">'01 - Spevnené plochy'!$130:$130</definedName>
    <definedName name="_xlnm.Print_Titles" localSheetId="5">'01 - Výsadba'!$124:$124</definedName>
    <definedName name="_xlnm.Print_Titles" localSheetId="13">'02 - Areálový polievací v...'!$125:$125</definedName>
    <definedName name="_xlnm.Print_Titles" localSheetId="3">'02 - Technológia hmlovej ...'!$121:$121</definedName>
    <definedName name="_xlnm.Print_Titles" localSheetId="6">'02 - Závlaha'!$125:$125</definedName>
    <definedName name="_xlnm.Print_Titles" localSheetId="4">'03 - Búracie práce'!$125:$125</definedName>
    <definedName name="_xlnm.Print_Titles" localSheetId="14">'03 - Odvedenie dažďových ...'!$125:$125</definedName>
    <definedName name="_xlnm.Print_Titles" localSheetId="1">'Rekapitulácia stavby'!$92:$92</definedName>
    <definedName name="_xlnm.Print_Titles" localSheetId="16">'SLP - Pripojka SLP'!$118:$118</definedName>
    <definedName name="_xlnm.Print_Titles" localSheetId="7">'SO-03 - Pergola'!$127:$127</definedName>
    <definedName name="_xlnm.Print_Titles" localSheetId="8">'SO-04 - Mobiliár a drobná...'!$121:$121</definedName>
    <definedName name="_xlnm.Print_Titles" localSheetId="9">'SO-05 - Elektroinštalácie'!$121:$121</definedName>
    <definedName name="_xlnm.Print_Titles" localSheetId="10">'SO-06 - Preloženie VN ved...'!$119:$119</definedName>
    <definedName name="_xlnm.Print_Titles" localSheetId="11">'SO-07 - Preloženie NN ved...'!$119:$119</definedName>
    <definedName name="_xlnm.Print_Titles" localSheetId="15">'SO-09 - Dopravné riešenie'!$124:$124</definedName>
    <definedName name="_xlnm.Print_Area" localSheetId="12">'01 - Prípojka vody pre zá...'!$C$113:$J$205</definedName>
    <definedName name="_xlnm.Print_Area" localSheetId="2">'01 - Spevnené plochy'!$C$116:$J$200</definedName>
    <definedName name="_xlnm.Print_Area" localSheetId="5">'01 - Výsadba'!$C$110:$J$180</definedName>
    <definedName name="_xlnm.Print_Area" localSheetId="13">'02 - Areálový polievací v...'!$C$111:$J$159</definedName>
    <definedName name="_xlnm.Print_Area" localSheetId="3">'02 - Technológia hmlovej ...'!$C$107:$J$150</definedName>
    <definedName name="_xlnm.Print_Area" localSheetId="6">'02 - Závlaha'!$C$111:$J$166</definedName>
    <definedName name="_xlnm.Print_Area" localSheetId="4">'03 - Búracie práce'!$C$111:$J$161</definedName>
    <definedName name="_xlnm.Print_Area" localSheetId="14">'03 - Odvedenie dažďových ...'!$C$111:$J$149</definedName>
    <definedName name="_xlnm.Print_Area" localSheetId="1">'Rekapitulácia stavby'!$D$4:$AO$76,'Rekapitulácia stavby'!$C$82:$AQ$113</definedName>
    <definedName name="_xlnm.Print_Area" localSheetId="16">'SLP - Pripojka SLP'!$C$106:$J$140</definedName>
    <definedName name="_xlnm.Print_Area" localSheetId="7">'SO-03 - Pergola'!$C$115:$J$175</definedName>
    <definedName name="_xlnm.Print_Area" localSheetId="8">'SO-04 - Mobiliár a drobná...'!$C$109:$J$149</definedName>
    <definedName name="_xlnm.Print_Area" localSheetId="9">'SO-05 - Elektroinštalácie'!$C$109:$J$207</definedName>
    <definedName name="_xlnm.Print_Area" localSheetId="10">'SO-06 - Preloženie VN ved...'!$C$107:$J$153</definedName>
    <definedName name="_xlnm.Print_Area" localSheetId="11">'SO-07 - Preloženie NN ved...'!$C$107:$J$158</definedName>
    <definedName name="_xlnm.Print_Area" localSheetId="15">'SO-09 - Dopravné riešenie'!$C$112:$J$189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7" l="1"/>
  <c r="B16" i="17"/>
  <c r="J191" i="2"/>
  <c r="J134" i="2"/>
  <c r="J132" i="16"/>
  <c r="J37" i="16"/>
  <c r="J36" i="16"/>
  <c r="AY112" i="1" s="1"/>
  <c r="J35" i="16"/>
  <c r="AX112" i="1" s="1"/>
  <c r="BI140" i="16"/>
  <c r="BH140" i="16"/>
  <c r="BG140" i="16"/>
  <c r="BE140" i="16"/>
  <c r="BK140" i="16"/>
  <c r="J140" i="16" s="1"/>
  <c r="BF140" i="16" s="1"/>
  <c r="BI139" i="16"/>
  <c r="BH139" i="16"/>
  <c r="BG139" i="16"/>
  <c r="BE139" i="16"/>
  <c r="BK139" i="16"/>
  <c r="J139" i="16"/>
  <c r="BF139" i="16" s="1"/>
  <c r="BI138" i="16"/>
  <c r="BH138" i="16"/>
  <c r="BG138" i="16"/>
  <c r="BE138" i="16"/>
  <c r="BK138" i="16"/>
  <c r="J138" i="16"/>
  <c r="BF138" i="16"/>
  <c r="BI137" i="16"/>
  <c r="BH137" i="16"/>
  <c r="BG137" i="16"/>
  <c r="BE137" i="16"/>
  <c r="BK137" i="16"/>
  <c r="J137" i="16" s="1"/>
  <c r="BF137" i="16" s="1"/>
  <c r="BI136" i="16"/>
  <c r="BH136" i="16"/>
  <c r="BG136" i="16"/>
  <c r="BE136" i="16"/>
  <c r="BK136" i="16"/>
  <c r="J136" i="16" s="1"/>
  <c r="BF136" i="16" s="1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BI123" i="16"/>
  <c r="BH123" i="16"/>
  <c r="BG123" i="16"/>
  <c r="BE123" i="16"/>
  <c r="T123" i="16"/>
  <c r="R123" i="16"/>
  <c r="P123" i="16"/>
  <c r="BI122" i="16"/>
  <c r="BH122" i="16"/>
  <c r="BG122" i="16"/>
  <c r="BE122" i="16"/>
  <c r="T122" i="16"/>
  <c r="R122" i="16"/>
  <c r="P122" i="16"/>
  <c r="BI121" i="16"/>
  <c r="BH121" i="16"/>
  <c r="BG121" i="16"/>
  <c r="BE121" i="16"/>
  <c r="T121" i="16"/>
  <c r="R121" i="16"/>
  <c r="P121" i="16"/>
  <c r="J116" i="16"/>
  <c r="J115" i="16"/>
  <c r="F115" i="16"/>
  <c r="F113" i="16"/>
  <c r="E111" i="16"/>
  <c r="J92" i="16"/>
  <c r="J91" i="16"/>
  <c r="F91" i="16"/>
  <c r="F89" i="16"/>
  <c r="E87" i="16"/>
  <c r="J18" i="16"/>
  <c r="E18" i="16"/>
  <c r="F116" i="16" s="1"/>
  <c r="J17" i="16"/>
  <c r="J12" i="16"/>
  <c r="J113" i="16" s="1"/>
  <c r="E7" i="16"/>
  <c r="E109" i="16" s="1"/>
  <c r="J37" i="15"/>
  <c r="J36" i="15"/>
  <c r="AY111" i="1" s="1"/>
  <c r="J35" i="15"/>
  <c r="AX111" i="1" s="1"/>
  <c r="BI189" i="15"/>
  <c r="BH189" i="15"/>
  <c r="BG189" i="15"/>
  <c r="BE189" i="15"/>
  <c r="BK189" i="15"/>
  <c r="J189" i="15" s="1"/>
  <c r="BF189" i="15" s="1"/>
  <c r="BI188" i="15"/>
  <c r="BH188" i="15"/>
  <c r="BG188" i="15"/>
  <c r="BE188" i="15"/>
  <c r="BK188" i="15"/>
  <c r="J188" i="15" s="1"/>
  <c r="BF188" i="15" s="1"/>
  <c r="BI187" i="15"/>
  <c r="BH187" i="15"/>
  <c r="BG187" i="15"/>
  <c r="BE187" i="15"/>
  <c r="BK187" i="15"/>
  <c r="J187" i="15"/>
  <c r="BF187" i="15" s="1"/>
  <c r="BI186" i="15"/>
  <c r="BH186" i="15"/>
  <c r="BG186" i="15"/>
  <c r="BE186" i="15"/>
  <c r="BK186" i="15"/>
  <c r="J186" i="15" s="1"/>
  <c r="BF186" i="15" s="1"/>
  <c r="BI185" i="15"/>
  <c r="BH185" i="15"/>
  <c r="BG185" i="15"/>
  <c r="BE185" i="15"/>
  <c r="BK185" i="15"/>
  <c r="J185" i="15"/>
  <c r="BF185" i="15" s="1"/>
  <c r="BI183" i="15"/>
  <c r="BH183" i="15"/>
  <c r="BG183" i="15"/>
  <c r="BE183" i="15"/>
  <c r="T183" i="15"/>
  <c r="T182" i="15" s="1"/>
  <c r="R183" i="15"/>
  <c r="R182" i="15" s="1"/>
  <c r="P183" i="15"/>
  <c r="P182" i="15" s="1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7" i="15"/>
  <c r="BH157" i="15"/>
  <c r="BG157" i="15"/>
  <c r="BE157" i="15"/>
  <c r="T157" i="15"/>
  <c r="T156" i="15"/>
  <c r="R157" i="15"/>
  <c r="R156" i="15" s="1"/>
  <c r="P157" i="15"/>
  <c r="P156" i="15" s="1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1" i="15"/>
  <c r="BH141" i="15"/>
  <c r="BG141" i="15"/>
  <c r="BE141" i="15"/>
  <c r="T141" i="15"/>
  <c r="T140" i="15" s="1"/>
  <c r="R141" i="15"/>
  <c r="R140" i="15" s="1"/>
  <c r="P141" i="15"/>
  <c r="P140" i="15" s="1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J122" i="15"/>
  <c r="J121" i="15"/>
  <c r="F121" i="15"/>
  <c r="F119" i="15"/>
  <c r="E117" i="15"/>
  <c r="J92" i="15"/>
  <c r="J91" i="15"/>
  <c r="F91" i="15"/>
  <c r="F89" i="15"/>
  <c r="E87" i="15"/>
  <c r="J18" i="15"/>
  <c r="E18" i="15"/>
  <c r="F92" i="15"/>
  <c r="J17" i="15"/>
  <c r="J12" i="15"/>
  <c r="J119" i="15"/>
  <c r="E7" i="15"/>
  <c r="E85" i="15"/>
  <c r="J39" i="14"/>
  <c r="J38" i="14"/>
  <c r="AY110" i="1"/>
  <c r="J37" i="14"/>
  <c r="AX110" i="1" s="1"/>
  <c r="BI149" i="14"/>
  <c r="BH149" i="14"/>
  <c r="BG149" i="14"/>
  <c r="BE149" i="14"/>
  <c r="BK149" i="14"/>
  <c r="J149" i="14"/>
  <c r="BF149" i="14" s="1"/>
  <c r="BI148" i="14"/>
  <c r="BH148" i="14"/>
  <c r="BG148" i="14"/>
  <c r="BE148" i="14"/>
  <c r="BK148" i="14"/>
  <c r="J148" i="14" s="1"/>
  <c r="BF148" i="14" s="1"/>
  <c r="BI147" i="14"/>
  <c r="BH147" i="14"/>
  <c r="BG147" i="14"/>
  <c r="BE147" i="14"/>
  <c r="BK147" i="14"/>
  <c r="J147" i="14" s="1"/>
  <c r="BF147" i="14" s="1"/>
  <c r="BI146" i="14"/>
  <c r="BH146" i="14"/>
  <c r="BG146" i="14"/>
  <c r="BE146" i="14"/>
  <c r="BK146" i="14"/>
  <c r="J146" i="14"/>
  <c r="BF146" i="14" s="1"/>
  <c r="BI145" i="14"/>
  <c r="BH145" i="14"/>
  <c r="BG145" i="14"/>
  <c r="BE145" i="14"/>
  <c r="BK145" i="14"/>
  <c r="J145" i="14" s="1"/>
  <c r="BF145" i="14" s="1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39" i="14"/>
  <c r="BH139" i="14"/>
  <c r="BG139" i="14"/>
  <c r="BE139" i="14"/>
  <c r="T139" i="14"/>
  <c r="T138" i="14" s="1"/>
  <c r="R139" i="14"/>
  <c r="R138" i="14"/>
  <c r="P139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3" i="14"/>
  <c r="J122" i="14"/>
  <c r="F122" i="14"/>
  <c r="F120" i="14"/>
  <c r="E118" i="14"/>
  <c r="J94" i="14"/>
  <c r="J93" i="14"/>
  <c r="F93" i="14"/>
  <c r="F91" i="14"/>
  <c r="E89" i="14"/>
  <c r="J20" i="14"/>
  <c r="E20" i="14"/>
  <c r="F94" i="14" s="1"/>
  <c r="J19" i="14"/>
  <c r="J14" i="14"/>
  <c r="J120" i="14" s="1"/>
  <c r="E7" i="14"/>
  <c r="E114" i="14" s="1"/>
  <c r="J39" i="13"/>
  <c r="J38" i="13"/>
  <c r="AY109" i="1" s="1"/>
  <c r="J37" i="13"/>
  <c r="AX109" i="1"/>
  <c r="BI159" i="13"/>
  <c r="BH159" i="13"/>
  <c r="BG159" i="13"/>
  <c r="BE159" i="13"/>
  <c r="BK159" i="13"/>
  <c r="J159" i="13" s="1"/>
  <c r="BF159" i="13" s="1"/>
  <c r="BI158" i="13"/>
  <c r="BH158" i="13"/>
  <c r="BG158" i="13"/>
  <c r="BE158" i="13"/>
  <c r="BK158" i="13"/>
  <c r="J158" i="13"/>
  <c r="BF158" i="13" s="1"/>
  <c r="BI157" i="13"/>
  <c r="BH157" i="13"/>
  <c r="BG157" i="13"/>
  <c r="BE157" i="13"/>
  <c r="BK157" i="13"/>
  <c r="J157" i="13" s="1"/>
  <c r="BF157" i="13" s="1"/>
  <c r="BI156" i="13"/>
  <c r="BH156" i="13"/>
  <c r="BG156" i="13"/>
  <c r="BE156" i="13"/>
  <c r="BK156" i="13"/>
  <c r="J156" i="13" s="1"/>
  <c r="BF156" i="13" s="1"/>
  <c r="BI155" i="13"/>
  <c r="BH155" i="13"/>
  <c r="BG155" i="13"/>
  <c r="BE155" i="13"/>
  <c r="BK155" i="13"/>
  <c r="J155" i="13"/>
  <c r="BF155" i="13" s="1"/>
  <c r="BI153" i="13"/>
  <c r="BH153" i="13"/>
  <c r="BG153" i="13"/>
  <c r="BE153" i="13"/>
  <c r="T153" i="13"/>
  <c r="T152" i="13" s="1"/>
  <c r="R153" i="13"/>
  <c r="R152" i="13" s="1"/>
  <c r="P153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0" i="13"/>
  <c r="BH140" i="13"/>
  <c r="BG140" i="13"/>
  <c r="BE140" i="13"/>
  <c r="T140" i="13"/>
  <c r="T139" i="13" s="1"/>
  <c r="R140" i="13"/>
  <c r="R139" i="13" s="1"/>
  <c r="P140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J123" i="13"/>
  <c r="J122" i="13"/>
  <c r="F122" i="13"/>
  <c r="F120" i="13"/>
  <c r="E118" i="13"/>
  <c r="J94" i="13"/>
  <c r="J93" i="13"/>
  <c r="F93" i="13"/>
  <c r="F91" i="13"/>
  <c r="E89" i="13"/>
  <c r="J20" i="13"/>
  <c r="E20" i="13"/>
  <c r="F94" i="13"/>
  <c r="J19" i="13"/>
  <c r="J14" i="13"/>
  <c r="J120" i="13" s="1"/>
  <c r="E7" i="13"/>
  <c r="E114" i="13"/>
  <c r="J39" i="12"/>
  <c r="J38" i="12"/>
  <c r="AY108" i="1"/>
  <c r="J37" i="12"/>
  <c r="AX108" i="1"/>
  <c r="BI205" i="12"/>
  <c r="BH205" i="12"/>
  <c r="BG205" i="12"/>
  <c r="BE205" i="12"/>
  <c r="BK205" i="12"/>
  <c r="J205" i="12"/>
  <c r="BF205" i="12" s="1"/>
  <c r="BI204" i="12"/>
  <c r="BH204" i="12"/>
  <c r="BG204" i="12"/>
  <c r="BE204" i="12"/>
  <c r="BK204" i="12"/>
  <c r="J204" i="12"/>
  <c r="BF204" i="12"/>
  <c r="BI203" i="12"/>
  <c r="BH203" i="12"/>
  <c r="BG203" i="12"/>
  <c r="BE203" i="12"/>
  <c r="BK203" i="12"/>
  <c r="J203" i="12" s="1"/>
  <c r="BF203" i="12" s="1"/>
  <c r="BI202" i="12"/>
  <c r="BH202" i="12"/>
  <c r="BG202" i="12"/>
  <c r="BE202" i="12"/>
  <c r="BK202" i="12"/>
  <c r="J202" i="12"/>
  <c r="BF202" i="12" s="1"/>
  <c r="BI201" i="12"/>
  <c r="BH201" i="12"/>
  <c r="BG201" i="12"/>
  <c r="BE201" i="12"/>
  <c r="BK201" i="12"/>
  <c r="J201" i="12" s="1"/>
  <c r="BF201" i="12" s="1"/>
  <c r="BI199" i="12"/>
  <c r="BH199" i="12"/>
  <c r="BG199" i="12"/>
  <c r="BE199" i="12"/>
  <c r="T199" i="12"/>
  <c r="T198" i="12" s="1"/>
  <c r="R199" i="12"/>
  <c r="R198" i="12"/>
  <c r="P199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5" i="12"/>
  <c r="J124" i="12"/>
  <c r="F124" i="12"/>
  <c r="F122" i="12"/>
  <c r="E120" i="12"/>
  <c r="J94" i="12"/>
  <c r="J93" i="12"/>
  <c r="F93" i="12"/>
  <c r="F91" i="12"/>
  <c r="E89" i="12"/>
  <c r="J20" i="12"/>
  <c r="E20" i="12"/>
  <c r="F94" i="12"/>
  <c r="J19" i="12"/>
  <c r="J14" i="12"/>
  <c r="J91" i="12"/>
  <c r="E7" i="12"/>
  <c r="E116" i="12"/>
  <c r="J37" i="11"/>
  <c r="J36" i="11"/>
  <c r="AY106" i="1"/>
  <c r="J35" i="11"/>
  <c r="AX106" i="1"/>
  <c r="BI158" i="11"/>
  <c r="BH158" i="11"/>
  <c r="BG158" i="11"/>
  <c r="BE158" i="11"/>
  <c r="BK158" i="11"/>
  <c r="J158" i="11"/>
  <c r="BF158" i="11" s="1"/>
  <c r="BI157" i="11"/>
  <c r="BH157" i="11"/>
  <c r="BG157" i="11"/>
  <c r="BE157" i="11"/>
  <c r="BK157" i="11"/>
  <c r="J157" i="11" s="1"/>
  <c r="BF157" i="11" s="1"/>
  <c r="BI156" i="11"/>
  <c r="BH156" i="11"/>
  <c r="BG156" i="11"/>
  <c r="BE156" i="11"/>
  <c r="BK156" i="11"/>
  <c r="J156" i="11" s="1"/>
  <c r="BF156" i="11" s="1"/>
  <c r="BI155" i="11"/>
  <c r="BH155" i="11"/>
  <c r="BG155" i="11"/>
  <c r="BE155" i="11"/>
  <c r="BK155" i="11"/>
  <c r="J155" i="11"/>
  <c r="BF155" i="11" s="1"/>
  <c r="BI154" i="11"/>
  <c r="BH154" i="11"/>
  <c r="BG154" i="11"/>
  <c r="BE154" i="11"/>
  <c r="BK154" i="11"/>
  <c r="J154" i="11" s="1"/>
  <c r="BF154" i="11" s="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BI122" i="11"/>
  <c r="BH122" i="11"/>
  <c r="BG122" i="11"/>
  <c r="BE122" i="11"/>
  <c r="T122" i="11"/>
  <c r="R122" i="11"/>
  <c r="P122" i="11"/>
  <c r="J117" i="11"/>
  <c r="J116" i="11"/>
  <c r="F116" i="11"/>
  <c r="F114" i="11"/>
  <c r="E112" i="11"/>
  <c r="J92" i="11"/>
  <c r="J91" i="11"/>
  <c r="F91" i="11"/>
  <c r="F89" i="11"/>
  <c r="E87" i="11"/>
  <c r="J18" i="11"/>
  <c r="E18" i="11"/>
  <c r="F92" i="11"/>
  <c r="J17" i="11"/>
  <c r="J12" i="11"/>
  <c r="J89" i="11"/>
  <c r="E7" i="11"/>
  <c r="E85" i="11"/>
  <c r="J37" i="10"/>
  <c r="J36" i="10"/>
  <c r="AY105" i="1"/>
  <c r="J35" i="10"/>
  <c r="AX105" i="1" s="1"/>
  <c r="BI153" i="10"/>
  <c r="BH153" i="10"/>
  <c r="BG153" i="10"/>
  <c r="BE153" i="10"/>
  <c r="BK153" i="10"/>
  <c r="J153" i="10"/>
  <c r="BF153" i="10" s="1"/>
  <c r="BI152" i="10"/>
  <c r="BH152" i="10"/>
  <c r="BG152" i="10"/>
  <c r="BE152" i="10"/>
  <c r="BK152" i="10"/>
  <c r="J152" i="10" s="1"/>
  <c r="BF152" i="10" s="1"/>
  <c r="BI151" i="10"/>
  <c r="BH151" i="10"/>
  <c r="BG151" i="10"/>
  <c r="BE151" i="10"/>
  <c r="BK151" i="10"/>
  <c r="J151" i="10"/>
  <c r="BF151" i="10" s="1"/>
  <c r="BI150" i="10"/>
  <c r="BH150" i="10"/>
  <c r="BG150" i="10"/>
  <c r="BE150" i="10"/>
  <c r="BK150" i="10"/>
  <c r="J150" i="10"/>
  <c r="BF150" i="10"/>
  <c r="BI149" i="10"/>
  <c r="BH149" i="10"/>
  <c r="BG149" i="10"/>
  <c r="BE149" i="10"/>
  <c r="BK149" i="10"/>
  <c r="J149" i="10" s="1"/>
  <c r="BF149" i="10" s="1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4" i="10"/>
  <c r="BH124" i="10"/>
  <c r="BG124" i="10"/>
  <c r="BE124" i="10"/>
  <c r="T124" i="10"/>
  <c r="R124" i="10"/>
  <c r="P124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J117" i="10"/>
  <c r="J116" i="10"/>
  <c r="F116" i="10"/>
  <c r="F114" i="10"/>
  <c r="E112" i="10"/>
  <c r="J92" i="10"/>
  <c r="J91" i="10"/>
  <c r="F91" i="10"/>
  <c r="F89" i="10"/>
  <c r="E87" i="10"/>
  <c r="J18" i="10"/>
  <c r="E18" i="10"/>
  <c r="F92" i="10" s="1"/>
  <c r="J17" i="10"/>
  <c r="J12" i="10"/>
  <c r="J89" i="10"/>
  <c r="E7" i="10"/>
  <c r="E110" i="10" s="1"/>
  <c r="J37" i="9"/>
  <c r="J36" i="9"/>
  <c r="AY104" i="1" s="1"/>
  <c r="J35" i="9"/>
  <c r="AX104" i="1" s="1"/>
  <c r="BI207" i="9"/>
  <c r="BH207" i="9"/>
  <c r="BG207" i="9"/>
  <c r="BE207" i="9"/>
  <c r="BK207" i="9"/>
  <c r="J207" i="9" s="1"/>
  <c r="BF207" i="9" s="1"/>
  <c r="BI206" i="9"/>
  <c r="BH206" i="9"/>
  <c r="BG206" i="9"/>
  <c r="BE206" i="9"/>
  <c r="BK206" i="9"/>
  <c r="J206" i="9" s="1"/>
  <c r="BF206" i="9" s="1"/>
  <c r="BI205" i="9"/>
  <c r="BH205" i="9"/>
  <c r="BG205" i="9"/>
  <c r="BE205" i="9"/>
  <c r="BK205" i="9"/>
  <c r="J205" i="9"/>
  <c r="BF205" i="9" s="1"/>
  <c r="BI204" i="9"/>
  <c r="BH204" i="9"/>
  <c r="BG204" i="9"/>
  <c r="BE204" i="9"/>
  <c r="BK204" i="9"/>
  <c r="J204" i="9" s="1"/>
  <c r="BF204" i="9" s="1"/>
  <c r="BI203" i="9"/>
  <c r="BH203" i="9"/>
  <c r="BG203" i="9"/>
  <c r="BE203" i="9"/>
  <c r="BK203" i="9"/>
  <c r="J203" i="9"/>
  <c r="BF203" i="9" s="1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J119" i="9"/>
  <c r="J118" i="9"/>
  <c r="F118" i="9"/>
  <c r="F116" i="9"/>
  <c r="E114" i="9"/>
  <c r="J92" i="9"/>
  <c r="J91" i="9"/>
  <c r="F91" i="9"/>
  <c r="F89" i="9"/>
  <c r="E87" i="9"/>
  <c r="J18" i="9"/>
  <c r="E18" i="9"/>
  <c r="F119" i="9" s="1"/>
  <c r="J17" i="9"/>
  <c r="J12" i="9"/>
  <c r="J89" i="9"/>
  <c r="E7" i="9"/>
  <c r="E85" i="9" s="1"/>
  <c r="J37" i="8"/>
  <c r="J36" i="8"/>
  <c r="AY103" i="1" s="1"/>
  <c r="J35" i="8"/>
  <c r="AX103" i="1" s="1"/>
  <c r="BI149" i="8"/>
  <c r="BH149" i="8"/>
  <c r="BG149" i="8"/>
  <c r="BE149" i="8"/>
  <c r="BK149" i="8"/>
  <c r="J149" i="8" s="1"/>
  <c r="BF149" i="8" s="1"/>
  <c r="BI148" i="8"/>
  <c r="BH148" i="8"/>
  <c r="BG148" i="8"/>
  <c r="BE148" i="8"/>
  <c r="BK148" i="8"/>
  <c r="J148" i="8" s="1"/>
  <c r="BF148" i="8" s="1"/>
  <c r="BI147" i="8"/>
  <c r="BH147" i="8"/>
  <c r="BG147" i="8"/>
  <c r="BE147" i="8"/>
  <c r="BK147" i="8"/>
  <c r="J147" i="8"/>
  <c r="BF147" i="8" s="1"/>
  <c r="BI146" i="8"/>
  <c r="BH146" i="8"/>
  <c r="BG146" i="8"/>
  <c r="BE146" i="8"/>
  <c r="BK146" i="8"/>
  <c r="J146" i="8" s="1"/>
  <c r="BF146" i="8" s="1"/>
  <c r="BI145" i="8"/>
  <c r="BH145" i="8"/>
  <c r="BG145" i="8"/>
  <c r="BE145" i="8"/>
  <c r="BK145" i="8"/>
  <c r="J145" i="8"/>
  <c r="BF145" i="8" s="1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 s="1"/>
  <c r="E7" i="8"/>
  <c r="E85" i="8" s="1"/>
  <c r="J37" i="7"/>
  <c r="J36" i="7"/>
  <c r="AY102" i="1" s="1"/>
  <c r="J35" i="7"/>
  <c r="AX102" i="1"/>
  <c r="BI175" i="7"/>
  <c r="BH175" i="7"/>
  <c r="BG175" i="7"/>
  <c r="BE175" i="7"/>
  <c r="BK175" i="7"/>
  <c r="J175" i="7" s="1"/>
  <c r="BF175" i="7" s="1"/>
  <c r="BI174" i="7"/>
  <c r="BH174" i="7"/>
  <c r="BG174" i="7"/>
  <c r="BE174" i="7"/>
  <c r="BK174" i="7"/>
  <c r="J174" i="7"/>
  <c r="BF174" i="7" s="1"/>
  <c r="BI173" i="7"/>
  <c r="BH173" i="7"/>
  <c r="BG173" i="7"/>
  <c r="BE173" i="7"/>
  <c r="BK173" i="7"/>
  <c r="J173" i="7" s="1"/>
  <c r="BF173" i="7" s="1"/>
  <c r="BI172" i="7"/>
  <c r="BH172" i="7"/>
  <c r="BG172" i="7"/>
  <c r="BE172" i="7"/>
  <c r="BK172" i="7"/>
  <c r="J172" i="7" s="1"/>
  <c r="BF172" i="7" s="1"/>
  <c r="BI171" i="7"/>
  <c r="BH171" i="7"/>
  <c r="BG171" i="7"/>
  <c r="BE171" i="7"/>
  <c r="BK171" i="7"/>
  <c r="J171" i="7"/>
  <c r="BF171" i="7" s="1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2" i="7"/>
  <c r="BH152" i="7"/>
  <c r="BG152" i="7"/>
  <c r="BE152" i="7"/>
  <c r="T152" i="7"/>
  <c r="T151" i="7" s="1"/>
  <c r="R152" i="7"/>
  <c r="R151" i="7"/>
  <c r="P152" i="7"/>
  <c r="P151" i="7"/>
  <c r="BI150" i="7"/>
  <c r="BH150" i="7"/>
  <c r="BG150" i="7"/>
  <c r="BE150" i="7"/>
  <c r="T150" i="7"/>
  <c r="T149" i="7"/>
  <c r="R150" i="7"/>
  <c r="R149" i="7"/>
  <c r="P150" i="7"/>
  <c r="P149" i="7" s="1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5" i="7"/>
  <c r="J124" i="7"/>
  <c r="F124" i="7"/>
  <c r="F122" i="7"/>
  <c r="E120" i="7"/>
  <c r="J92" i="7"/>
  <c r="J91" i="7"/>
  <c r="F91" i="7"/>
  <c r="F89" i="7"/>
  <c r="E87" i="7"/>
  <c r="J18" i="7"/>
  <c r="E18" i="7"/>
  <c r="F92" i="7"/>
  <c r="J17" i="7"/>
  <c r="J12" i="7"/>
  <c r="J122" i="7" s="1"/>
  <c r="E7" i="7"/>
  <c r="E118" i="7"/>
  <c r="J39" i="6"/>
  <c r="J38" i="6"/>
  <c r="AY101" i="1"/>
  <c r="J37" i="6"/>
  <c r="AX101" i="1"/>
  <c r="BI166" i="6"/>
  <c r="BH166" i="6"/>
  <c r="BG166" i="6"/>
  <c r="BE166" i="6"/>
  <c r="BK166" i="6"/>
  <c r="J166" i="6"/>
  <c r="BF166" i="6" s="1"/>
  <c r="BI165" i="6"/>
  <c r="BH165" i="6"/>
  <c r="BG165" i="6"/>
  <c r="BE165" i="6"/>
  <c r="BK165" i="6"/>
  <c r="J165" i="6"/>
  <c r="BF165" i="6"/>
  <c r="BI164" i="6"/>
  <c r="BH164" i="6"/>
  <c r="BG164" i="6"/>
  <c r="BE164" i="6"/>
  <c r="BK164" i="6"/>
  <c r="J164" i="6" s="1"/>
  <c r="BF164" i="6" s="1"/>
  <c r="BI163" i="6"/>
  <c r="BH163" i="6"/>
  <c r="BG163" i="6"/>
  <c r="BE163" i="6"/>
  <c r="BK163" i="6"/>
  <c r="J163" i="6"/>
  <c r="BF163" i="6" s="1"/>
  <c r="BI162" i="6"/>
  <c r="BH162" i="6"/>
  <c r="BG162" i="6"/>
  <c r="BE162" i="6"/>
  <c r="BK162" i="6"/>
  <c r="J162" i="6" s="1"/>
  <c r="BF162" i="6" s="1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/>
  <c r="J19" i="6"/>
  <c r="J14" i="6"/>
  <c r="J120" i="6"/>
  <c r="E7" i="6"/>
  <c r="E114" i="6"/>
  <c r="J39" i="5"/>
  <c r="J38" i="5"/>
  <c r="AY100" i="1"/>
  <c r="J37" i="5"/>
  <c r="AX100" i="1"/>
  <c r="BI180" i="5"/>
  <c r="BH180" i="5"/>
  <c r="BG180" i="5"/>
  <c r="BE180" i="5"/>
  <c r="BK180" i="5"/>
  <c r="J180" i="5"/>
  <c r="BF180" i="5" s="1"/>
  <c r="BI179" i="5"/>
  <c r="BH179" i="5"/>
  <c r="BG179" i="5"/>
  <c r="BE179" i="5"/>
  <c r="BK179" i="5"/>
  <c r="J179" i="5" s="1"/>
  <c r="BF179" i="5" s="1"/>
  <c r="BI178" i="5"/>
  <c r="BH178" i="5"/>
  <c r="BG178" i="5"/>
  <c r="BE178" i="5"/>
  <c r="BK178" i="5"/>
  <c r="J178" i="5" s="1"/>
  <c r="BF178" i="5" s="1"/>
  <c r="BI177" i="5"/>
  <c r="BH177" i="5"/>
  <c r="BG177" i="5"/>
  <c r="BE177" i="5"/>
  <c r="BK177" i="5"/>
  <c r="J177" i="5"/>
  <c r="BF177" i="5" s="1"/>
  <c r="BI176" i="5"/>
  <c r="BH176" i="5"/>
  <c r="BG176" i="5"/>
  <c r="BE176" i="5"/>
  <c r="BK176" i="5"/>
  <c r="J176" i="5" s="1"/>
  <c r="BF176" i="5" s="1"/>
  <c r="BI174" i="5"/>
  <c r="BH174" i="5"/>
  <c r="BG174" i="5"/>
  <c r="BE174" i="5"/>
  <c r="T174" i="5"/>
  <c r="T173" i="5"/>
  <c r="R174" i="5"/>
  <c r="R173" i="5"/>
  <c r="P174" i="5"/>
  <c r="P173" i="5" s="1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/>
  <c r="J19" i="5"/>
  <c r="J14" i="5"/>
  <c r="J119" i="5"/>
  <c r="E7" i="5"/>
  <c r="E113" i="5"/>
  <c r="J39" i="4"/>
  <c r="J38" i="4"/>
  <c r="AY98" i="1"/>
  <c r="J37" i="4"/>
  <c r="AX98" i="1"/>
  <c r="BI161" i="4"/>
  <c r="BH161" i="4"/>
  <c r="BG161" i="4"/>
  <c r="BE161" i="4"/>
  <c r="BK161" i="4"/>
  <c r="J161" i="4"/>
  <c r="BF161" i="4" s="1"/>
  <c r="BI160" i="4"/>
  <c r="BH160" i="4"/>
  <c r="BG160" i="4"/>
  <c r="BE160" i="4"/>
  <c r="BK160" i="4"/>
  <c r="J160" i="4" s="1"/>
  <c r="BF160" i="4" s="1"/>
  <c r="BI159" i="4"/>
  <c r="BH159" i="4"/>
  <c r="BG159" i="4"/>
  <c r="BE159" i="4"/>
  <c r="BK159" i="4"/>
  <c r="J159" i="4" s="1"/>
  <c r="BF159" i="4" s="1"/>
  <c r="BI158" i="4"/>
  <c r="BH158" i="4"/>
  <c r="BG158" i="4"/>
  <c r="BE158" i="4"/>
  <c r="BK158" i="4"/>
  <c r="J158" i="4"/>
  <c r="BF158" i="4" s="1"/>
  <c r="BI157" i="4"/>
  <c r="BH157" i="4"/>
  <c r="BG157" i="4"/>
  <c r="BE157" i="4"/>
  <c r="BK157" i="4"/>
  <c r="J157" i="4" s="1"/>
  <c r="BF157" i="4" s="1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2" i="4"/>
  <c r="BH152" i="4"/>
  <c r="BG152" i="4"/>
  <c r="BE152" i="4"/>
  <c r="T152" i="4"/>
  <c r="T151" i="4" s="1"/>
  <c r="R152" i="4"/>
  <c r="R151" i="4"/>
  <c r="P152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4" i="4"/>
  <c r="J93" i="4"/>
  <c r="F93" i="4"/>
  <c r="F91" i="4"/>
  <c r="E89" i="4"/>
  <c r="J20" i="4"/>
  <c r="E20" i="4"/>
  <c r="F94" i="4"/>
  <c r="J19" i="4"/>
  <c r="J14" i="4"/>
  <c r="J91" i="4"/>
  <c r="E7" i="4"/>
  <c r="E85" i="4" s="1"/>
  <c r="J39" i="3"/>
  <c r="J38" i="3"/>
  <c r="AY97" i="1"/>
  <c r="J37" i="3"/>
  <c r="AX97" i="1" s="1"/>
  <c r="BI150" i="3"/>
  <c r="BH150" i="3"/>
  <c r="BG150" i="3"/>
  <c r="BE150" i="3"/>
  <c r="BK150" i="3"/>
  <c r="J150" i="3"/>
  <c r="BF150" i="3" s="1"/>
  <c r="BI149" i="3"/>
  <c r="BH149" i="3"/>
  <c r="BG149" i="3"/>
  <c r="BE149" i="3"/>
  <c r="BK149" i="3"/>
  <c r="J149" i="3" s="1"/>
  <c r="BF149" i="3" s="1"/>
  <c r="BI148" i="3"/>
  <c r="BH148" i="3"/>
  <c r="BG148" i="3"/>
  <c r="BE148" i="3"/>
  <c r="BK148" i="3"/>
  <c r="J148" i="3"/>
  <c r="BF148" i="3" s="1"/>
  <c r="BI147" i="3"/>
  <c r="BH147" i="3"/>
  <c r="BG147" i="3"/>
  <c r="BE147" i="3"/>
  <c r="BK147" i="3"/>
  <c r="J147" i="3" s="1"/>
  <c r="BF147" i="3" s="1"/>
  <c r="BI146" i="3"/>
  <c r="BH146" i="3"/>
  <c r="BG146" i="3"/>
  <c r="BE146" i="3"/>
  <c r="BK146" i="3"/>
  <c r="J146" i="3" s="1"/>
  <c r="BF146" i="3" s="1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9" i="3"/>
  <c r="J118" i="3"/>
  <c r="F118" i="3"/>
  <c r="F116" i="3"/>
  <c r="E114" i="3"/>
  <c r="J94" i="3"/>
  <c r="J93" i="3"/>
  <c r="F93" i="3"/>
  <c r="F91" i="3"/>
  <c r="E89" i="3"/>
  <c r="J20" i="3"/>
  <c r="E20" i="3"/>
  <c r="F94" i="3" s="1"/>
  <c r="J19" i="3"/>
  <c r="J14" i="3"/>
  <c r="J116" i="3"/>
  <c r="E7" i="3"/>
  <c r="E110" i="3" s="1"/>
  <c r="J39" i="2"/>
  <c r="J38" i="2"/>
  <c r="AY96" i="1"/>
  <c r="J37" i="2"/>
  <c r="AX96" i="1" s="1"/>
  <c r="BI200" i="2"/>
  <c r="BH200" i="2"/>
  <c r="BG200" i="2"/>
  <c r="BE200" i="2"/>
  <c r="BK200" i="2"/>
  <c r="J200" i="2"/>
  <c r="BF200" i="2"/>
  <c r="BI199" i="2"/>
  <c r="BH199" i="2"/>
  <c r="BG199" i="2"/>
  <c r="BE199" i="2"/>
  <c r="BK199" i="2"/>
  <c r="J199" i="2" s="1"/>
  <c r="BF199" i="2" s="1"/>
  <c r="BI198" i="2"/>
  <c r="BH198" i="2"/>
  <c r="BG198" i="2"/>
  <c r="BE198" i="2"/>
  <c r="BK198" i="2"/>
  <c r="J198" i="2" s="1"/>
  <c r="BF198" i="2" s="1"/>
  <c r="BI197" i="2"/>
  <c r="BH197" i="2"/>
  <c r="BG197" i="2"/>
  <c r="BE197" i="2"/>
  <c r="BK197" i="2"/>
  <c r="J197" i="2" s="1"/>
  <c r="BF197" i="2" s="1"/>
  <c r="BI196" i="2"/>
  <c r="BH196" i="2"/>
  <c r="BG196" i="2"/>
  <c r="BE196" i="2"/>
  <c r="BK196" i="2"/>
  <c r="J196" i="2" s="1"/>
  <c r="BF196" i="2" s="1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T163" i="2" s="1"/>
  <c r="R164" i="2"/>
  <c r="R163" i="2" s="1"/>
  <c r="P164" i="2"/>
  <c r="P163" i="2" s="1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T148" i="2"/>
  <c r="R149" i="2"/>
  <c r="R148" i="2"/>
  <c r="P149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94" i="2"/>
  <c r="J93" i="2"/>
  <c r="F93" i="2"/>
  <c r="F91" i="2"/>
  <c r="E89" i="2"/>
  <c r="J20" i="2"/>
  <c r="E20" i="2"/>
  <c r="F94" i="2"/>
  <c r="J19" i="2"/>
  <c r="J14" i="2"/>
  <c r="J125" i="2" s="1"/>
  <c r="E7" i="2"/>
  <c r="E119" i="2" s="1"/>
  <c r="L90" i="1"/>
  <c r="AM90" i="1"/>
  <c r="AM89" i="1"/>
  <c r="L89" i="1"/>
  <c r="AM87" i="1"/>
  <c r="L87" i="1"/>
  <c r="L85" i="1"/>
  <c r="L84" i="1"/>
  <c r="J193" i="2"/>
  <c r="BK192" i="2"/>
  <c r="BK191" i="2"/>
  <c r="BK190" i="2"/>
  <c r="BK188" i="2"/>
  <c r="J187" i="2"/>
  <c r="BK186" i="2"/>
  <c r="BK185" i="2"/>
  <c r="BK184" i="2"/>
  <c r="BK183" i="2"/>
  <c r="J182" i="2"/>
  <c r="BK180" i="2"/>
  <c r="BK164" i="2"/>
  <c r="J161" i="2"/>
  <c r="BK157" i="2"/>
  <c r="J156" i="2"/>
  <c r="J152" i="2"/>
  <c r="J147" i="2"/>
  <c r="BK146" i="2"/>
  <c r="J144" i="2"/>
  <c r="J141" i="2"/>
  <c r="BK139" i="2"/>
  <c r="J137" i="2"/>
  <c r="J174" i="2"/>
  <c r="J172" i="2"/>
  <c r="BK170" i="2"/>
  <c r="BK167" i="2"/>
  <c r="J154" i="2"/>
  <c r="J146" i="2"/>
  <c r="BK141" i="2"/>
  <c r="BK137" i="2"/>
  <c r="AS99" i="1"/>
  <c r="BK135" i="3"/>
  <c r="J128" i="3"/>
  <c r="BK132" i="3"/>
  <c r="BK144" i="3"/>
  <c r="J137" i="3"/>
  <c r="BK128" i="3"/>
  <c r="J144" i="3"/>
  <c r="BK136" i="3"/>
  <c r="J149" i="4"/>
  <c r="BK144" i="4"/>
  <c r="J131" i="4"/>
  <c r="BK154" i="4"/>
  <c r="J147" i="4"/>
  <c r="J136" i="4"/>
  <c r="J146" i="4"/>
  <c r="BK135" i="4"/>
  <c r="BK152" i="4"/>
  <c r="BK146" i="4"/>
  <c r="BK142" i="4"/>
  <c r="BK132" i="4"/>
  <c r="BK129" i="4"/>
  <c r="BK168" i="5"/>
  <c r="BK165" i="5"/>
  <c r="BK152" i="5"/>
  <c r="J149" i="5"/>
  <c r="BK131" i="5"/>
  <c r="J172" i="5"/>
  <c r="BK159" i="5"/>
  <c r="J155" i="5"/>
  <c r="BK144" i="5"/>
  <c r="J141" i="5"/>
  <c r="J129" i="5"/>
  <c r="BK164" i="5"/>
  <c r="BK158" i="5"/>
  <c r="J147" i="5"/>
  <c r="BK136" i="5"/>
  <c r="J131" i="5"/>
  <c r="J171" i="5"/>
  <c r="J154" i="5"/>
  <c r="J145" i="5"/>
  <c r="BK140" i="5"/>
  <c r="BK133" i="5"/>
  <c r="BK153" i="6"/>
  <c r="J150" i="6"/>
  <c r="J143" i="6"/>
  <c r="J137" i="6"/>
  <c r="BK159" i="6"/>
  <c r="BK155" i="6"/>
  <c r="J146" i="6"/>
  <c r="J130" i="6"/>
  <c r="J155" i="6"/>
  <c r="J151" i="6"/>
  <c r="BK143" i="6"/>
  <c r="J134" i="6"/>
  <c r="BK154" i="6"/>
  <c r="J149" i="6"/>
  <c r="BK141" i="6"/>
  <c r="BK130" i="6"/>
  <c r="BK159" i="7"/>
  <c r="J152" i="7"/>
  <c r="J134" i="7"/>
  <c r="J162" i="7"/>
  <c r="BK148" i="7"/>
  <c r="J140" i="7"/>
  <c r="J136" i="7"/>
  <c r="J169" i="7"/>
  <c r="J148" i="7"/>
  <c r="BK142" i="7"/>
  <c r="BK143" i="8"/>
  <c r="J135" i="8"/>
  <c r="J130" i="8"/>
  <c r="J141" i="8"/>
  <c r="BK135" i="8"/>
  <c r="BK127" i="8"/>
  <c r="BK142" i="8"/>
  <c r="J131" i="8"/>
  <c r="BK201" i="9"/>
  <c r="J197" i="9"/>
  <c r="J188" i="9"/>
  <c r="J178" i="9"/>
  <c r="J174" i="9"/>
  <c r="J169" i="9"/>
  <c r="J163" i="9"/>
  <c r="BK159" i="9"/>
  <c r="BK153" i="9"/>
  <c r="J150" i="9"/>
  <c r="BK141" i="9"/>
  <c r="BK137" i="9"/>
  <c r="BK200" i="9"/>
  <c r="J192" i="9"/>
  <c r="BK187" i="9"/>
  <c r="J183" i="9"/>
  <c r="BK167" i="9"/>
  <c r="BK158" i="9"/>
  <c r="J154" i="9"/>
  <c r="J147" i="9"/>
  <c r="J136" i="9"/>
  <c r="J131" i="9"/>
  <c r="BK127" i="9"/>
  <c r="BK197" i="9"/>
  <c r="BK192" i="9"/>
  <c r="BK183" i="9"/>
  <c r="BK178" i="9"/>
  <c r="BK174" i="9"/>
  <c r="BK170" i="9"/>
  <c r="BK160" i="9"/>
  <c r="J153" i="9"/>
  <c r="J146" i="9"/>
  <c r="J141" i="9"/>
  <c r="J138" i="9"/>
  <c r="BK133" i="9"/>
  <c r="BK129" i="9"/>
  <c r="J127" i="9"/>
  <c r="J147" i="10"/>
  <c r="BK139" i="10"/>
  <c r="BK133" i="10"/>
  <c r="BK126" i="10"/>
  <c r="BK122" i="10"/>
  <c r="J140" i="10"/>
  <c r="J134" i="10"/>
  <c r="BK129" i="10"/>
  <c r="BK146" i="10"/>
  <c r="BK143" i="10"/>
  <c r="J123" i="10"/>
  <c r="J131" i="10"/>
  <c r="BK151" i="11"/>
  <c r="BK147" i="11"/>
  <c r="BK142" i="11"/>
  <c r="J137" i="11"/>
  <c r="BK129" i="11"/>
  <c r="J124" i="11"/>
  <c r="BK150" i="11"/>
  <c r="J141" i="11"/>
  <c r="BK136" i="11"/>
  <c r="BK124" i="11"/>
  <c r="BK148" i="11"/>
  <c r="J139" i="11"/>
  <c r="J133" i="11"/>
  <c r="BK128" i="11"/>
  <c r="J122" i="11"/>
  <c r="J191" i="12"/>
  <c r="J185" i="12"/>
  <c r="BK178" i="12"/>
  <c r="BK169" i="12"/>
  <c r="J159" i="12"/>
  <c r="BK154" i="12"/>
  <c r="J145" i="12"/>
  <c r="BK135" i="12"/>
  <c r="J194" i="12"/>
  <c r="BK186" i="12"/>
  <c r="BK171" i="12"/>
  <c r="J158" i="12"/>
  <c r="BK145" i="12"/>
  <c r="BK141" i="12"/>
  <c r="J133" i="12"/>
  <c r="BK194" i="12"/>
  <c r="BK184" i="12"/>
  <c r="BK179" i="12"/>
  <c r="J173" i="12"/>
  <c r="BK165" i="12"/>
  <c r="J151" i="12"/>
  <c r="J147" i="12"/>
  <c r="J140" i="12"/>
  <c r="BK134" i="12"/>
  <c r="J187" i="12"/>
  <c r="J179" i="12"/>
  <c r="J171" i="12"/>
  <c r="BK163" i="12"/>
  <c r="J153" i="12"/>
  <c r="BK144" i="12"/>
  <c r="BK133" i="12"/>
  <c r="BK151" i="13"/>
  <c r="BK142" i="13"/>
  <c r="J130" i="13"/>
  <c r="J143" i="13"/>
  <c r="J135" i="13"/>
  <c r="J153" i="13"/>
  <c r="BK148" i="13"/>
  <c r="BK135" i="13"/>
  <c r="J133" i="13"/>
  <c r="BK149" i="13"/>
  <c r="BK143" i="13"/>
  <c r="J131" i="13"/>
  <c r="BK137" i="14"/>
  <c r="J135" i="14"/>
  <c r="J143" i="14"/>
  <c r="J133" i="14"/>
  <c r="BK139" i="14"/>
  <c r="J132" i="14"/>
  <c r="J176" i="15"/>
  <c r="BK169" i="15"/>
  <c r="BK159" i="15"/>
  <c r="BK147" i="15"/>
  <c r="BK134" i="15"/>
  <c r="J130" i="15"/>
  <c r="BK181" i="15"/>
  <c r="BK177" i="15"/>
  <c r="J171" i="15"/>
  <c r="J168" i="15"/>
  <c r="J164" i="15"/>
  <c r="BK157" i="15"/>
  <c r="J149" i="15"/>
  <c r="J144" i="15"/>
  <c r="J129" i="15"/>
  <c r="BK151" i="15"/>
  <c r="BK145" i="15"/>
  <c r="J128" i="15"/>
  <c r="J178" i="15"/>
  <c r="J174" i="15"/>
  <c r="BK168" i="15"/>
  <c r="BK162" i="15"/>
  <c r="J154" i="15"/>
  <c r="J143" i="15"/>
  <c r="BK129" i="15"/>
  <c r="BK131" i="16"/>
  <c r="J124" i="16"/>
  <c r="BK133" i="16"/>
  <c r="J122" i="16"/>
  <c r="J131" i="16"/>
  <c r="J133" i="16"/>
  <c r="BK124" i="16"/>
  <c r="J179" i="2"/>
  <c r="BK175" i="2"/>
  <c r="J158" i="2"/>
  <c r="BK156" i="2"/>
  <c r="J136" i="2"/>
  <c r="J189" i="2"/>
  <c r="J171" i="2"/>
  <c r="J170" i="2"/>
  <c r="J168" i="2"/>
  <c r="J164" i="2"/>
  <c r="J159" i="2"/>
  <c r="J155" i="2"/>
  <c r="BK193" i="2"/>
  <c r="BK181" i="2"/>
  <c r="BK179" i="2"/>
  <c r="BK178" i="2"/>
  <c r="J175" i="2"/>
  <c r="BK173" i="2"/>
  <c r="BK168" i="2"/>
  <c r="BK159" i="2"/>
  <c r="BK152" i="2"/>
  <c r="BK145" i="2"/>
  <c r="J140" i="2"/>
  <c r="AS107" i="1"/>
  <c r="J129" i="3"/>
  <c r="J124" i="3"/>
  <c r="BK129" i="3"/>
  <c r="J143" i="3"/>
  <c r="BK139" i="3"/>
  <c r="J132" i="3"/>
  <c r="BK124" i="3"/>
  <c r="BK141" i="3"/>
  <c r="BK134" i="3"/>
  <c r="J152" i="4"/>
  <c r="BK138" i="4"/>
  <c r="J129" i="4"/>
  <c r="J148" i="4"/>
  <c r="BK137" i="4"/>
  <c r="J154" i="4"/>
  <c r="J144" i="4"/>
  <c r="J137" i="4"/>
  <c r="BK155" i="4"/>
  <c r="J143" i="4"/>
  <c r="BK140" i="4"/>
  <c r="J134" i="4"/>
  <c r="BK172" i="5"/>
  <c r="BK163" i="5"/>
  <c r="BK153" i="5"/>
  <c r="BK150" i="5"/>
  <c r="BK138" i="5"/>
  <c r="BK174" i="5"/>
  <c r="J160" i="5"/>
  <c r="J157" i="5"/>
  <c r="J153" i="5"/>
  <c r="J142" i="5"/>
  <c r="BK139" i="5"/>
  <c r="J167" i="5"/>
  <c r="J159" i="5"/>
  <c r="BK154" i="5"/>
  <c r="BK146" i="5"/>
  <c r="J137" i="5"/>
  <c r="J133" i="5"/>
  <c r="J174" i="5"/>
  <c r="J164" i="5"/>
  <c r="J156" i="5"/>
  <c r="J150" i="5"/>
  <c r="BK142" i="5"/>
  <c r="J136" i="5"/>
  <c r="J132" i="5"/>
  <c r="BK160" i="6"/>
  <c r="J145" i="6"/>
  <c r="J142" i="6"/>
  <c r="BK135" i="6"/>
  <c r="BK158" i="6"/>
  <c r="BK147" i="6"/>
  <c r="J133" i="6"/>
  <c r="J159" i="6"/>
  <c r="J153" i="6"/>
  <c r="BK145" i="6"/>
  <c r="J139" i="6"/>
  <c r="BK133" i="6"/>
  <c r="BK152" i="6"/>
  <c r="BK146" i="6"/>
  <c r="BK137" i="6"/>
  <c r="BK168" i="7"/>
  <c r="BK157" i="7"/>
  <c r="J145" i="7"/>
  <c r="J138" i="7"/>
  <c r="BK131" i="7"/>
  <c r="J157" i="7"/>
  <c r="BK138" i="7"/>
  <c r="J131" i="7"/>
  <c r="J155" i="7"/>
  <c r="BK145" i="7"/>
  <c r="BK136" i="7"/>
  <c r="BK141" i="8"/>
  <c r="J137" i="8"/>
  <c r="BK131" i="8"/>
  <c r="BK125" i="8"/>
  <c r="BK137" i="8"/>
  <c r="BK130" i="8"/>
  <c r="J125" i="8"/>
  <c r="J140" i="8"/>
  <c r="BK126" i="8"/>
  <c r="J198" i="9"/>
  <c r="BK193" i="9"/>
  <c r="J181" i="9"/>
  <c r="J176" i="9"/>
  <c r="BK171" i="9"/>
  <c r="J167" i="9"/>
  <c r="J160" i="9"/>
  <c r="J156" i="9"/>
  <c r="BK149" i="9"/>
  <c r="J145" i="9"/>
  <c r="BK139" i="9"/>
  <c r="BK134" i="9"/>
  <c r="J196" i="9"/>
  <c r="J190" i="9"/>
  <c r="BK179" i="9"/>
  <c r="J171" i="9"/>
  <c r="J159" i="9"/>
  <c r="BK155" i="9"/>
  <c r="J148" i="9"/>
  <c r="J135" i="9"/>
  <c r="BK130" i="9"/>
  <c r="J126" i="9"/>
  <c r="BK196" i="9"/>
  <c r="J187" i="9"/>
  <c r="J184" i="9"/>
  <c r="J179" i="9"/>
  <c r="BK175" i="9"/>
  <c r="BK169" i="9"/>
  <c r="BK165" i="9"/>
  <c r="J155" i="9"/>
  <c r="J149" i="9"/>
  <c r="BK145" i="9"/>
  <c r="BK140" i="9"/>
  <c r="J134" i="9"/>
  <c r="J130" i="9"/>
  <c r="J201" i="9"/>
  <c r="BK125" i="9"/>
  <c r="BK140" i="10"/>
  <c r="BK134" i="10"/>
  <c r="BK131" i="10"/>
  <c r="J124" i="10"/>
  <c r="BK145" i="10"/>
  <c r="J137" i="10"/>
  <c r="J133" i="10"/>
  <c r="J126" i="10"/>
  <c r="BK144" i="10"/>
  <c r="BK124" i="10"/>
  <c r="J141" i="10"/>
  <c r="J130" i="10"/>
  <c r="J150" i="11"/>
  <c r="BK146" i="11"/>
  <c r="BK141" i="11"/>
  <c r="BK134" i="11"/>
  <c r="BK127" i="11"/>
  <c r="J123" i="11"/>
  <c r="J148" i="11"/>
  <c r="BK140" i="11"/>
  <c r="BK133" i="11"/>
  <c r="J128" i="11"/>
  <c r="J149" i="11"/>
  <c r="J142" i="11"/>
  <c r="J134" i="11"/>
  <c r="J129" i="11"/>
  <c r="BK125" i="11"/>
  <c r="BK193" i="12"/>
  <c r="BK187" i="12"/>
  <c r="BK181" i="12"/>
  <c r="J174" i="12"/>
  <c r="BK161" i="12"/>
  <c r="J155" i="12"/>
  <c r="BK150" i="12"/>
  <c r="BK137" i="12"/>
  <c r="BK195" i="12"/>
  <c r="BK188" i="12"/>
  <c r="BK172" i="12"/>
  <c r="J165" i="12"/>
  <c r="BK156" i="12"/>
  <c r="J144" i="12"/>
  <c r="BK140" i="12"/>
  <c r="J199" i="12"/>
  <c r="J193" i="12"/>
  <c r="BK183" i="12"/>
  <c r="J178" i="12"/>
  <c r="BK168" i="12"/>
  <c r="J162" i="12"/>
  <c r="J150" i="12"/>
  <c r="BK143" i="12"/>
  <c r="J137" i="12"/>
  <c r="J195" i="12"/>
  <c r="J181" i="12"/>
  <c r="J176" i="12"/>
  <c r="BK173" i="12"/>
  <c r="BK166" i="12"/>
  <c r="BK158" i="12"/>
  <c r="J139" i="12"/>
  <c r="J149" i="13"/>
  <c r="J140" i="13"/>
  <c r="J150" i="13"/>
  <c r="J145" i="13"/>
  <c r="J136" i="13"/>
  <c r="BK129" i="13"/>
  <c r="J137" i="13"/>
  <c r="J129" i="13"/>
  <c r="BK146" i="13"/>
  <c r="J142" i="13"/>
  <c r="BK130" i="13"/>
  <c r="BK134" i="14"/>
  <c r="BK132" i="14"/>
  <c r="J139" i="14"/>
  <c r="BK129" i="14"/>
  <c r="BK135" i="14"/>
  <c r="BK179" i="15"/>
  <c r="BK174" i="15"/>
  <c r="J166" i="15"/>
  <c r="J153" i="15"/>
  <c r="BK138" i="15"/>
  <c r="J135" i="15"/>
  <c r="BK131" i="15"/>
  <c r="BK183" i="15"/>
  <c r="J179" i="15"/>
  <c r="J172" i="15"/>
  <c r="J165" i="15"/>
  <c r="J162" i="15"/>
  <c r="J160" i="15"/>
  <c r="J151" i="15"/>
  <c r="J145" i="15"/>
  <c r="J131" i="15"/>
  <c r="J148" i="15"/>
  <c r="BK143" i="15"/>
  <c r="BK135" i="15"/>
  <c r="J183" i="15"/>
  <c r="J177" i="15"/>
  <c r="BK172" i="15"/>
  <c r="J163" i="15"/>
  <c r="BK155" i="15"/>
  <c r="BK149" i="15"/>
  <c r="J136" i="15"/>
  <c r="BK129" i="16"/>
  <c r="J127" i="16"/>
  <c r="BK132" i="16"/>
  <c r="BK122" i="16"/>
  <c r="J129" i="16"/>
  <c r="BK194" i="2"/>
  <c r="J192" i="2"/>
  <c r="J190" i="2"/>
  <c r="J188" i="2"/>
  <c r="BK187" i="2"/>
  <c r="J186" i="2"/>
  <c r="J185" i="2"/>
  <c r="J184" i="2"/>
  <c r="J183" i="2"/>
  <c r="BK182" i="2"/>
  <c r="J181" i="2"/>
  <c r="J178" i="2"/>
  <c r="J162" i="2"/>
  <c r="BK160" i="2"/>
  <c r="BK154" i="2"/>
  <c r="J151" i="2"/>
  <c r="BK149" i="2"/>
  <c r="J145" i="2"/>
  <c r="J143" i="2"/>
  <c r="BK140" i="2"/>
  <c r="BK138" i="2"/>
  <c r="BK136" i="2"/>
  <c r="BK135" i="2"/>
  <c r="BK189" i="2"/>
  <c r="J180" i="2"/>
  <c r="BK176" i="2"/>
  <c r="BK174" i="2"/>
  <c r="J157" i="2"/>
  <c r="BK151" i="2"/>
  <c r="AS95" i="1"/>
  <c r="J169" i="2"/>
  <c r="J167" i="2"/>
  <c r="BK162" i="2"/>
  <c r="BK158" i="2"/>
  <c r="BK134" i="2"/>
  <c r="J194" i="2"/>
  <c r="J173" i="2"/>
  <c r="BK169" i="2"/>
  <c r="BK161" i="2"/>
  <c r="BK155" i="2"/>
  <c r="BK147" i="2"/>
  <c r="BK144" i="2"/>
  <c r="J138" i="2"/>
  <c r="J141" i="3"/>
  <c r="J139" i="3"/>
  <c r="BK137" i="3"/>
  <c r="BK133" i="3"/>
  <c r="BK127" i="3"/>
  <c r="BK126" i="3"/>
  <c r="BK142" i="3"/>
  <c r="BK138" i="3"/>
  <c r="J133" i="3"/>
  <c r="J125" i="3"/>
  <c r="BK143" i="3"/>
  <c r="J131" i="3"/>
  <c r="BK148" i="4"/>
  <c r="BK143" i="4"/>
  <c r="J130" i="4"/>
  <c r="BK149" i="4"/>
  <c r="J142" i="4"/>
  <c r="J133" i="4"/>
  <c r="BK145" i="4"/>
  <c r="J138" i="4"/>
  <c r="BK133" i="4"/>
  <c r="BK130" i="4"/>
  <c r="BK150" i="4"/>
  <c r="J139" i="4"/>
  <c r="J144" i="5"/>
  <c r="BK132" i="5"/>
  <c r="BK128" i="5"/>
  <c r="J161" i="5"/>
  <c r="BK156" i="5"/>
  <c r="BK148" i="5"/>
  <c r="BK143" i="5"/>
  <c r="BK137" i="5"/>
  <c r="BK166" i="5"/>
  <c r="J163" i="5"/>
  <c r="BK157" i="5"/>
  <c r="BK151" i="5"/>
  <c r="J138" i="5"/>
  <c r="BK134" i="5"/>
  <c r="J128" i="5"/>
  <c r="BK167" i="5"/>
  <c r="BK161" i="5"/>
  <c r="J148" i="5"/>
  <c r="BK141" i="5"/>
  <c r="BK135" i="5"/>
  <c r="BK128" i="6"/>
  <c r="BK157" i="6"/>
  <c r="BK138" i="6"/>
  <c r="BK129" i="6"/>
  <c r="J157" i="6"/>
  <c r="BK149" i="6"/>
  <c r="BK142" i="6"/>
  <c r="J128" i="6"/>
  <c r="BK148" i="6"/>
  <c r="J138" i="6"/>
  <c r="BK131" i="6"/>
  <c r="J161" i="7"/>
  <c r="BK140" i="7"/>
  <c r="J139" i="7"/>
  <c r="BK135" i="7"/>
  <c r="BK134" i="7"/>
  <c r="J133" i="7"/>
  <c r="J132" i="7"/>
  <c r="BK169" i="7"/>
  <c r="J168" i="7"/>
  <c r="J165" i="7"/>
  <c r="J164" i="7"/>
  <c r="BK160" i="7"/>
  <c r="BK156" i="7"/>
  <c r="BK155" i="7"/>
  <c r="BK152" i="7"/>
  <c r="J150" i="7"/>
  <c r="BK147" i="7"/>
  <c r="J146" i="7"/>
  <c r="J143" i="7"/>
  <c r="BK137" i="7"/>
  <c r="BK164" i="7"/>
  <c r="J159" i="7"/>
  <c r="BK144" i="7"/>
  <c r="J135" i="7"/>
  <c r="J160" i="7"/>
  <c r="BK146" i="7"/>
  <c r="BK143" i="7"/>
  <c r="BK132" i="8"/>
  <c r="J142" i="8"/>
  <c r="BK138" i="8"/>
  <c r="J132" i="8"/>
  <c r="J143" i="8"/>
  <c r="J139" i="8"/>
  <c r="J127" i="8"/>
  <c r="J199" i="9"/>
  <c r="BK194" i="9"/>
  <c r="J185" i="9"/>
  <c r="BK177" i="9"/>
  <c r="BK172" i="9"/>
  <c r="J168" i="9"/>
  <c r="J162" i="9"/>
  <c r="J158" i="9"/>
  <c r="BK152" i="9"/>
  <c r="BK148" i="9"/>
  <c r="J142" i="9"/>
  <c r="BK138" i="9"/>
  <c r="J128" i="9"/>
  <c r="BK195" i="9"/>
  <c r="BK188" i="9"/>
  <c r="BK184" i="9"/>
  <c r="BK173" i="9"/>
  <c r="BK163" i="9"/>
  <c r="BK157" i="9"/>
  <c r="J151" i="9"/>
  <c r="J137" i="9"/>
  <c r="BK132" i="9"/>
  <c r="BK128" i="9"/>
  <c r="BK198" i="9"/>
  <c r="BK190" i="9"/>
  <c r="BK185" i="9"/>
  <c r="BK180" i="9"/>
  <c r="J173" i="9"/>
  <c r="BK168" i="9"/>
  <c r="BK162" i="9"/>
  <c r="BK154" i="9"/>
  <c r="BK147" i="9"/>
  <c r="BK143" i="9"/>
  <c r="BK136" i="9"/>
  <c r="J132" i="9"/>
  <c r="J125" i="9"/>
  <c r="BK126" i="9"/>
  <c r="J144" i="10"/>
  <c r="BK135" i="10"/>
  <c r="J129" i="10"/>
  <c r="BK123" i="10"/>
  <c r="J142" i="10"/>
  <c r="J135" i="10"/>
  <c r="BK130" i="10"/>
  <c r="J122" i="10"/>
  <c r="BK128" i="10"/>
  <c r="BK142" i="10"/>
  <c r="BK137" i="10"/>
  <c r="J152" i="11"/>
  <c r="BK145" i="11"/>
  <c r="J140" i="11"/>
  <c r="J131" i="11"/>
  <c r="J125" i="11"/>
  <c r="BK152" i="11"/>
  <c r="J147" i="11"/>
  <c r="BK139" i="11"/>
  <c r="BK132" i="11"/>
  <c r="BK123" i="11"/>
  <c r="BK143" i="11"/>
  <c r="BK138" i="11"/>
  <c r="BK131" i="11"/>
  <c r="J127" i="11"/>
  <c r="J197" i="12"/>
  <c r="J188" i="12"/>
  <c r="J175" i="12"/>
  <c r="BK162" i="12"/>
  <c r="J160" i="12"/>
  <c r="BK151" i="12"/>
  <c r="BK138" i="12"/>
  <c r="J132" i="12"/>
  <c r="J190" i="12"/>
  <c r="J182" i="12"/>
  <c r="J166" i="12"/>
  <c r="J163" i="12"/>
  <c r="J149" i="12"/>
  <c r="J143" i="12"/>
  <c r="BK136" i="12"/>
  <c r="J196" i="12"/>
  <c r="J192" i="12"/>
  <c r="BK182" i="12"/>
  <c r="J170" i="12"/>
  <c r="BK155" i="12"/>
  <c r="BK149" i="12"/>
  <c r="BK146" i="12"/>
  <c r="J138" i="12"/>
  <c r="BK131" i="12"/>
  <c r="J186" i="12"/>
  <c r="BK177" i="12"/>
  <c r="BK174" i="12"/>
  <c r="J169" i="12"/>
  <c r="J161" i="12"/>
  <c r="J148" i="12"/>
  <c r="BK142" i="12"/>
  <c r="BK132" i="12"/>
  <c r="J148" i="13"/>
  <c r="BK137" i="13"/>
  <c r="J146" i="13"/>
  <c r="BK138" i="13"/>
  <c r="BK131" i="13"/>
  <c r="BK150" i="13"/>
  <c r="J138" i="13"/>
  <c r="J134" i="13"/>
  <c r="BK153" i="13"/>
  <c r="BK145" i="13"/>
  <c r="BK134" i="13"/>
  <c r="BK143" i="14"/>
  <c r="BK133" i="14"/>
  <c r="BK131" i="14"/>
  <c r="J130" i="14"/>
  <c r="J137" i="14"/>
  <c r="J134" i="14"/>
  <c r="BK178" i="15"/>
  <c r="J167" i="15"/>
  <c r="J157" i="15"/>
  <c r="BK139" i="15"/>
  <c r="BK136" i="15"/>
  <c r="J132" i="15"/>
  <c r="J173" i="15"/>
  <c r="J169" i="15"/>
  <c r="J161" i="15"/>
  <c r="BK153" i="15"/>
  <c r="BK148" i="15"/>
  <c r="BK141" i="15"/>
  <c r="BK154" i="15"/>
  <c r="J147" i="15"/>
  <c r="J141" i="15"/>
  <c r="J134" i="15"/>
  <c r="BK180" i="15"/>
  <c r="BK175" i="15"/>
  <c r="BK170" i="15"/>
  <c r="BK165" i="15"/>
  <c r="BK160" i="15"/>
  <c r="J150" i="15"/>
  <c r="BK133" i="15"/>
  <c r="BK130" i="16"/>
  <c r="BK125" i="16"/>
  <c r="BK126" i="16"/>
  <c r="J121" i="16"/>
  <c r="BK123" i="16"/>
  <c r="J130" i="16"/>
  <c r="BK121" i="16"/>
  <c r="J176" i="2"/>
  <c r="BK172" i="2"/>
  <c r="BK171" i="2"/>
  <c r="J160" i="2"/>
  <c r="J149" i="2"/>
  <c r="BK143" i="2"/>
  <c r="J139" i="2"/>
  <c r="J135" i="2"/>
  <c r="BK140" i="3"/>
  <c r="J138" i="3"/>
  <c r="J136" i="3"/>
  <c r="J130" i="3"/>
  <c r="J126" i="3"/>
  <c r="BK131" i="3"/>
  <c r="BK125" i="3"/>
  <c r="J140" i="3"/>
  <c r="J134" i="3"/>
  <c r="J127" i="3"/>
  <c r="J142" i="3"/>
  <c r="J135" i="3"/>
  <c r="BK130" i="3"/>
  <c r="J145" i="4"/>
  <c r="BK136" i="4"/>
  <c r="J150" i="4"/>
  <c r="BK139" i="4"/>
  <c r="J155" i="4"/>
  <c r="BK147" i="4"/>
  <c r="J140" i="4"/>
  <c r="BK134" i="4"/>
  <c r="J132" i="4"/>
  <c r="J135" i="4"/>
  <c r="BK131" i="4"/>
  <c r="BK171" i="5"/>
  <c r="J166" i="5"/>
  <c r="BK160" i="5"/>
  <c r="J151" i="5"/>
  <c r="BK147" i="5"/>
  <c r="BK145" i="5"/>
  <c r="J134" i="5"/>
  <c r="BK130" i="5"/>
  <c r="J168" i="5"/>
  <c r="J158" i="5"/>
  <c r="J146" i="5"/>
  <c r="J140" i="5"/>
  <c r="BK169" i="5"/>
  <c r="J165" i="5"/>
  <c r="J162" i="5"/>
  <c r="BK155" i="5"/>
  <c r="BK149" i="5"/>
  <c r="J135" i="5"/>
  <c r="J130" i="5"/>
  <c r="J169" i="5"/>
  <c r="BK162" i="5"/>
  <c r="J152" i="5"/>
  <c r="J143" i="5"/>
  <c r="J139" i="5"/>
  <c r="BK129" i="5"/>
  <c r="J152" i="6"/>
  <c r="J147" i="6"/>
  <c r="J144" i="6"/>
  <c r="BK139" i="6"/>
  <c r="J160" i="6"/>
  <c r="BK151" i="6"/>
  <c r="J135" i="6"/>
  <c r="J131" i="6"/>
  <c r="J158" i="6"/>
  <c r="J154" i="6"/>
  <c r="J148" i="6"/>
  <c r="J141" i="6"/>
  <c r="J129" i="6"/>
  <c r="BK150" i="6"/>
  <c r="BK144" i="6"/>
  <c r="BK134" i="6"/>
  <c r="BK162" i="7"/>
  <c r="J156" i="7"/>
  <c r="BK139" i="7"/>
  <c r="BK133" i="7"/>
  <c r="BK161" i="7"/>
  <c r="BK150" i="7"/>
  <c r="J142" i="7"/>
  <c r="J137" i="7"/>
  <c r="BK165" i="7"/>
  <c r="J147" i="7"/>
  <c r="J144" i="7"/>
  <c r="BK132" i="7"/>
  <c r="BK140" i="8"/>
  <c r="J134" i="8"/>
  <c r="J129" i="8"/>
  <c r="BK139" i="8"/>
  <c r="BK134" i="8"/>
  <c r="J126" i="8"/>
  <c r="J138" i="8"/>
  <c r="BK129" i="8"/>
  <c r="J200" i="9"/>
  <c r="J195" i="9"/>
  <c r="J189" i="9"/>
  <c r="J180" i="9"/>
  <c r="J175" i="9"/>
  <c r="J170" i="9"/>
  <c r="J165" i="9"/>
  <c r="BK161" i="9"/>
  <c r="J157" i="9"/>
  <c r="BK151" i="9"/>
  <c r="BK146" i="9"/>
  <c r="J140" i="9"/>
  <c r="BK124" i="9"/>
  <c r="J194" i="9"/>
  <c r="BK189" i="9"/>
  <c r="BK186" i="9"/>
  <c r="BK176" i="9"/>
  <c r="BK166" i="9"/>
  <c r="BK156" i="9"/>
  <c r="BK150" i="9"/>
  <c r="J143" i="9"/>
  <c r="J133" i="9"/>
  <c r="J129" i="9"/>
  <c r="BK199" i="9"/>
  <c r="J193" i="9"/>
  <c r="J186" i="9"/>
  <c r="BK181" i="9"/>
  <c r="J177" i="9"/>
  <c r="J172" i="9"/>
  <c r="J166" i="9"/>
  <c r="J161" i="9"/>
  <c r="J152" i="9"/>
  <c r="BK142" i="9"/>
  <c r="J139" i="9"/>
  <c r="BK135" i="9"/>
  <c r="BK131" i="9"/>
  <c r="J124" i="9"/>
  <c r="J146" i="10"/>
  <c r="J138" i="10"/>
  <c r="J132" i="10"/>
  <c r="J125" i="10"/>
  <c r="BK147" i="10"/>
  <c r="BK138" i="10"/>
  <c r="BK132" i="10"/>
  <c r="J128" i="10"/>
  <c r="J145" i="10"/>
  <c r="BK141" i="10"/>
  <c r="J143" i="10"/>
  <c r="J139" i="10"/>
  <c r="BK125" i="10"/>
  <c r="BK149" i="11"/>
  <c r="J143" i="11"/>
  <c r="J138" i="11"/>
  <c r="BK130" i="11"/>
  <c r="BK126" i="11"/>
  <c r="J151" i="11"/>
  <c r="J145" i="11"/>
  <c r="BK137" i="11"/>
  <c r="J130" i="11"/>
  <c r="BK122" i="11"/>
  <c r="J146" i="11"/>
  <c r="J136" i="11"/>
  <c r="J132" i="11"/>
  <c r="J126" i="11"/>
  <c r="BK199" i="12"/>
  <c r="BK190" i="12"/>
  <c r="J184" i="12"/>
  <c r="BK176" i="12"/>
  <c r="J168" i="12"/>
  <c r="J156" i="12"/>
  <c r="BK153" i="12"/>
  <c r="BK139" i="12"/>
  <c r="BK196" i="12"/>
  <c r="BK191" i="12"/>
  <c r="J183" i="12"/>
  <c r="BK170" i="12"/>
  <c r="BK159" i="12"/>
  <c r="J146" i="12"/>
  <c r="J142" i="12"/>
  <c r="J134" i="12"/>
  <c r="BK197" i="12"/>
  <c r="BK185" i="12"/>
  <c r="BK180" i="12"/>
  <c r="J177" i="12"/>
  <c r="J167" i="12"/>
  <c r="J154" i="12"/>
  <c r="BK148" i="12"/>
  <c r="J141" i="12"/>
  <c r="J135" i="12"/>
  <c r="BK192" i="12"/>
  <c r="J180" i="12"/>
  <c r="BK175" i="12"/>
  <c r="J172" i="12"/>
  <c r="BK167" i="12"/>
  <c r="BK160" i="12"/>
  <c r="BK147" i="12"/>
  <c r="J136" i="12"/>
  <c r="J131" i="12"/>
  <c r="J144" i="13"/>
  <c r="BK136" i="13"/>
  <c r="J147" i="13"/>
  <c r="BK140" i="13"/>
  <c r="BK133" i="13"/>
  <c r="J151" i="13"/>
  <c r="BK147" i="13"/>
  <c r="BK132" i="13"/>
  <c r="BK144" i="13"/>
  <c r="J132" i="13"/>
  <c r="J142" i="14"/>
  <c r="J129" i="14"/>
  <c r="BK130" i="14"/>
  <c r="BK136" i="14"/>
  <c r="BK142" i="14"/>
  <c r="J136" i="14"/>
  <c r="J131" i="14"/>
  <c r="BK173" i="15"/>
  <c r="BK164" i="15"/>
  <c r="J155" i="15"/>
  <c r="J139" i="15"/>
  <c r="J133" i="15"/>
  <c r="BK128" i="15"/>
  <c r="J180" i="15"/>
  <c r="J175" i="15"/>
  <c r="J170" i="15"/>
  <c r="BK166" i="15"/>
  <c r="BK163" i="15"/>
  <c r="J159" i="15"/>
  <c r="BK150" i="15"/>
  <c r="J146" i="15"/>
  <c r="BK132" i="15"/>
  <c r="J152" i="15"/>
  <c r="BK146" i="15"/>
  <c r="J138" i="15"/>
  <c r="J181" i="15"/>
  <c r="BK176" i="15"/>
  <c r="BK171" i="15"/>
  <c r="BK167" i="15"/>
  <c r="BK161" i="15"/>
  <c r="BK152" i="15"/>
  <c r="BK144" i="15"/>
  <c r="BK130" i="15"/>
  <c r="J126" i="16"/>
  <c r="J134" i="16"/>
  <c r="J123" i="16"/>
  <c r="BK127" i="16"/>
  <c r="BK134" i="16"/>
  <c r="J125" i="16"/>
  <c r="R133" i="2" l="1"/>
  <c r="P142" i="2"/>
  <c r="P150" i="2"/>
  <c r="R153" i="2"/>
  <c r="R166" i="2"/>
  <c r="T177" i="2"/>
  <c r="T123" i="3"/>
  <c r="T122" i="3"/>
  <c r="T128" i="4"/>
  <c r="T127" i="4"/>
  <c r="T141" i="4"/>
  <c r="BK156" i="4"/>
  <c r="J156" i="4" s="1"/>
  <c r="J104" i="4" s="1"/>
  <c r="R127" i="5"/>
  <c r="T170" i="5"/>
  <c r="T126" i="5" s="1"/>
  <c r="T125" i="5" s="1"/>
  <c r="T127" i="6"/>
  <c r="R132" i="6"/>
  <c r="T136" i="6"/>
  <c r="R140" i="6"/>
  <c r="T156" i="6"/>
  <c r="P130" i="7"/>
  <c r="P141" i="7"/>
  <c r="P129" i="7" s="1"/>
  <c r="T154" i="7"/>
  <c r="P158" i="7"/>
  <c r="P163" i="7"/>
  <c r="BK167" i="7"/>
  <c r="J167" i="7" s="1"/>
  <c r="J107" i="7" s="1"/>
  <c r="BK170" i="7"/>
  <c r="J170" i="7"/>
  <c r="J108" i="7" s="1"/>
  <c r="BK124" i="8"/>
  <c r="J124" i="8" s="1"/>
  <c r="J98" i="8" s="1"/>
  <c r="T124" i="8"/>
  <c r="P128" i="8"/>
  <c r="BK136" i="8"/>
  <c r="J136" i="8"/>
  <c r="J101" i="8" s="1"/>
  <c r="R136" i="8"/>
  <c r="P123" i="9"/>
  <c r="R144" i="9"/>
  <c r="R164" i="9"/>
  <c r="R182" i="9"/>
  <c r="P191" i="9"/>
  <c r="R121" i="10"/>
  <c r="P127" i="10"/>
  <c r="T136" i="10"/>
  <c r="T121" i="11"/>
  <c r="T135" i="11"/>
  <c r="T144" i="11"/>
  <c r="R130" i="12"/>
  <c r="R152" i="12"/>
  <c r="R157" i="12"/>
  <c r="R164" i="12"/>
  <c r="P189" i="12"/>
  <c r="BK128" i="13"/>
  <c r="J128" i="13"/>
  <c r="J100" i="13" s="1"/>
  <c r="BK141" i="13"/>
  <c r="J141" i="13"/>
  <c r="J102" i="13"/>
  <c r="BK154" i="13"/>
  <c r="J154" i="13"/>
  <c r="J104" i="13"/>
  <c r="T128" i="14"/>
  <c r="T127" i="14" s="1"/>
  <c r="T126" i="14" s="1"/>
  <c r="T141" i="14"/>
  <c r="T140" i="14"/>
  <c r="P127" i="15"/>
  <c r="P137" i="15"/>
  <c r="BK142" i="15"/>
  <c r="J142" i="15"/>
  <c r="J101" i="15" s="1"/>
  <c r="P158" i="15"/>
  <c r="P133" i="2"/>
  <c r="T142" i="2"/>
  <c r="T150" i="2"/>
  <c r="P153" i="2"/>
  <c r="BK166" i="2"/>
  <c r="J166" i="2"/>
  <c r="J107" i="2" s="1"/>
  <c r="BK177" i="2"/>
  <c r="J177" i="2"/>
  <c r="J108" i="2"/>
  <c r="BK195" i="2"/>
  <c r="J195" i="2"/>
  <c r="J109" i="2"/>
  <c r="R123" i="3"/>
  <c r="R122" i="3" s="1"/>
  <c r="R128" i="4"/>
  <c r="P141" i="4"/>
  <c r="R153" i="4"/>
  <c r="P127" i="5"/>
  <c r="P126" i="5" s="1"/>
  <c r="P125" i="5" s="1"/>
  <c r="AU100" i="1" s="1"/>
  <c r="P170" i="5"/>
  <c r="BK175" i="5"/>
  <c r="J175" i="5"/>
  <c r="J103" i="5"/>
  <c r="BK127" i="6"/>
  <c r="J127" i="6" s="1"/>
  <c r="J99" i="6" s="1"/>
  <c r="BK132" i="6"/>
  <c r="J132" i="6" s="1"/>
  <c r="J100" i="6" s="1"/>
  <c r="BK136" i="6"/>
  <c r="J136" i="6"/>
  <c r="J101" i="6" s="1"/>
  <c r="BK140" i="6"/>
  <c r="J140" i="6"/>
  <c r="J102" i="6"/>
  <c r="BK156" i="6"/>
  <c r="J156" i="6"/>
  <c r="J103" i="6"/>
  <c r="BK161" i="6"/>
  <c r="J161" i="6" s="1"/>
  <c r="J104" i="6" s="1"/>
  <c r="T130" i="7"/>
  <c r="R141" i="7"/>
  <c r="R154" i="7"/>
  <c r="R158" i="7"/>
  <c r="R163" i="7"/>
  <c r="R167" i="7"/>
  <c r="R166" i="7" s="1"/>
  <c r="R124" i="8"/>
  <c r="T128" i="8"/>
  <c r="T133" i="8"/>
  <c r="BK144" i="8"/>
  <c r="J144" i="8"/>
  <c r="J102" i="8"/>
  <c r="T123" i="9"/>
  <c r="T144" i="9"/>
  <c r="T164" i="9"/>
  <c r="T182" i="9"/>
  <c r="T191" i="9"/>
  <c r="BK127" i="10"/>
  <c r="J127" i="10"/>
  <c r="J98" i="10"/>
  <c r="BK136" i="10"/>
  <c r="J136" i="10" s="1"/>
  <c r="J99" i="10" s="1"/>
  <c r="BK148" i="10"/>
  <c r="J148" i="10"/>
  <c r="J100" i="10" s="1"/>
  <c r="P121" i="11"/>
  <c r="P135" i="11"/>
  <c r="P144" i="11"/>
  <c r="BK130" i="12"/>
  <c r="J130" i="12" s="1"/>
  <c r="J100" i="12" s="1"/>
  <c r="BK152" i="12"/>
  <c r="J152" i="12" s="1"/>
  <c r="J101" i="12" s="1"/>
  <c r="BK157" i="12"/>
  <c r="J157" i="12"/>
  <c r="J102" i="12" s="1"/>
  <c r="BK164" i="12"/>
  <c r="J164" i="12"/>
  <c r="J103" i="12"/>
  <c r="BK189" i="12"/>
  <c r="J189" i="12"/>
  <c r="J104" i="12"/>
  <c r="BK200" i="12"/>
  <c r="J200" i="12" s="1"/>
  <c r="J106" i="12" s="1"/>
  <c r="R128" i="13"/>
  <c r="T141" i="13"/>
  <c r="BK128" i="14"/>
  <c r="J128" i="14"/>
  <c r="J100" i="14"/>
  <c r="P141" i="14"/>
  <c r="P140" i="14" s="1"/>
  <c r="R127" i="15"/>
  <c r="T137" i="15"/>
  <c r="T142" i="15"/>
  <c r="R158" i="15"/>
  <c r="BK133" i="2"/>
  <c r="J133" i="2" s="1"/>
  <c r="J100" i="2" s="1"/>
  <c r="BK142" i="2"/>
  <c r="J142" i="2" s="1"/>
  <c r="J101" i="2" s="1"/>
  <c r="R150" i="2"/>
  <c r="T153" i="2"/>
  <c r="T166" i="2"/>
  <c r="T165" i="2"/>
  <c r="R177" i="2"/>
  <c r="BK123" i="3"/>
  <c r="BK122" i="3" s="1"/>
  <c r="J122" i="3" s="1"/>
  <c r="BK145" i="3"/>
  <c r="J145" i="3"/>
  <c r="J100" i="3"/>
  <c r="P128" i="4"/>
  <c r="P127" i="4" s="1"/>
  <c r="P126" i="4" s="1"/>
  <c r="AU98" i="1" s="1"/>
  <c r="R141" i="4"/>
  <c r="P153" i="4"/>
  <c r="T127" i="5"/>
  <c r="R170" i="5"/>
  <c r="R127" i="6"/>
  <c r="T132" i="6"/>
  <c r="P136" i="6"/>
  <c r="P140" i="6"/>
  <c r="P156" i="6"/>
  <c r="BK130" i="7"/>
  <c r="J130" i="7"/>
  <c r="J98" i="7" s="1"/>
  <c r="BK141" i="7"/>
  <c r="J141" i="7"/>
  <c r="J99" i="7"/>
  <c r="P154" i="7"/>
  <c r="P153" i="7"/>
  <c r="T158" i="7"/>
  <c r="T163" i="7"/>
  <c r="P167" i="7"/>
  <c r="P166" i="7" s="1"/>
  <c r="P124" i="8"/>
  <c r="BK133" i="8"/>
  <c r="J133" i="8" s="1"/>
  <c r="J100" i="8" s="1"/>
  <c r="R133" i="8"/>
  <c r="T136" i="8"/>
  <c r="R123" i="9"/>
  <c r="P144" i="9"/>
  <c r="P164" i="9"/>
  <c r="P182" i="9"/>
  <c r="R191" i="9"/>
  <c r="P121" i="10"/>
  <c r="T127" i="10"/>
  <c r="T120" i="10" s="1"/>
  <c r="R136" i="10"/>
  <c r="BK121" i="11"/>
  <c r="J121" i="11" s="1"/>
  <c r="J97" i="11" s="1"/>
  <c r="BK135" i="11"/>
  <c r="J135" i="11" s="1"/>
  <c r="J98" i="11" s="1"/>
  <c r="BK144" i="11"/>
  <c r="J144" i="11"/>
  <c r="J99" i="11" s="1"/>
  <c r="BK153" i="11"/>
  <c r="J153" i="11"/>
  <c r="J100" i="11"/>
  <c r="T130" i="12"/>
  <c r="T152" i="12"/>
  <c r="T157" i="12"/>
  <c r="T164" i="12"/>
  <c r="T189" i="12"/>
  <c r="T128" i="13"/>
  <c r="T127" i="13"/>
  <c r="T126" i="13"/>
  <c r="P141" i="13"/>
  <c r="R128" i="14"/>
  <c r="R127" i="14"/>
  <c r="R141" i="14"/>
  <c r="R140" i="14" s="1"/>
  <c r="R126" i="14" s="1"/>
  <c r="T127" i="15"/>
  <c r="R137" i="15"/>
  <c r="R142" i="15"/>
  <c r="BK158" i="15"/>
  <c r="J158" i="15"/>
  <c r="J103" i="15"/>
  <c r="BK184" i="15"/>
  <c r="J184" i="15" s="1"/>
  <c r="J105" i="15" s="1"/>
  <c r="T133" i="2"/>
  <c r="T132" i="2" s="1"/>
  <c r="T131" i="2" s="1"/>
  <c r="R142" i="2"/>
  <c r="BK150" i="2"/>
  <c r="J150" i="2" s="1"/>
  <c r="J103" i="2" s="1"/>
  <c r="BK153" i="2"/>
  <c r="J153" i="2"/>
  <c r="J104" i="2" s="1"/>
  <c r="P166" i="2"/>
  <c r="P177" i="2"/>
  <c r="P123" i="3"/>
  <c r="P122" i="3" s="1"/>
  <c r="AU97" i="1" s="1"/>
  <c r="BK128" i="4"/>
  <c r="J128" i="4"/>
  <c r="J100" i="4" s="1"/>
  <c r="BK141" i="4"/>
  <c r="J141" i="4"/>
  <c r="J101" i="4"/>
  <c r="BK153" i="4"/>
  <c r="J153" i="4" s="1"/>
  <c r="J103" i="4" s="1"/>
  <c r="T153" i="4"/>
  <c r="BK127" i="5"/>
  <c r="J127" i="5"/>
  <c r="J100" i="5"/>
  <c r="BK170" i="5"/>
  <c r="J170" i="5" s="1"/>
  <c r="J101" i="5" s="1"/>
  <c r="P127" i="6"/>
  <c r="P132" i="6"/>
  <c r="P126" i="6" s="1"/>
  <c r="AU101" i="1" s="1"/>
  <c r="R136" i="6"/>
  <c r="T140" i="6"/>
  <c r="R156" i="6"/>
  <c r="R130" i="7"/>
  <c r="R129" i="7"/>
  <c r="T141" i="7"/>
  <c r="BK154" i="7"/>
  <c r="J154" i="7"/>
  <c r="J103" i="7"/>
  <c r="BK158" i="7"/>
  <c r="J158" i="7" s="1"/>
  <c r="J104" i="7" s="1"/>
  <c r="BK163" i="7"/>
  <c r="J163" i="7"/>
  <c r="J105" i="7" s="1"/>
  <c r="T167" i="7"/>
  <c r="T166" i="7"/>
  <c r="BK128" i="8"/>
  <c r="J128" i="8" s="1"/>
  <c r="J99" i="8" s="1"/>
  <c r="R128" i="8"/>
  <c r="P133" i="8"/>
  <c r="P136" i="8"/>
  <c r="BK123" i="9"/>
  <c r="J123" i="9"/>
  <c r="J97" i="9"/>
  <c r="BK144" i="9"/>
  <c r="J144" i="9" s="1"/>
  <c r="J98" i="9" s="1"/>
  <c r="BK164" i="9"/>
  <c r="J164" i="9" s="1"/>
  <c r="J99" i="9" s="1"/>
  <c r="BK182" i="9"/>
  <c r="J182" i="9"/>
  <c r="J100" i="9" s="1"/>
  <c r="BK191" i="9"/>
  <c r="J191" i="9"/>
  <c r="J101" i="9"/>
  <c r="BK202" i="9"/>
  <c r="J202" i="9"/>
  <c r="J102" i="9"/>
  <c r="BK121" i="10"/>
  <c r="J121" i="10" s="1"/>
  <c r="J97" i="10" s="1"/>
  <c r="T121" i="10"/>
  <c r="R127" i="10"/>
  <c r="P136" i="10"/>
  <c r="R121" i="11"/>
  <c r="R135" i="11"/>
  <c r="R144" i="11"/>
  <c r="P130" i="12"/>
  <c r="P152" i="12"/>
  <c r="P157" i="12"/>
  <c r="P164" i="12"/>
  <c r="R189" i="12"/>
  <c r="P128" i="13"/>
  <c r="P127" i="13"/>
  <c r="P126" i="13" s="1"/>
  <c r="AU109" i="1" s="1"/>
  <c r="R141" i="13"/>
  <c r="P128" i="14"/>
  <c r="P127" i="14" s="1"/>
  <c r="P126" i="14" s="1"/>
  <c r="AU110" i="1" s="1"/>
  <c r="BK141" i="14"/>
  <c r="J141" i="14" s="1"/>
  <c r="J103" i="14" s="1"/>
  <c r="BK144" i="14"/>
  <c r="J144" i="14"/>
  <c r="J104" i="14" s="1"/>
  <c r="BK127" i="15"/>
  <c r="J127" i="15"/>
  <c r="J98" i="15"/>
  <c r="BK137" i="15"/>
  <c r="J137" i="15" s="1"/>
  <c r="J99" i="15" s="1"/>
  <c r="P142" i="15"/>
  <c r="T158" i="15"/>
  <c r="BK120" i="16"/>
  <c r="J120" i="16"/>
  <c r="J97" i="16"/>
  <c r="P120" i="16"/>
  <c r="R120" i="16"/>
  <c r="T120" i="16"/>
  <c r="BK128" i="16"/>
  <c r="J128" i="16" s="1"/>
  <c r="J98" i="16" s="1"/>
  <c r="P128" i="16"/>
  <c r="R128" i="16"/>
  <c r="T128" i="16"/>
  <c r="BK135" i="16"/>
  <c r="J135" i="16"/>
  <c r="J99" i="16"/>
  <c r="BK151" i="7"/>
  <c r="J151" i="7"/>
  <c r="J101" i="7"/>
  <c r="BK139" i="13"/>
  <c r="J139" i="13" s="1"/>
  <c r="J101" i="13" s="1"/>
  <c r="BK140" i="15"/>
  <c r="J140" i="15"/>
  <c r="J100" i="15" s="1"/>
  <c r="BK156" i="15"/>
  <c r="J156" i="15"/>
  <c r="J102" i="15"/>
  <c r="BK182" i="15"/>
  <c r="J182" i="15" s="1"/>
  <c r="J104" i="15" s="1"/>
  <c r="BK151" i="4"/>
  <c r="J151" i="4" s="1"/>
  <c r="J102" i="4" s="1"/>
  <c r="BK149" i="7"/>
  <c r="J149" i="7"/>
  <c r="J100" i="7" s="1"/>
  <c r="BK152" i="13"/>
  <c r="J152" i="13"/>
  <c r="J103" i="13"/>
  <c r="BK138" i="14"/>
  <c r="J138" i="14"/>
  <c r="J101" i="14"/>
  <c r="BK148" i="2"/>
  <c r="J148" i="2" s="1"/>
  <c r="J102" i="2" s="1"/>
  <c r="BK163" i="2"/>
  <c r="J163" i="2"/>
  <c r="J105" i="2" s="1"/>
  <c r="BK173" i="5"/>
  <c r="J173" i="5"/>
  <c r="J102" i="5"/>
  <c r="BK198" i="12"/>
  <c r="J198" i="12" s="1"/>
  <c r="J105" i="12" s="1"/>
  <c r="E85" i="16"/>
  <c r="BF121" i="16"/>
  <c r="BF124" i="16"/>
  <c r="BF127" i="16"/>
  <c r="BF134" i="16"/>
  <c r="BF122" i="16"/>
  <c r="BF132" i="16"/>
  <c r="BF123" i="16"/>
  <c r="BF126" i="16"/>
  <c r="BF130" i="16"/>
  <c r="BF133" i="16"/>
  <c r="J89" i="16"/>
  <c r="F92" i="16"/>
  <c r="BF125" i="16"/>
  <c r="BF129" i="16"/>
  <c r="BF131" i="16"/>
  <c r="F122" i="15"/>
  <c r="BF128" i="15"/>
  <c r="BF135" i="15"/>
  <c r="BF139" i="15"/>
  <c r="BF141" i="15"/>
  <c r="BF146" i="15"/>
  <c r="BF149" i="15"/>
  <c r="BF150" i="15"/>
  <c r="BF152" i="15"/>
  <c r="BF155" i="15"/>
  <c r="BF159" i="15"/>
  <c r="BF163" i="15"/>
  <c r="BF165" i="15"/>
  <c r="BF168" i="15"/>
  <c r="BF170" i="15"/>
  <c r="BF173" i="15"/>
  <c r="E115" i="15"/>
  <c r="BF134" i="15"/>
  <c r="BF138" i="15"/>
  <c r="BF147" i="15"/>
  <c r="BF151" i="15"/>
  <c r="BF160" i="15"/>
  <c r="BF161" i="15"/>
  <c r="J89" i="15"/>
  <c r="BF130" i="15"/>
  <c r="BF131" i="15"/>
  <c r="BF143" i="15"/>
  <c r="BF144" i="15"/>
  <c r="BF145" i="15"/>
  <c r="BF148" i="15"/>
  <c r="BF166" i="15"/>
  <c r="BF172" i="15"/>
  <c r="BF181" i="15"/>
  <c r="BF183" i="15"/>
  <c r="BF129" i="15"/>
  <c r="BF132" i="15"/>
  <c r="BF133" i="15"/>
  <c r="BF136" i="15"/>
  <c r="BF153" i="15"/>
  <c r="BF154" i="15"/>
  <c r="BF157" i="15"/>
  <c r="BF162" i="15"/>
  <c r="BF164" i="15"/>
  <c r="BF167" i="15"/>
  <c r="BF169" i="15"/>
  <c r="BF171" i="15"/>
  <c r="BF174" i="15"/>
  <c r="BF175" i="15"/>
  <c r="BF176" i="15"/>
  <c r="BF177" i="15"/>
  <c r="BF178" i="15"/>
  <c r="BF179" i="15"/>
  <c r="BF180" i="15"/>
  <c r="E85" i="14"/>
  <c r="J91" i="14"/>
  <c r="BF130" i="14"/>
  <c r="BF139" i="14"/>
  <c r="F123" i="14"/>
  <c r="BF129" i="14"/>
  <c r="BF134" i="14"/>
  <c r="BF136" i="14"/>
  <c r="BF137" i="14"/>
  <c r="BF132" i="14"/>
  <c r="BF133" i="14"/>
  <c r="BF142" i="14"/>
  <c r="BF131" i="14"/>
  <c r="BF135" i="14"/>
  <c r="BF143" i="14"/>
  <c r="F123" i="13"/>
  <c r="BF129" i="13"/>
  <c r="BF130" i="13"/>
  <c r="BF131" i="13"/>
  <c r="BF133" i="13"/>
  <c r="E85" i="13"/>
  <c r="J91" i="13"/>
  <c r="BF132" i="13"/>
  <c r="BF136" i="13"/>
  <c r="BF137" i="13"/>
  <c r="BF150" i="13"/>
  <c r="BF135" i="13"/>
  <c r="BF142" i="13"/>
  <c r="BF143" i="13"/>
  <c r="BF145" i="13"/>
  <c r="BF153" i="13"/>
  <c r="BF134" i="13"/>
  <c r="BF138" i="13"/>
  <c r="BF140" i="13"/>
  <c r="BF144" i="13"/>
  <c r="BF146" i="13"/>
  <c r="BF147" i="13"/>
  <c r="BF148" i="13"/>
  <c r="BF149" i="13"/>
  <c r="BF151" i="13"/>
  <c r="E85" i="12"/>
  <c r="J122" i="12"/>
  <c r="F125" i="12"/>
  <c r="BF132" i="12"/>
  <c r="BF135" i="12"/>
  <c r="BF137" i="12"/>
  <c r="BF139" i="12"/>
  <c r="BF143" i="12"/>
  <c r="BF148" i="12"/>
  <c r="BF151" i="12"/>
  <c r="BF168" i="12"/>
  <c r="BF170" i="12"/>
  <c r="BF171" i="12"/>
  <c r="BF172" i="12"/>
  <c r="BF174" i="12"/>
  <c r="BF175" i="12"/>
  <c r="BF176" i="12"/>
  <c r="BF177" i="12"/>
  <c r="BF179" i="12"/>
  <c r="BF182" i="12"/>
  <c r="BF185" i="12"/>
  <c r="BF186" i="12"/>
  <c r="BF193" i="12"/>
  <c r="BF133" i="12"/>
  <c r="BF140" i="12"/>
  <c r="BF141" i="12"/>
  <c r="BF146" i="12"/>
  <c r="BF150" i="12"/>
  <c r="BF156" i="12"/>
  <c r="BF160" i="12"/>
  <c r="BF162" i="12"/>
  <c r="BF165" i="12"/>
  <c r="BF166" i="12"/>
  <c r="BF169" i="12"/>
  <c r="BF173" i="12"/>
  <c r="BF178" i="12"/>
  <c r="BF183" i="12"/>
  <c r="BF192" i="12"/>
  <c r="BF195" i="12"/>
  <c r="BK120" i="11"/>
  <c r="J120" i="11" s="1"/>
  <c r="J96" i="11" s="1"/>
  <c r="BF145" i="12"/>
  <c r="BF149" i="12"/>
  <c r="BF158" i="12"/>
  <c r="BF163" i="12"/>
  <c r="BF180" i="12"/>
  <c r="BF181" i="12"/>
  <c r="BF190" i="12"/>
  <c r="BF191" i="12"/>
  <c r="BF199" i="12"/>
  <c r="BF131" i="12"/>
  <c r="BF134" i="12"/>
  <c r="BF136" i="12"/>
  <c r="BF138" i="12"/>
  <c r="BF142" i="12"/>
  <c r="BF144" i="12"/>
  <c r="BF147" i="12"/>
  <c r="BF153" i="12"/>
  <c r="BF154" i="12"/>
  <c r="BF155" i="12"/>
  <c r="BF159" i="12"/>
  <c r="BF161" i="12"/>
  <c r="BF167" i="12"/>
  <c r="BF184" i="12"/>
  <c r="BF187" i="12"/>
  <c r="BF188" i="12"/>
  <c r="BF194" i="12"/>
  <c r="BF196" i="12"/>
  <c r="BF197" i="12"/>
  <c r="E110" i="11"/>
  <c r="J114" i="11"/>
  <c r="F117" i="11"/>
  <c r="BF122" i="11"/>
  <c r="BF123" i="11"/>
  <c r="BF126" i="11"/>
  <c r="BF127" i="11"/>
  <c r="BF128" i="11"/>
  <c r="BF130" i="11"/>
  <c r="BF136" i="11"/>
  <c r="BF139" i="11"/>
  <c r="BF147" i="11"/>
  <c r="BF149" i="11"/>
  <c r="BF150" i="11"/>
  <c r="BF151" i="11"/>
  <c r="BF124" i="11"/>
  <c r="BF125" i="11"/>
  <c r="BF129" i="11"/>
  <c r="BF131" i="11"/>
  <c r="BF132" i="11"/>
  <c r="BF137" i="11"/>
  <c r="BF140" i="11"/>
  <c r="BF141" i="11"/>
  <c r="BF142" i="11"/>
  <c r="BF145" i="11"/>
  <c r="BF152" i="11"/>
  <c r="BF133" i="11"/>
  <c r="BF134" i="11"/>
  <c r="BF138" i="11"/>
  <c r="BF143" i="11"/>
  <c r="BF146" i="11"/>
  <c r="BF148" i="11"/>
  <c r="BK122" i="9"/>
  <c r="J122" i="9"/>
  <c r="J96" i="9" s="1"/>
  <c r="J114" i="10"/>
  <c r="F117" i="10"/>
  <c r="BF122" i="10"/>
  <c r="BF138" i="10"/>
  <c r="BF146" i="10"/>
  <c r="BF147" i="10"/>
  <c r="E85" i="10"/>
  <c r="BF128" i="10"/>
  <c r="BF130" i="10"/>
  <c r="BF131" i="10"/>
  <c r="BF140" i="10"/>
  <c r="BF144" i="10"/>
  <c r="BF145" i="10"/>
  <c r="BF125" i="10"/>
  <c r="BF132" i="10"/>
  <c r="BF133" i="10"/>
  <c r="BF134" i="10"/>
  <c r="BF135" i="10"/>
  <c r="BF139" i="10"/>
  <c r="BF141" i="10"/>
  <c r="BF143" i="10"/>
  <c r="BF123" i="10"/>
  <c r="BF124" i="10"/>
  <c r="BF126" i="10"/>
  <c r="BF129" i="10"/>
  <c r="BF137" i="10"/>
  <c r="BF142" i="10"/>
  <c r="F92" i="9"/>
  <c r="J116" i="9"/>
  <c r="E112" i="9"/>
  <c r="BF124" i="9"/>
  <c r="BF128" i="9"/>
  <c r="BF129" i="9"/>
  <c r="BF130" i="9"/>
  <c r="BF132" i="9"/>
  <c r="BF135" i="9"/>
  <c r="BF137" i="9"/>
  <c r="BF139" i="9"/>
  <c r="BF140" i="9"/>
  <c r="BF142" i="9"/>
  <c r="BF145" i="9"/>
  <c r="BF146" i="9"/>
  <c r="BF147" i="9"/>
  <c r="BF148" i="9"/>
  <c r="BF149" i="9"/>
  <c r="BF150" i="9"/>
  <c r="BF156" i="9"/>
  <c r="BF157" i="9"/>
  <c r="BF158" i="9"/>
  <c r="BF162" i="9"/>
  <c r="BF166" i="9"/>
  <c r="BF170" i="9"/>
  <c r="BF172" i="9"/>
  <c r="BF175" i="9"/>
  <c r="BF176" i="9"/>
  <c r="BF185" i="9"/>
  <c r="BF187" i="9"/>
  <c r="BF190" i="9"/>
  <c r="BF197" i="9"/>
  <c r="BF198" i="9"/>
  <c r="BF199" i="9"/>
  <c r="BF201" i="9"/>
  <c r="BF131" i="9"/>
  <c r="BF134" i="9"/>
  <c r="BF151" i="9"/>
  <c r="BF152" i="9"/>
  <c r="BF155" i="9"/>
  <c r="BF159" i="9"/>
  <c r="BF160" i="9"/>
  <c r="BF161" i="9"/>
  <c r="BF163" i="9"/>
  <c r="BF165" i="9"/>
  <c r="BF167" i="9"/>
  <c r="BF168" i="9"/>
  <c r="BF169" i="9"/>
  <c r="BF171" i="9"/>
  <c r="BF173" i="9"/>
  <c r="BF174" i="9"/>
  <c r="BF177" i="9"/>
  <c r="BF179" i="9"/>
  <c r="BF180" i="9"/>
  <c r="BF184" i="9"/>
  <c r="BF186" i="9"/>
  <c r="BF192" i="9"/>
  <c r="BF193" i="9"/>
  <c r="BF200" i="9"/>
  <c r="BF125" i="9"/>
  <c r="BF126" i="9"/>
  <c r="BF127" i="9"/>
  <c r="BF133" i="9"/>
  <c r="BF136" i="9"/>
  <c r="BF138" i="9"/>
  <c r="BF141" i="9"/>
  <c r="BF143" i="9"/>
  <c r="BF153" i="9"/>
  <c r="BF154" i="9"/>
  <c r="BF178" i="9"/>
  <c r="BF181" i="9"/>
  <c r="BF183" i="9"/>
  <c r="BF188" i="9"/>
  <c r="BF189" i="9"/>
  <c r="BF194" i="9"/>
  <c r="BF195" i="9"/>
  <c r="BF196" i="9"/>
  <c r="BK129" i="7"/>
  <c r="J129" i="7" s="1"/>
  <c r="J97" i="7" s="1"/>
  <c r="J89" i="8"/>
  <c r="F92" i="8"/>
  <c r="E112" i="8"/>
  <c r="BF125" i="8"/>
  <c r="BF130" i="8"/>
  <c r="BF137" i="8"/>
  <c r="BF139" i="8"/>
  <c r="BF141" i="8"/>
  <c r="BF142" i="8"/>
  <c r="BF127" i="8"/>
  <c r="BF129" i="8"/>
  <c r="BF131" i="8"/>
  <c r="BF132" i="8"/>
  <c r="BF135" i="8"/>
  <c r="BF140" i="8"/>
  <c r="BF143" i="8"/>
  <c r="BF126" i="8"/>
  <c r="BF134" i="8"/>
  <c r="BF138" i="8"/>
  <c r="BF143" i="7"/>
  <c r="BF146" i="7"/>
  <c r="BF156" i="7"/>
  <c r="BF159" i="7"/>
  <c r="BF165" i="7"/>
  <c r="BF168" i="7"/>
  <c r="BF169" i="7"/>
  <c r="E85" i="7"/>
  <c r="J89" i="7"/>
  <c r="BF135" i="7"/>
  <c r="BF140" i="7"/>
  <c r="BF147" i="7"/>
  <c r="BF152" i="7"/>
  <c r="BF155" i="7"/>
  <c r="BF161" i="7"/>
  <c r="F125" i="7"/>
  <c r="BF133" i="7"/>
  <c r="BF134" i="7"/>
  <c r="BF136" i="7"/>
  <c r="BF137" i="7"/>
  <c r="BF142" i="7"/>
  <c r="BF144" i="7"/>
  <c r="BF145" i="7"/>
  <c r="BF148" i="7"/>
  <c r="BF162" i="7"/>
  <c r="BF131" i="7"/>
  <c r="BF132" i="7"/>
  <c r="BF138" i="7"/>
  <c r="BF139" i="7"/>
  <c r="BF150" i="7"/>
  <c r="BF157" i="7"/>
  <c r="BF160" i="7"/>
  <c r="BF164" i="7"/>
  <c r="F94" i="6"/>
  <c r="BF146" i="6"/>
  <c r="E85" i="6"/>
  <c r="J91" i="6"/>
  <c r="BF130" i="6"/>
  <c r="BF138" i="6"/>
  <c r="BF139" i="6"/>
  <c r="BF145" i="6"/>
  <c r="BF147" i="6"/>
  <c r="BF148" i="6"/>
  <c r="BF153" i="6"/>
  <c r="BF154" i="6"/>
  <c r="BF158" i="6"/>
  <c r="BF160" i="6"/>
  <c r="BF129" i="6"/>
  <c r="BF131" i="6"/>
  <c r="BF133" i="6"/>
  <c r="BF135" i="6"/>
  <c r="BF137" i="6"/>
  <c r="BF142" i="6"/>
  <c r="BF143" i="6"/>
  <c r="BF150" i="6"/>
  <c r="BF155" i="6"/>
  <c r="BF157" i="6"/>
  <c r="BF128" i="6"/>
  <c r="BF134" i="6"/>
  <c r="BF141" i="6"/>
  <c r="BF144" i="6"/>
  <c r="BF149" i="6"/>
  <c r="BF151" i="6"/>
  <c r="BF152" i="6"/>
  <c r="BF159" i="6"/>
  <c r="BK127" i="4"/>
  <c r="J127" i="4"/>
  <c r="J99" i="4" s="1"/>
  <c r="J91" i="5"/>
  <c r="BF135" i="5"/>
  <c r="BF144" i="5"/>
  <c r="BF147" i="5"/>
  <c r="BF149" i="5"/>
  <c r="BF151" i="5"/>
  <c r="BF153" i="5"/>
  <c r="BF154" i="5"/>
  <c r="BF163" i="5"/>
  <c r="BF169" i="5"/>
  <c r="BF172" i="5"/>
  <c r="E85" i="5"/>
  <c r="F94" i="5"/>
  <c r="BF129" i="5"/>
  <c r="BF130" i="5"/>
  <c r="BF132" i="5"/>
  <c r="BF134" i="5"/>
  <c r="BF137" i="5"/>
  <c r="BF138" i="5"/>
  <c r="BF146" i="5"/>
  <c r="BF161" i="5"/>
  <c r="BF162" i="5"/>
  <c r="BF165" i="5"/>
  <c r="BF166" i="5"/>
  <c r="BF168" i="5"/>
  <c r="BF174" i="5"/>
  <c r="BF128" i="5"/>
  <c r="BF136" i="5"/>
  <c r="BF139" i="5"/>
  <c r="BF141" i="5"/>
  <c r="BF143" i="5"/>
  <c r="BF145" i="5"/>
  <c r="BF150" i="5"/>
  <c r="BF152" i="5"/>
  <c r="BF156" i="5"/>
  <c r="BF157" i="5"/>
  <c r="BF158" i="5"/>
  <c r="BF159" i="5"/>
  <c r="BF160" i="5"/>
  <c r="BF164" i="5"/>
  <c r="BF167" i="5"/>
  <c r="BF131" i="5"/>
  <c r="BF133" i="5"/>
  <c r="BF140" i="5"/>
  <c r="BF142" i="5"/>
  <c r="BF148" i="5"/>
  <c r="BF155" i="5"/>
  <c r="BF171" i="5"/>
  <c r="J123" i="3"/>
  <c r="J99" i="3" s="1"/>
  <c r="BF129" i="4"/>
  <c r="BF132" i="4"/>
  <c r="BF134" i="4"/>
  <c r="BF142" i="4"/>
  <c r="BF143" i="4"/>
  <c r="BF144" i="4"/>
  <c r="E114" i="4"/>
  <c r="J120" i="4"/>
  <c r="F123" i="4"/>
  <c r="BF131" i="4"/>
  <c r="BF137" i="4"/>
  <c r="BF138" i="4"/>
  <c r="BF139" i="4"/>
  <c r="BF145" i="4"/>
  <c r="BF148" i="4"/>
  <c r="BF154" i="4"/>
  <c r="BF155" i="4"/>
  <c r="BF135" i="4"/>
  <c r="BF140" i="4"/>
  <c r="BF147" i="4"/>
  <c r="BF130" i="4"/>
  <c r="BF133" i="4"/>
  <c r="BF136" i="4"/>
  <c r="BF146" i="4"/>
  <c r="BF149" i="4"/>
  <c r="BF150" i="4"/>
  <c r="BF152" i="4"/>
  <c r="BF128" i="3"/>
  <c r="BF137" i="3"/>
  <c r="BF141" i="3"/>
  <c r="J91" i="3"/>
  <c r="BF125" i="3"/>
  <c r="BF127" i="3"/>
  <c r="BF132" i="3"/>
  <c r="BF133" i="3"/>
  <c r="BF134" i="3"/>
  <c r="BF135" i="3"/>
  <c r="BF136" i="3"/>
  <c r="BF140" i="3"/>
  <c r="BF144" i="3"/>
  <c r="F119" i="3"/>
  <c r="BF126" i="3"/>
  <c r="BF131" i="3"/>
  <c r="E85" i="3"/>
  <c r="BF124" i="3"/>
  <c r="BF129" i="3"/>
  <c r="BF130" i="3"/>
  <c r="BF138" i="3"/>
  <c r="BF139" i="3"/>
  <c r="BF142" i="3"/>
  <c r="BF143" i="3"/>
  <c r="J91" i="2"/>
  <c r="F128" i="2"/>
  <c r="BF134" i="2"/>
  <c r="BF136" i="2"/>
  <c r="BF137" i="2"/>
  <c r="BF139" i="2"/>
  <c r="BF141" i="2"/>
  <c r="BF159" i="2"/>
  <c r="BF160" i="2"/>
  <c r="BF167" i="2"/>
  <c r="BF168" i="2"/>
  <c r="BF169" i="2"/>
  <c r="BF170" i="2"/>
  <c r="BF171" i="2"/>
  <c r="BF172" i="2"/>
  <c r="BF174" i="2"/>
  <c r="BF176" i="2"/>
  <c r="BF179" i="2"/>
  <c r="BF189" i="2"/>
  <c r="BF135" i="2"/>
  <c r="BF161" i="2"/>
  <c r="BF162" i="2"/>
  <c r="BF164" i="2"/>
  <c r="BF188" i="2"/>
  <c r="E85" i="2"/>
  <c r="BF147" i="2"/>
  <c r="BF149" i="2"/>
  <c r="BF155" i="2"/>
  <c r="BF156" i="2"/>
  <c r="BF157" i="2"/>
  <c r="BF158" i="2"/>
  <c r="BF173" i="2"/>
  <c r="BF175" i="2"/>
  <c r="BF178" i="2"/>
  <c r="BF138" i="2"/>
  <c r="BF140" i="2"/>
  <c r="BF143" i="2"/>
  <c r="BF144" i="2"/>
  <c r="BF145" i="2"/>
  <c r="BF146" i="2"/>
  <c r="BF151" i="2"/>
  <c r="BF152" i="2"/>
  <c r="BF154" i="2"/>
  <c r="BF180" i="2"/>
  <c r="BF181" i="2"/>
  <c r="BF182" i="2"/>
  <c r="BF183" i="2"/>
  <c r="BF184" i="2"/>
  <c r="BF185" i="2"/>
  <c r="BF186" i="2"/>
  <c r="BF187" i="2"/>
  <c r="BF190" i="2"/>
  <c r="BF191" i="2"/>
  <c r="BF192" i="2"/>
  <c r="BF193" i="2"/>
  <c r="BF194" i="2"/>
  <c r="F35" i="2"/>
  <c r="AZ96" i="1" s="1"/>
  <c r="F38" i="2"/>
  <c r="BC96" i="1" s="1"/>
  <c r="F37" i="3"/>
  <c r="BB97" i="1" s="1"/>
  <c r="F39" i="4"/>
  <c r="BD98" i="1"/>
  <c r="J35" i="4"/>
  <c r="AV98" i="1"/>
  <c r="F38" i="5"/>
  <c r="BC100" i="1" s="1"/>
  <c r="F37" i="5"/>
  <c r="BB100" i="1" s="1"/>
  <c r="F38" i="6"/>
  <c r="BC101" i="1"/>
  <c r="F37" i="7"/>
  <c r="BD102" i="1"/>
  <c r="F36" i="7"/>
  <c r="BC102" i="1" s="1"/>
  <c r="F37" i="8"/>
  <c r="BD103" i="1" s="1"/>
  <c r="F35" i="8"/>
  <c r="BB103" i="1"/>
  <c r="J33" i="9"/>
  <c r="AV104" i="1"/>
  <c r="F33" i="9"/>
  <c r="AZ104" i="1" s="1"/>
  <c r="F35" i="10"/>
  <c r="BB105" i="1" s="1"/>
  <c r="F33" i="10"/>
  <c r="AZ105" i="1"/>
  <c r="F36" i="10"/>
  <c r="BC105" i="1"/>
  <c r="J33" i="11"/>
  <c r="AV106" i="1" s="1"/>
  <c r="F35" i="12"/>
  <c r="AZ108" i="1" s="1"/>
  <c r="F39" i="12"/>
  <c r="BD108" i="1"/>
  <c r="F39" i="13"/>
  <c r="BD109" i="1"/>
  <c r="F35" i="14"/>
  <c r="AZ110" i="1" s="1"/>
  <c r="F38" i="14"/>
  <c r="BC110" i="1" s="1"/>
  <c r="F35" i="15"/>
  <c r="BB111" i="1"/>
  <c r="J33" i="16"/>
  <c r="AV112" i="1" s="1"/>
  <c r="F36" i="16"/>
  <c r="BC112" i="1" s="1"/>
  <c r="F35" i="11"/>
  <c r="BB106" i="1" s="1"/>
  <c r="F37" i="12"/>
  <c r="BB108" i="1"/>
  <c r="J35" i="13"/>
  <c r="AV109" i="1"/>
  <c r="F38" i="13"/>
  <c r="BC109" i="1" s="1"/>
  <c r="F37" i="14"/>
  <c r="BB110" i="1" s="1"/>
  <c r="F33" i="15"/>
  <c r="AZ111" i="1"/>
  <c r="F35" i="16"/>
  <c r="BB112" i="1" s="1"/>
  <c r="F33" i="16"/>
  <c r="AZ112" i="1" s="1"/>
  <c r="J35" i="2"/>
  <c r="AV96" i="1" s="1"/>
  <c r="F39" i="2"/>
  <c r="BD96" i="1" s="1"/>
  <c r="J35" i="3"/>
  <c r="AV97" i="1"/>
  <c r="F35" i="4"/>
  <c r="AZ98" i="1" s="1"/>
  <c r="F38" i="4"/>
  <c r="BC98" i="1" s="1"/>
  <c r="F39" i="5"/>
  <c r="BD100" i="1"/>
  <c r="F35" i="6"/>
  <c r="AZ101" i="1"/>
  <c r="J35" i="6"/>
  <c r="AV101" i="1" s="1"/>
  <c r="J33" i="7"/>
  <c r="AV102" i="1" s="1"/>
  <c r="F33" i="8"/>
  <c r="AZ103" i="1"/>
  <c r="F36" i="9"/>
  <c r="BC104" i="1"/>
  <c r="F36" i="11"/>
  <c r="BC106" i="1" s="1"/>
  <c r="J35" i="12"/>
  <c r="AV108" i="1" s="1"/>
  <c r="F36" i="15"/>
  <c r="BC111" i="1"/>
  <c r="F37" i="15"/>
  <c r="BD111" i="1"/>
  <c r="F37" i="2"/>
  <c r="BB96" i="1" s="1"/>
  <c r="AS94" i="1"/>
  <c r="F38" i="3"/>
  <c r="BC97" i="1"/>
  <c r="F35" i="3"/>
  <c r="AZ97" i="1" s="1"/>
  <c r="F39" i="3"/>
  <c r="BD97" i="1" s="1"/>
  <c r="F37" i="4"/>
  <c r="BB98" i="1"/>
  <c r="F35" i="5"/>
  <c r="AZ100" i="1"/>
  <c r="J35" i="5"/>
  <c r="AV100" i="1"/>
  <c r="F37" i="6"/>
  <c r="BB101" i="1" s="1"/>
  <c r="F39" i="6"/>
  <c r="BD101" i="1" s="1"/>
  <c r="F33" i="7"/>
  <c r="AZ102" i="1"/>
  <c r="F35" i="7"/>
  <c r="BB102" i="1"/>
  <c r="F36" i="8"/>
  <c r="BC103" i="1" s="1"/>
  <c r="J33" i="8"/>
  <c r="AV103" i="1" s="1"/>
  <c r="F35" i="9"/>
  <c r="BB104" i="1"/>
  <c r="F37" i="9"/>
  <c r="BD104" i="1"/>
  <c r="F37" i="10"/>
  <c r="BD105" i="1" s="1"/>
  <c r="J33" i="10"/>
  <c r="AV105" i="1" s="1"/>
  <c r="F33" i="11"/>
  <c r="AZ106" i="1"/>
  <c r="F37" i="11"/>
  <c r="BD106" i="1"/>
  <c r="F38" i="12"/>
  <c r="BC108" i="1" s="1"/>
  <c r="F37" i="13"/>
  <c r="BB109" i="1" s="1"/>
  <c r="F35" i="13"/>
  <c r="AZ109" i="1"/>
  <c r="J35" i="14"/>
  <c r="AV110" i="1"/>
  <c r="F39" i="14"/>
  <c r="BD110" i="1" s="1"/>
  <c r="J33" i="15"/>
  <c r="AV111" i="1" s="1"/>
  <c r="F37" i="16"/>
  <c r="BD112" i="1" s="1"/>
  <c r="J98" i="3" l="1"/>
  <c r="J32" i="3"/>
  <c r="T126" i="15"/>
  <c r="T125" i="15" s="1"/>
  <c r="R122" i="9"/>
  <c r="R126" i="15"/>
  <c r="R125" i="15"/>
  <c r="T122" i="9"/>
  <c r="T129" i="7"/>
  <c r="P132" i="2"/>
  <c r="P126" i="15"/>
  <c r="P125" i="15" s="1"/>
  <c r="AU111" i="1" s="1"/>
  <c r="T120" i="11"/>
  <c r="T153" i="7"/>
  <c r="T126" i="4"/>
  <c r="R119" i="16"/>
  <c r="P165" i="2"/>
  <c r="T129" i="12"/>
  <c r="T128" i="12" s="1"/>
  <c r="R127" i="13"/>
  <c r="R126" i="13"/>
  <c r="R120" i="10"/>
  <c r="P122" i="9"/>
  <c r="AU104" i="1" s="1"/>
  <c r="R126" i="5"/>
  <c r="R125" i="5"/>
  <c r="R165" i="2"/>
  <c r="T119" i="16"/>
  <c r="R120" i="11"/>
  <c r="P120" i="10"/>
  <c r="AU105" i="1"/>
  <c r="R123" i="8"/>
  <c r="R122" i="8"/>
  <c r="R129" i="12"/>
  <c r="R128" i="12" s="1"/>
  <c r="T123" i="8"/>
  <c r="T122" i="8"/>
  <c r="T126" i="6"/>
  <c r="P119" i="16"/>
  <c r="AU112" i="1" s="1"/>
  <c r="P129" i="12"/>
  <c r="P128" i="12"/>
  <c r="AU108" i="1" s="1"/>
  <c r="AU107" i="1" s="1"/>
  <c r="P123" i="8"/>
  <c r="P122" i="8"/>
  <c r="AU103" i="1"/>
  <c r="R126" i="6"/>
  <c r="P120" i="11"/>
  <c r="AU106" i="1"/>
  <c r="R153" i="7"/>
  <c r="R128" i="7" s="1"/>
  <c r="R127" i="4"/>
  <c r="R126" i="4"/>
  <c r="P128" i="7"/>
  <c r="AU102" i="1"/>
  <c r="R132" i="2"/>
  <c r="BK126" i="6"/>
  <c r="J126" i="6"/>
  <c r="J98" i="6" s="1"/>
  <c r="BK153" i="7"/>
  <c r="J153" i="7"/>
  <c r="J102" i="7"/>
  <c r="BK129" i="12"/>
  <c r="J129" i="12" s="1"/>
  <c r="J99" i="12" s="1"/>
  <c r="BK127" i="13"/>
  <c r="J127" i="13" s="1"/>
  <c r="J99" i="13" s="1"/>
  <c r="BK140" i="14"/>
  <c r="J140" i="14"/>
  <c r="J102" i="14"/>
  <c r="BK132" i="2"/>
  <c r="J132" i="2" s="1"/>
  <c r="J99" i="2" s="1"/>
  <c r="BK165" i="2"/>
  <c r="J165" i="2"/>
  <c r="J106" i="2"/>
  <c r="BK126" i="5"/>
  <c r="J126" i="5"/>
  <c r="J99" i="5" s="1"/>
  <c r="BK120" i="10"/>
  <c r="J120" i="10"/>
  <c r="J96" i="10" s="1"/>
  <c r="BK166" i="7"/>
  <c r="BK128" i="7" s="1"/>
  <c r="J128" i="7" s="1"/>
  <c r="J96" i="7" s="1"/>
  <c r="J166" i="7"/>
  <c r="J106" i="7"/>
  <c r="BK123" i="8"/>
  <c r="J123" i="8" s="1"/>
  <c r="J97" i="8" s="1"/>
  <c r="BK127" i="14"/>
  <c r="J127" i="14" s="1"/>
  <c r="J99" i="14" s="1"/>
  <c r="BK126" i="15"/>
  <c r="J126" i="15"/>
  <c r="J97" i="15"/>
  <c r="BK119" i="16"/>
  <c r="J119" i="16"/>
  <c r="J96" i="16"/>
  <c r="BK126" i="4"/>
  <c r="J126" i="4"/>
  <c r="J32" i="4" s="1"/>
  <c r="AG98" i="1" s="1"/>
  <c r="AG97" i="1"/>
  <c r="F36" i="2"/>
  <c r="BA96" i="1" s="1"/>
  <c r="BC95" i="1"/>
  <c r="AY95" i="1" s="1"/>
  <c r="BD99" i="1"/>
  <c r="AZ99" i="1"/>
  <c r="AV99" i="1" s="1"/>
  <c r="F36" i="6"/>
  <c r="BA101" i="1"/>
  <c r="F34" i="8"/>
  <c r="BA103" i="1"/>
  <c r="J34" i="9"/>
  <c r="AW104" i="1"/>
  <c r="AT104" i="1"/>
  <c r="J36" i="13"/>
  <c r="AW109" i="1"/>
  <c r="AT109" i="1"/>
  <c r="BC107" i="1"/>
  <c r="AY107" i="1"/>
  <c r="AZ107" i="1"/>
  <c r="AV107" i="1"/>
  <c r="J36" i="14"/>
  <c r="AW110" i="1" s="1"/>
  <c r="AT110" i="1" s="1"/>
  <c r="F34" i="15"/>
  <c r="BA111" i="1" s="1"/>
  <c r="J36" i="2"/>
  <c r="AW96" i="1" s="1"/>
  <c r="AT96" i="1" s="1"/>
  <c r="BD95" i="1"/>
  <c r="J36" i="5"/>
  <c r="AW100" i="1"/>
  <c r="AT100" i="1"/>
  <c r="J34" i="7"/>
  <c r="AW102" i="1"/>
  <c r="AT102" i="1"/>
  <c r="F34" i="10"/>
  <c r="BA105" i="1"/>
  <c r="J34" i="11"/>
  <c r="AW106" i="1" s="1"/>
  <c r="AT106" i="1" s="1"/>
  <c r="J30" i="11"/>
  <c r="AG106" i="1"/>
  <c r="F36" i="13"/>
  <c r="BA109" i="1"/>
  <c r="F36" i="14"/>
  <c r="BA110" i="1" s="1"/>
  <c r="BD107" i="1"/>
  <c r="BB107" i="1"/>
  <c r="AX107" i="1" s="1"/>
  <c r="J34" i="16"/>
  <c r="AW112" i="1" s="1"/>
  <c r="AT112" i="1" s="1"/>
  <c r="AU99" i="1"/>
  <c r="F36" i="3"/>
  <c r="BA97" i="1" s="1"/>
  <c r="J36" i="4"/>
  <c r="AW98" i="1" s="1"/>
  <c r="AT98" i="1" s="1"/>
  <c r="BB99" i="1"/>
  <c r="AX99" i="1" s="1"/>
  <c r="BC99" i="1"/>
  <c r="AY99" i="1"/>
  <c r="J36" i="6"/>
  <c r="AW101" i="1"/>
  <c r="AT101" i="1"/>
  <c r="J34" i="8"/>
  <c r="AW103" i="1"/>
  <c r="AT103" i="1" s="1"/>
  <c r="F34" i="9"/>
  <c r="BA104" i="1"/>
  <c r="J36" i="12"/>
  <c r="AW108" i="1"/>
  <c r="AT108" i="1"/>
  <c r="J34" i="15"/>
  <c r="AW111" i="1"/>
  <c r="AT111" i="1" s="1"/>
  <c r="J36" i="3"/>
  <c r="AW97" i="1"/>
  <c r="AT97" i="1" s="1"/>
  <c r="AN97" i="1" s="1"/>
  <c r="BB95" i="1"/>
  <c r="AZ95" i="1"/>
  <c r="AV95" i="1" s="1"/>
  <c r="F36" i="4"/>
  <c r="BA98" i="1" s="1"/>
  <c r="F36" i="5"/>
  <c r="BA100" i="1" s="1"/>
  <c r="F34" i="7"/>
  <c r="BA102" i="1" s="1"/>
  <c r="J30" i="9"/>
  <c r="AG104" i="1"/>
  <c r="J34" i="10"/>
  <c r="AW105" i="1" s="1"/>
  <c r="AT105" i="1" s="1"/>
  <c r="F34" i="11"/>
  <c r="BA106" i="1"/>
  <c r="F36" i="12"/>
  <c r="BA108" i="1"/>
  <c r="F34" i="16"/>
  <c r="BA112" i="1" s="1"/>
  <c r="T128" i="7" l="1"/>
  <c r="R131" i="2"/>
  <c r="P131" i="2"/>
  <c r="AU96" i="1" s="1"/>
  <c r="AU95" i="1" s="1"/>
  <c r="AU94" i="1" s="1"/>
  <c r="BK131" i="2"/>
  <c r="J131" i="2" s="1"/>
  <c r="J98" i="2" s="1"/>
  <c r="BK125" i="5"/>
  <c r="J125" i="5"/>
  <c r="J98" i="5"/>
  <c r="BK125" i="15"/>
  <c r="J125" i="15" s="1"/>
  <c r="J30" i="15" s="1"/>
  <c r="AG111" i="1" s="1"/>
  <c r="BK122" i="8"/>
  <c r="J122" i="8"/>
  <c r="J96" i="8" s="1"/>
  <c r="BK126" i="13"/>
  <c r="J126" i="13"/>
  <c r="J98" i="13"/>
  <c r="BK126" i="14"/>
  <c r="J126" i="14" s="1"/>
  <c r="J32" i="14" s="1"/>
  <c r="AG110" i="1" s="1"/>
  <c r="BK128" i="12"/>
  <c r="J128" i="12"/>
  <c r="J32" i="12" s="1"/>
  <c r="AG108" i="1" s="1"/>
  <c r="AN106" i="1"/>
  <c r="J39" i="11"/>
  <c r="AN104" i="1"/>
  <c r="J39" i="9"/>
  <c r="AN98" i="1"/>
  <c r="J98" i="4"/>
  <c r="J41" i="4"/>
  <c r="J41" i="3"/>
  <c r="J30" i="10"/>
  <c r="AG105" i="1" s="1"/>
  <c r="BA95" i="1"/>
  <c r="AW95" i="1" s="1"/>
  <c r="AT95" i="1" s="1"/>
  <c r="BB94" i="1"/>
  <c r="W31" i="1" s="1"/>
  <c r="J30" i="16"/>
  <c r="AG112" i="1" s="1"/>
  <c r="J32" i="6"/>
  <c r="AG101" i="1"/>
  <c r="AX95" i="1"/>
  <c r="BC94" i="1"/>
  <c r="W32" i="1" s="1"/>
  <c r="J30" i="7"/>
  <c r="AG102" i="1"/>
  <c r="AN102" i="1"/>
  <c r="BA107" i="1"/>
  <c r="AW107" i="1"/>
  <c r="AT107" i="1"/>
  <c r="BD94" i="1"/>
  <c r="W33" i="1" s="1"/>
  <c r="BA99" i="1"/>
  <c r="AW99" i="1"/>
  <c r="AT99" i="1"/>
  <c r="AZ94" i="1"/>
  <c r="AV94" i="1" s="1"/>
  <c r="AK29" i="1" s="1"/>
  <c r="J41" i="6" l="1"/>
  <c r="J41" i="12"/>
  <c r="J39" i="16"/>
  <c r="J39" i="15"/>
  <c r="J39" i="10"/>
  <c r="J41" i="14"/>
  <c r="J98" i="12"/>
  <c r="J98" i="14"/>
  <c r="J96" i="15"/>
  <c r="J39" i="7"/>
  <c r="AN110" i="1"/>
  <c r="AN112" i="1"/>
  <c r="AN101" i="1"/>
  <c r="AN108" i="1"/>
  <c r="AN111" i="1"/>
  <c r="AN105" i="1"/>
  <c r="J30" i="8"/>
  <c r="AG103" i="1"/>
  <c r="W29" i="1"/>
  <c r="AY94" i="1"/>
  <c r="J32" i="5"/>
  <c r="AG100" i="1"/>
  <c r="AG99" i="1" s="1"/>
  <c r="J32" i="13"/>
  <c r="AG109" i="1" s="1"/>
  <c r="AG107" i="1" s="1"/>
  <c r="J32" i="2"/>
  <c r="AG96" i="1" s="1"/>
  <c r="AX94" i="1"/>
  <c r="BA94" i="1"/>
  <c r="W30" i="1" s="1"/>
  <c r="J39" i="8" l="1"/>
  <c r="J41" i="13"/>
  <c r="J41" i="2"/>
  <c r="J41" i="5"/>
  <c r="AN109" i="1"/>
  <c r="AN96" i="1"/>
  <c r="AN100" i="1"/>
  <c r="AG95" i="1"/>
  <c r="AN95" i="1" s="1"/>
  <c r="AN103" i="1"/>
  <c r="AN107" i="1"/>
  <c r="AN99" i="1"/>
  <c r="AW94" i="1"/>
  <c r="AK30" i="1" s="1"/>
  <c r="AG94" i="1" l="1"/>
  <c r="AK26" i="1" s="1"/>
  <c r="AT94" i="1"/>
  <c r="AN94" i="1" s="1"/>
  <c r="AK35" i="1" l="1"/>
</calcChain>
</file>

<file path=xl/sharedStrings.xml><?xml version="1.0" encoding="utf-8"?>
<sst xmlns="http://schemas.openxmlformats.org/spreadsheetml/2006/main" count="10597" uniqueCount="1499">
  <si>
    <t>Export Komplet</t>
  </si>
  <si>
    <t/>
  </si>
  <si>
    <t>2.0</t>
  </si>
  <si>
    <t>False</t>
  </si>
  <si>
    <t>{f5b8d85d-a466-4582-b222-fe7254797db4}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</si>
  <si>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</si>
  <si>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</si>
  <si>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</si>
  <si>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</si>
  <si>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</si>
  <si>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</si>
  <si>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</si>
  <si>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</si>
  <si>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2021MH152-rev1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</si>
  <si>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</si>
  <si>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</si>
  <si>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Mestský park Komenského</t>
  </si>
  <si>
    <t>JKSO:</t>
  </si>
  <si>
    <t>KS:</t>
  </si>
  <si>
    <t>Miesto:</t>
  </si>
  <si>
    <t>Námestie Komenského, MČ Bratislava – Staré mesto</t>
  </si>
  <si>
    <t>Dátum:</t>
  </si>
  <si>
    <t>1. 2. 2022</t>
  </si>
  <si>
    <t>Objednávateľ:</t>
  </si>
  <si>
    <t>IČO:</t>
  </si>
  <si>
    <t>Hlavné mesto SR Bratislava</t>
  </si>
  <si>
    <t>IČ DPH:</t>
  </si>
  <si>
    <t>Zhotoviteľ:</t>
  </si>
  <si>
    <t>Vyplň údaj</t>
  </si>
  <si>
    <t>Projektant:</t>
  </si>
  <si>
    <t xml:space="preserve">Totalstudio s.r.o.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</si>
  <si>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</si>
  <si>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</si>
  <si>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</si>
  <si>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</si>
  <si>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</si>
  <si>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</si>
  <si>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</si>
  <si>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</si>
  <si>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</si>
  <si>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</si>
  <si>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</si>
  <si>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</si>
  <si>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</si>
  <si>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</si>
  <si>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</si>
  <si>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</si>
  <si>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</si>
  <si>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</si>
  <si>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</si>
  <si>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</si>
  <si>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</si>
  <si>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</si>
  <si>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</si>
  <si>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</si>
  <si>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</si>
  <si>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</si>
  <si>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</si>
  <si>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</si>
  <si>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</si>
  <si>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</si>
  <si>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</si>
  <si>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</si>
  <si>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</si>
  <si>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</si>
  <si>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</si>
  <si>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</si>
  <si>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</si>
  <si>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</si>
  <si>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</si>
  <si>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</si>
  <si>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</si>
  <si>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</si>
  <si>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</si>
  <si>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</si>
  <si>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</si>
  <si>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</si>
  <si>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</si>
  <si>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</si>
  <si>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Spevnené plochy</t>
  </si>
  <si>
    <t>STA</t>
  </si>
  <si>
    <t>1</t>
  </si>
  <si>
    <t>{296751fc-783d-44af-8bf7-7eb5ff1d0984}</t>
  </si>
  <si>
    <t>/</t>
  </si>
  <si>
    <t>01</t>
  </si>
  <si>
    <t>Časť</t>
  </si>
  <si>
    <t>2</t>
  </si>
  <si>
    <t>{b95e8716-22ac-4b1e-a1b6-106c9a90e5ac}</t>
  </si>
  <si>
    <t>02</t>
  </si>
  <si>
    <t>Technológia hmlovej fontány</t>
  </si>
  <si>
    <t>{7fe72a4c-c043-4351-b08a-e0b6c8a76325}</t>
  </si>
  <si>
    <t>03</t>
  </si>
  <si>
    <t>Búracie práce</t>
  </si>
  <si>
    <t>{c6df6555-07a8-42fa-9fb3-54f3cbdb0920}</t>
  </si>
  <si>
    <t>SO-02</t>
  </si>
  <si>
    <t>Parkové a sadové úpravy</t>
  </si>
  <si>
    <t>{51208e8a-06cf-426a-96ae-754e69b9e548}</t>
  </si>
  <si>
    <t>Výsadba</t>
  </si>
  <si>
    <t>{8655ee0c-ae5e-438b-b4ad-04c7cee362b5}</t>
  </si>
  <si>
    <t>Závlaha</t>
  </si>
  <si>
    <t>{19e82cd6-7b6b-4c85-b65d-b66c4e85af05}</t>
  </si>
  <si>
    <t>SO-03</t>
  </si>
  <si>
    <t>Pergola</t>
  </si>
  <si>
    <t>{9696b8ec-60e2-409b-8377-8709cf8782d7}</t>
  </si>
  <si>
    <t>SO-04</t>
  </si>
  <si>
    <t>Mobiliár a drobná architektúra</t>
  </si>
  <si>
    <t>{81b01aa7-1bcd-4787-a897-a6bc1a4ba076}</t>
  </si>
  <si>
    <t>SO-05</t>
  </si>
  <si>
    <t>Elektroinštalácie</t>
  </si>
  <si>
    <t>{bfd13df3-a3a3-4a70-889e-aa3889332134}</t>
  </si>
  <si>
    <t>SO-06</t>
  </si>
  <si>
    <t>Preloženie VN vedenia</t>
  </si>
  <si>
    <t>{fa3bc8ba-ba0f-483a-85d7-49a668821d20}</t>
  </si>
  <si>
    <t>SO-07</t>
  </si>
  <si>
    <t>Preloženie NN vedenia, RE a RS</t>
  </si>
  <si>
    <t>{38e1523e-2c7b-4303-bbe3-250820d0c9e7}</t>
  </si>
  <si>
    <t>SO-08</t>
  </si>
  <si>
    <t>Zdravotechnika</t>
  </si>
  <si>
    <t>{fc859315-75a8-4471-85ce-125c64fb6313}</t>
  </si>
  <si>
    <t>Prípojka vody pre závlahu</t>
  </si>
  <si>
    <t>{3e70f77d-eefd-4286-9829-af83c8efd54a}</t>
  </si>
  <si>
    <t>Areálový polievací vodovod</t>
  </si>
  <si>
    <t>{11f0cd68-1217-45f5-9509-dd64292d87ef}</t>
  </si>
  <si>
    <t>Odvedenie dažďových vôd z kvetináčov</t>
  </si>
  <si>
    <t>{1c26287d-3be7-496c-8cfe-bcfc11908655}</t>
  </si>
  <si>
    <t>SO-09</t>
  </si>
  <si>
    <t>Dopravné riešenie</t>
  </si>
  <si>
    <t>{402fe744-116c-4d7d-90f7-f8c44cd489a2}</t>
  </si>
  <si>
    <t>SLP</t>
  </si>
  <si>
    <t>Pripojka SLP</t>
  </si>
  <si>
    <t>{752d0a64-6808-46f3-aa09-66d31d619d15}</t>
  </si>
  <si>
    <t>KRYCÍ LIST ROZPOČTU</t>
  </si>
  <si>
    <t>Objekt:</t>
  </si>
  <si>
    <t>SO-01 - Spevnené plochy</t>
  </si>
  <si>
    <t>Časť:</t>
  </si>
  <si>
    <t>01 - Spevnené plochy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</si>
  <si>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</si>
  <si>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</si>
  <si>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</si>
  <si>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</si>
  <si>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</si>
  <si>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</si>
  <si>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</si>
  <si>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</si>
  <si>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</si>
  <si>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</si>
  <si>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</si>
  <si>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</si>
  <si>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</si>
  <si>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</si>
  <si>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772 - Podlahy z prírodného a konglomerovaného kameňa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</si>
  <si>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</si>
  <si>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</si>
  <si>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</si>
  <si>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</si>
  <si>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</si>
  <si>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</si>
  <si>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</si>
  <si>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</si>
  <si>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</si>
  <si>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</si>
  <si>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</si>
  <si>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</si>
  <si>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</si>
  <si>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</si>
  <si>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</si>
  <si>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</si>
  <si>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</si>
  <si>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43</t>
  </si>
  <si>
    <t>K</t>
  </si>
  <si>
    <t>131201102.S</t>
  </si>
  <si>
    <t>Výkop nezapaženej jamy v hornine 3, nad 100 do 1000 m3</t>
  </si>
  <si>
    <t>m3</t>
  </si>
  <si>
    <t>4</t>
  </si>
  <si>
    <t>1869489200</t>
  </si>
  <si>
    <t>44</t>
  </si>
  <si>
    <t>131201109.S</t>
  </si>
  <si>
    <t>Hĺbenie nezapažených jám a zárezov. Príplatok za lepivosť horniny 3</t>
  </si>
  <si>
    <t>-61253475</t>
  </si>
  <si>
    <t>45</t>
  </si>
  <si>
    <t>162201102.S</t>
  </si>
  <si>
    <t>Vodorovné premiestnenie výkopku z horniny 1-4 nad 20-50m</t>
  </si>
  <si>
    <t>-2098657797</t>
  </si>
  <si>
    <t>46</t>
  </si>
  <si>
    <t>162301122.S</t>
  </si>
  <si>
    <t>Vodorovné premiestnenie výkopku po spevnenej ceste z  horniny tr.1-4, nad 100 do 1000 m3 na vzdialenosť do 1000 m</t>
  </si>
  <si>
    <t>-594190029</t>
  </si>
  <si>
    <t>47</t>
  </si>
  <si>
    <t>162501123.S</t>
  </si>
  <si>
    <t>Vodorovné premiestnenie výkopku po spevnenej ceste z horniny tr.1-4, nad 100 do 1000 m3, príplatok k cene za každých ďalšich a začatých 1000 m</t>
  </si>
  <si>
    <t>261667641</t>
  </si>
  <si>
    <t>48</t>
  </si>
  <si>
    <t>167101102.S</t>
  </si>
  <si>
    <t>Nakladanie neuľahnutého výkopku z hornín tr.1-4 nad 100 do 1000 m3</t>
  </si>
  <si>
    <t>-1170112714</t>
  </si>
  <si>
    <t>49</t>
  </si>
  <si>
    <t>171201202.S</t>
  </si>
  <si>
    <t>Uloženie sypaniny na skládky nad 100 do 1000 m3</t>
  </si>
  <si>
    <t>-2029936985</t>
  </si>
  <si>
    <t>50</t>
  </si>
  <si>
    <t>171209002.S</t>
  </si>
  <si>
    <t>Poplatok za skladovanie - zemina a kamenivo (17 05) ostatné</t>
  </si>
  <si>
    <t>t</t>
  </si>
  <si>
    <t>-668692765</t>
  </si>
  <si>
    <t>Zakladanie</t>
  </si>
  <si>
    <t>13</t>
  </si>
  <si>
    <t>271582001.R1</t>
  </si>
  <si>
    <t>Násyp pod základové konštrukcie zo štrku z penového skla (sklopenový granulát fr. 0-63)</t>
  </si>
  <si>
    <t>-2027409495</t>
  </si>
  <si>
    <t>51</t>
  </si>
  <si>
    <t>271582001.R2</t>
  </si>
  <si>
    <t>Násyp pod základové konštrukcie zo štrku z penového skla (sklopenový granulát fr. 0-32)</t>
  </si>
  <si>
    <t>1325345783</t>
  </si>
  <si>
    <t>15</t>
  </si>
  <si>
    <t>289971211.S</t>
  </si>
  <si>
    <t>Zhotovenie vrstvy z geotextílie na upravenom povrchu sklon do 1 : 5 , šírky od 0 do 3 m</t>
  </si>
  <si>
    <t>m2</t>
  </si>
  <si>
    <t>-7803312</t>
  </si>
  <si>
    <t>16</t>
  </si>
  <si>
    <t>M</t>
  </si>
  <si>
    <t>693110002000.S</t>
  </si>
  <si>
    <t>Geotextília polypropylénová netkaná 200 g/m2</t>
  </si>
  <si>
    <t>8</t>
  </si>
  <si>
    <t>-1285305078</t>
  </si>
  <si>
    <t>26</t>
  </si>
  <si>
    <t>693110004500.S</t>
  </si>
  <si>
    <t>Geotextília polypropylénová netkaná 300 g/m2</t>
  </si>
  <si>
    <t>-1072840091</t>
  </si>
  <si>
    <t>Vodorovné konštrukcie</t>
  </si>
  <si>
    <t>14</t>
  </si>
  <si>
    <t>451577877.S</t>
  </si>
  <si>
    <t>Podklad pod dlažbu v ploche vodorovnej alebo v sklone do 1:5 hr. od 20 do 30 mm zo štrkopiesku</t>
  </si>
  <si>
    <t>-1018186962</t>
  </si>
  <si>
    <t>5</t>
  </si>
  <si>
    <t>Komunikácie</t>
  </si>
  <si>
    <t>24</t>
  </si>
  <si>
    <t>564750211.S</t>
  </si>
  <si>
    <t>Podklad alebo kryt z kameniva hrubého drveného veľ. 0-32 mm s rozprestretím a zhutnením hr. 150 mm ( zhotovená v spáde )</t>
  </si>
  <si>
    <t>-1738845143</t>
  </si>
  <si>
    <t>25</t>
  </si>
  <si>
    <t>564761111.S</t>
  </si>
  <si>
    <t>Podklad alebo kryt z kameniva hrubého drveného veľ. 0-63 mm s rozprestretím a zhutnením hr. 200 mm</t>
  </si>
  <si>
    <t>921914081</t>
  </si>
  <si>
    <t>9</t>
  </si>
  <si>
    <t>Ostatné konštrukcie a práce-búranie</t>
  </si>
  <si>
    <t>38</t>
  </si>
  <si>
    <t>915920003.S</t>
  </si>
  <si>
    <t>Osadenie trvalého retroreflexného polyuretánového ( vrátane vyvŕtania otvoru do kameňa diamantovým vrtákom )</t>
  </si>
  <si>
    <t>ks</t>
  </si>
  <si>
    <t>804627038</t>
  </si>
  <si>
    <t>39</t>
  </si>
  <si>
    <t>404490008300.S</t>
  </si>
  <si>
    <t>Gombík polyuretánový kopulovitý priemeru 25 mm, v 5 mm, RAL 7015</t>
  </si>
  <si>
    <t>-822609306</t>
  </si>
  <si>
    <t>27</t>
  </si>
  <si>
    <t>918101112.S</t>
  </si>
  <si>
    <t>Lôžko pod obrubníky, krajníky alebo obruby z dlažobných kociek z betónu prostého tr. C 16/20</t>
  </si>
  <si>
    <t>-801224070</t>
  </si>
  <si>
    <t>40</t>
  </si>
  <si>
    <t>935141691.S</t>
  </si>
  <si>
    <t>Osadenie bloku z penobetónu</t>
  </si>
  <si>
    <t>-47150020</t>
  </si>
  <si>
    <t>42</t>
  </si>
  <si>
    <t>592270114500.S</t>
  </si>
  <si>
    <t>Ľahčená penobetónová doska ( PBG 450 ), hr. 200 mm</t>
  </si>
  <si>
    <t>1703521895</t>
  </si>
  <si>
    <t>36</t>
  </si>
  <si>
    <t>953171003.S</t>
  </si>
  <si>
    <t>Osadenie kovového predmetu, poklopu, hmotnosti 100-150 kg</t>
  </si>
  <si>
    <t>-511007687</t>
  </si>
  <si>
    <t>37</t>
  </si>
  <si>
    <t>426810040300.S</t>
  </si>
  <si>
    <t>Poklop 600 x 600 mm, pre pochôdzne zapustené šachty ( napr. ACO TopTek PAVING GS 120, 600x600 Trieda zaťaženia B125 )</t>
  </si>
  <si>
    <t>-1454898623</t>
  </si>
  <si>
    <t>61</t>
  </si>
  <si>
    <t>953171011.R</t>
  </si>
  <si>
    <t xml:space="preserve">Osadenie systémovej šachty </t>
  </si>
  <si>
    <t>2079246660</t>
  </si>
  <si>
    <t>62</t>
  </si>
  <si>
    <t>553430002800.R</t>
  </si>
  <si>
    <t>Šachta plastová káblová - ( napr. Hidrostank šachta, 580x580mm, hĺbka 600mm )</t>
  </si>
  <si>
    <t>-1333915421</t>
  </si>
  <si>
    <t>99</t>
  </si>
  <si>
    <t>Presun hmôt HSV</t>
  </si>
  <si>
    <t>28</t>
  </si>
  <si>
    <t>998223011.S</t>
  </si>
  <si>
    <t>Presun hmôt pre pozemné komunikácie s krytom dláždeným (822 2.3, 822 5.3) akejkoľvek dĺžky objektu</t>
  </si>
  <si>
    <t>1553268843</t>
  </si>
  <si>
    <t>PSV</t>
  </si>
  <si>
    <t>Práce a dodávky PSV</t>
  </si>
  <si>
    <t>711</t>
  </si>
  <si>
    <t>Izolácie proti vode a vlhkosti</t>
  </si>
  <si>
    <t>58</t>
  </si>
  <si>
    <t>711131102.S</t>
  </si>
  <si>
    <t>Zhotovenie geotextílie alebo tkaniny na plochu vodorovnú</t>
  </si>
  <si>
    <t>-1733604245</t>
  </si>
  <si>
    <t>59</t>
  </si>
  <si>
    <t>693410003200</t>
  </si>
  <si>
    <t>Drenážna rohož polyetylénová ( napr. Petexdren 900+300 s geotextílou, šxl 1,5x30 m, JUTA )</t>
  </si>
  <si>
    <t>32</t>
  </si>
  <si>
    <t>-1774499352</t>
  </si>
  <si>
    <t>52</t>
  </si>
  <si>
    <t>711471051.S</t>
  </si>
  <si>
    <t>Zhotovenie izolácie proti tlakovej vode PVC fóliou položenou voľne na vodorovnej ploche so zvarením spoju</t>
  </si>
  <si>
    <t>57895436</t>
  </si>
  <si>
    <t>53</t>
  </si>
  <si>
    <t>283220000600</t>
  </si>
  <si>
    <t>Hydroizolačná fólia ( napr. PVC-P FATRAFOL 813 VS, hr. 2,00 mm, š. 2,05 m, izolácia základov proti vode, signálna farba, FATRA IZOLFA )</t>
  </si>
  <si>
    <t>-173698493</t>
  </si>
  <si>
    <t>54</t>
  </si>
  <si>
    <t>1096193871</t>
  </si>
  <si>
    <t>55</t>
  </si>
  <si>
    <t>283220000300</t>
  </si>
  <si>
    <t>Hydroizolačná fólia ( napr. PVC-P FATRAFOL 803, hr. 1,5 mm, š. 1,3 m, izolácia základov proti zemnej vlhkosti, tlakovej vode, radónu, hnedá, FATRA IZOLFA )</t>
  </si>
  <si>
    <t>-1248807393</t>
  </si>
  <si>
    <t>56</t>
  </si>
  <si>
    <t>711491171.S</t>
  </si>
  <si>
    <t>Zhotovenie podkladnej vrstvy izolácie z textílie na ploche vodorovnej, pre izolácie proti zemnej vlhkosti, podpovrchovej a tlakovej vode</t>
  </si>
  <si>
    <t>-1658550040</t>
  </si>
  <si>
    <t>57</t>
  </si>
  <si>
    <t>693110003200.S</t>
  </si>
  <si>
    <t>Geotextília polypropylénová netkaná 500 g/m2</t>
  </si>
  <si>
    <t>2057925155</t>
  </si>
  <si>
    <t>63</t>
  </si>
  <si>
    <t>711790110.S</t>
  </si>
  <si>
    <t>Zhotovenie a dodávka detailov k hydroizolačným fóliam - lišta stenová ( viplanyl plech výška cca 10 cm/natlkacie kotvy 5cm - každých 25-30 cm )</t>
  </si>
  <si>
    <t>m</t>
  </si>
  <si>
    <t>1108809423</t>
  </si>
  <si>
    <t>23</t>
  </si>
  <si>
    <t>998711101.S</t>
  </si>
  <si>
    <t>Presun hmôt pre izoláciu proti vode v objektoch výšky do 6 m</t>
  </si>
  <si>
    <t>1671684883</t>
  </si>
  <si>
    <t>772</t>
  </si>
  <si>
    <t>Podlahy z prírodného a konglomerovaného kameňa</t>
  </si>
  <si>
    <t>772401123.R1</t>
  </si>
  <si>
    <t>Montáž kamenných obrubníkov priamych</t>
  </si>
  <si>
    <t>-749807696</t>
  </si>
  <si>
    <t>58384001280O1</t>
  </si>
  <si>
    <t>Kamenný žulový obrubník 80X300X1000</t>
  </si>
  <si>
    <t>-826289682</t>
  </si>
  <si>
    <t>6</t>
  </si>
  <si>
    <t>58384001280O2</t>
  </si>
  <si>
    <t>Kamenný žulový obrubník 150X300X1000</t>
  </si>
  <si>
    <t>1846996989</t>
  </si>
  <si>
    <t>7</t>
  </si>
  <si>
    <t>58384001280O3</t>
  </si>
  <si>
    <t>Kamenný žulový obrubník 200X300X1000</t>
  </si>
  <si>
    <t>-1287623869</t>
  </si>
  <si>
    <t>58384001280O4</t>
  </si>
  <si>
    <t>Kamenný žulový obrubník 150X250X1000</t>
  </si>
  <si>
    <t>462847848</t>
  </si>
  <si>
    <t>772401123.R2</t>
  </si>
  <si>
    <t>Montáž kamenných obrubníkov radiusových</t>
  </si>
  <si>
    <t>-996467388</t>
  </si>
  <si>
    <t>10</t>
  </si>
  <si>
    <t>58384001280O5</t>
  </si>
  <si>
    <t>Kamenný žulový obrubník do R 1000 mm</t>
  </si>
  <si>
    <t>1211334680</t>
  </si>
  <si>
    <t>11</t>
  </si>
  <si>
    <t>58384001280O6</t>
  </si>
  <si>
    <t>Kamenný žulový obrubník do R 3000 mm</t>
  </si>
  <si>
    <t>679583809</t>
  </si>
  <si>
    <t>12</t>
  </si>
  <si>
    <t>58384001280O7</t>
  </si>
  <si>
    <t>Kamenný žulový obrubník do R 8000 mm</t>
  </si>
  <si>
    <t>1025787393</t>
  </si>
  <si>
    <t>772501170.S</t>
  </si>
  <si>
    <t>Kladenie dlažby z kameňa z pravouhlých dosiek alebo dlaždíc hr. 80 mm</t>
  </si>
  <si>
    <t>-1202413421</t>
  </si>
  <si>
    <t>3</t>
  </si>
  <si>
    <t>583840011100.S</t>
  </si>
  <si>
    <t>Doska obkladová - kamenná žulová dlažba hr. 8cm ( 250 x 500 mm )</t>
  </si>
  <si>
    <t>-1563258561</t>
  </si>
  <si>
    <t>60</t>
  </si>
  <si>
    <t>772507340.S</t>
  </si>
  <si>
    <t>Zriadenie dilatačnej škáry rezanej šírky 4-6 mm vrátane výplne polyuretánovým tmelom</t>
  </si>
  <si>
    <t>bm</t>
  </si>
  <si>
    <t>-1131634686</t>
  </si>
  <si>
    <t>64</t>
  </si>
  <si>
    <t>772507341.S</t>
  </si>
  <si>
    <t xml:space="preserve">Zafrézovanie okapovej drážky </t>
  </si>
  <si>
    <t>-611185997</t>
  </si>
  <si>
    <t>65</t>
  </si>
  <si>
    <t>772507342.S</t>
  </si>
  <si>
    <t>Vŕtanie do dlažby priemer 8 cm</t>
  </si>
  <si>
    <t>17801383</t>
  </si>
  <si>
    <t>66</t>
  </si>
  <si>
    <t>772507343.S</t>
  </si>
  <si>
    <t>Vŕtanie do dlažby priemer 12 cm</t>
  </si>
  <si>
    <t>-1354519585</t>
  </si>
  <si>
    <t>67</t>
  </si>
  <si>
    <t>772507344.S</t>
  </si>
  <si>
    <t>Vŕtanie do dlažby priemer 20 cm</t>
  </si>
  <si>
    <t>1989074163</t>
  </si>
  <si>
    <t>998772101.S</t>
  </si>
  <si>
    <t>Presun hmôt pre kamennú dlažbu v objektoch výšky do 6 m</t>
  </si>
  <si>
    <t>1708003244</t>
  </si>
  <si>
    <t>VP</t>
  </si>
  <si>
    <t xml:space="preserve">  Práce naviac</t>
  </si>
  <si>
    <t>PN</t>
  </si>
  <si>
    <t>02 - Technológia hmlovej fontány</t>
  </si>
  <si>
    <t>D1 - Technológia</t>
  </si>
  <si>
    <t>D1</t>
  </si>
  <si>
    <t>Technológia</t>
  </si>
  <si>
    <t>Pol86</t>
  </si>
  <si>
    <t>Čerpadlo pre vodnú hmlu 550W 70bar</t>
  </si>
  <si>
    <t>Pol87</t>
  </si>
  <si>
    <t>Set filtrov 1/2com 5mic</t>
  </si>
  <si>
    <t>Pol88</t>
  </si>
  <si>
    <t>Tryska hmlová d0,2mm</t>
  </si>
  <si>
    <t>Pol89</t>
  </si>
  <si>
    <t>Koleno trysky 3/8"</t>
  </si>
  <si>
    <t>Pol90</t>
  </si>
  <si>
    <t>Koleno potrubia 90st. 3/8"</t>
  </si>
  <si>
    <t>Pol91</t>
  </si>
  <si>
    <t>T-kus  3/8"</t>
  </si>
  <si>
    <t>Pol92</t>
  </si>
  <si>
    <t>Potrubie 3/8" polyamid, vrátane chráničky</t>
  </si>
  <si>
    <t>Pol93</t>
  </si>
  <si>
    <t>Ojímka tryska</t>
  </si>
  <si>
    <t>18</t>
  </si>
  <si>
    <t>Pol94</t>
  </si>
  <si>
    <t>Držiak trysky - krížový</t>
  </si>
  <si>
    <t>Pol95</t>
  </si>
  <si>
    <t>Inštalačný T-kus DN 75 nerez</t>
  </si>
  <si>
    <t>22</t>
  </si>
  <si>
    <t>Pol96</t>
  </si>
  <si>
    <t>Potrubie PVD DN75</t>
  </si>
  <si>
    <t>Pol97</t>
  </si>
  <si>
    <t>Plastový inštalčný žľab 200/130mm, dl.1200mm</t>
  </si>
  <si>
    <t>kd</t>
  </si>
  <si>
    <t>Pol98</t>
  </si>
  <si>
    <t>Solenoid 1"</t>
  </si>
  <si>
    <t>Pol99</t>
  </si>
  <si>
    <t>Ventil guľový 1"</t>
  </si>
  <si>
    <t>30</t>
  </si>
  <si>
    <t>Pol100</t>
  </si>
  <si>
    <t>Kotviaci materiál</t>
  </si>
  <si>
    <t>kpl.</t>
  </si>
  <si>
    <t>Pol101</t>
  </si>
  <si>
    <t>Potrubie PE 1"</t>
  </si>
  <si>
    <t>34</t>
  </si>
  <si>
    <t>17</t>
  </si>
  <si>
    <t>Pol102</t>
  </si>
  <si>
    <t>Fitingy PE</t>
  </si>
  <si>
    <t>Pol103</t>
  </si>
  <si>
    <t>Podpera čerpadla nerez</t>
  </si>
  <si>
    <t>19</t>
  </si>
  <si>
    <t>Pol104</t>
  </si>
  <si>
    <t>Kotvenie čerpadla to polohy</t>
  </si>
  <si>
    <t>Pol105</t>
  </si>
  <si>
    <t>Ovládač elektrických zariadení s teplotným čidlom</t>
  </si>
  <si>
    <t>21</t>
  </si>
  <si>
    <t>Pol106</t>
  </si>
  <si>
    <t>Zhotovenie prierazu zo strojovne DN40</t>
  </si>
  <si>
    <t>03 - Búracie práce</t>
  </si>
  <si>
    <t>HZS - Hodinové zúčtovacie sadzby</t>
  </si>
  <si>
    <t>VRN - Investičné náklady neobsiahnuté v cenách</t>
  </si>
  <si>
    <t>113106612.S</t>
  </si>
  <si>
    <t>Rozoberanie zámkovej dlažby všetkých druhov v ploche nad 20 m2,  -0,26000t</t>
  </si>
  <si>
    <t>454516995</t>
  </si>
  <si>
    <t>113152120.S</t>
  </si>
  <si>
    <t>Frézovanie asf. podkladu alebo krytu bez prek., plochy do 500 m2, pruh š. do 0,5 m, hr. 40 mm  0,102 t</t>
  </si>
  <si>
    <t>2012589142</t>
  </si>
  <si>
    <t>113201111.S</t>
  </si>
  <si>
    <t>Vytrhanie obrúb kamenných, chodníkových,  -0,23000t</t>
  </si>
  <si>
    <t>-503988785</t>
  </si>
  <si>
    <t>113307212.S</t>
  </si>
  <si>
    <t>Odstránenie podkladu v ploche nad 200 m2 z kameniva ťaženého, hr. vrstvy 100 do 200 mm,  -0,24000t</t>
  </si>
  <si>
    <t>141926099</t>
  </si>
  <si>
    <t>113307244.S</t>
  </si>
  <si>
    <t>Odstránenie podkladu asfaltového v ploche nad 200 m2, hr.nad 50 do 250 mm,  -0,45000t</t>
  </si>
  <si>
    <t>-1429786250</t>
  </si>
  <si>
    <t>120901122.S</t>
  </si>
  <si>
    <t>Búranie konštrukcií z betónu prostého v odkopávkach</t>
  </si>
  <si>
    <t>-2103314974</t>
  </si>
  <si>
    <t>162201101.S</t>
  </si>
  <si>
    <t>Vodorovné premiestnenie výkopku z horniny 1-4 do 20m</t>
  </si>
  <si>
    <t>-1839947420</t>
  </si>
  <si>
    <t>162301102.S</t>
  </si>
  <si>
    <t>Vodorovné premiestnenie výkopku po spevnenej ceste z horniny tr.1-4, do 100 m3 na vzdialenosť do 1000 m</t>
  </si>
  <si>
    <t>-796749349</t>
  </si>
  <si>
    <t>162501105.S</t>
  </si>
  <si>
    <t>Vodorovné premiestnenie výkopku po spevnenej ceste z horniny tr.1-4, do 100 m3, príplatok k cene za každých ďalšich a začatých 1000 m</t>
  </si>
  <si>
    <t>-193980618</t>
  </si>
  <si>
    <t>167101100.S</t>
  </si>
  <si>
    <t>Nakladanie výkopku tr.1-4 ručne</t>
  </si>
  <si>
    <t>-179825369</t>
  </si>
  <si>
    <t>171201201.S</t>
  </si>
  <si>
    <t>Uloženie sypaniny na skládky do 100 m3</t>
  </si>
  <si>
    <t>597115160</t>
  </si>
  <si>
    <t>-1439700503</t>
  </si>
  <si>
    <t>961043111.S</t>
  </si>
  <si>
    <t>Búranie základov alebo vybúranie otvorov plochy nad 4 m2 z betónu prostého alebo preloženého kameňom,  -2,20000t</t>
  </si>
  <si>
    <t>-1919825346</t>
  </si>
  <si>
    <t>966001122.R</t>
  </si>
  <si>
    <t>Demontáž betónových kvetináčov kotvených skrutkami na pevný podklad,  -0,03400 t</t>
  </si>
  <si>
    <t>167839980</t>
  </si>
  <si>
    <t>966001123.R</t>
  </si>
  <si>
    <t>Demontáž betónových kvetináčov pri umeleckom diele tvených skrutkami na pevný podklad,  -0,03400 t</t>
  </si>
  <si>
    <t>-176084376</t>
  </si>
  <si>
    <t>966001162.S</t>
  </si>
  <si>
    <t>Demontáž stožiarov kotvených skrutkami so zabetónovaním na pevný podklad,  -0,03500 t</t>
  </si>
  <si>
    <t>2067154762</t>
  </si>
  <si>
    <t>978059631.S</t>
  </si>
  <si>
    <t>Demontáž a odobratie obkladov výtvarného diela (travertínový obklad) pre opätovné použitie nad 2 m2,  -0,08900t</t>
  </si>
  <si>
    <t>-1364264673</t>
  </si>
  <si>
    <t>979081111.S</t>
  </si>
  <si>
    <t>Odvoz sutiny a vybúraných hmôt na skládku do 1 km</t>
  </si>
  <si>
    <t>121352513</t>
  </si>
  <si>
    <t>979081121.S</t>
  </si>
  <si>
    <t>Odvoz sutiny a vybúraných hmôt na skládku za každý ďalší 1 km</t>
  </si>
  <si>
    <t>-299007317</t>
  </si>
  <si>
    <t>979089012.S</t>
  </si>
  <si>
    <t>Poplatok za skladovanie - betón, tehly, dlaždice (17 01) ostatné</t>
  </si>
  <si>
    <t>1966126295</t>
  </si>
  <si>
    <t>979089212.S</t>
  </si>
  <si>
    <t>Poplatok za skladovanie - bitúmenové zmesi, uholný decht, dechtové výrobky (17 03 ), ostatné</t>
  </si>
  <si>
    <t>-1203037868</t>
  </si>
  <si>
    <t>HZS</t>
  </si>
  <si>
    <t>Hodinové zúčtovacie sadzby</t>
  </si>
  <si>
    <t>HZS000111.S</t>
  </si>
  <si>
    <t>Stavebno montážne práce menej náročne, pomocné alebo manupulačné (Tr. 1) v rozsahu viac ako 8 hodín ( odstránenie vegetáccie )</t>
  </si>
  <si>
    <t>hod</t>
  </si>
  <si>
    <t>512</t>
  </si>
  <si>
    <t>-71964665</t>
  </si>
  <si>
    <t>VRN</t>
  </si>
  <si>
    <t>Investičné náklady neobsiahnuté v cenách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</si>
  <si>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</si>
  <si>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</si>
  <si>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</si>
  <si>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</si>
  <si>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619004666</t>
  </si>
  <si>
    <t>000300031.S</t>
  </si>
  <si>
    <t>Geodetické práce - vykonávané po výstavbe zameranie skutočného vyhotovenia stavby</t>
  </si>
  <si>
    <t>-761572910</t>
  </si>
  <si>
    <t>SO-02 - Parkové a sadové úpravy</t>
  </si>
  <si>
    <t>01 - Výsadba</t>
  </si>
  <si>
    <t>181006111TS</t>
  </si>
  <si>
    <t>Rozprestretie zemín schopných zúrodnenia - trávnikový substrát v rovine, pri hr. vrstvy do 0,05 m</t>
  </si>
  <si>
    <t>0050000TRS</t>
  </si>
  <si>
    <t>Trávnikový substrát</t>
  </si>
  <si>
    <t>181006113</t>
  </si>
  <si>
    <t>Rozprestretie zemín schopných zúrodnenia - záhradný substrát v rovine, pri hr. vrstvy nad 0,15 do 0,20 m</t>
  </si>
  <si>
    <t>181006116</t>
  </si>
  <si>
    <t>Rozprestretie zemín schopných zúrodnenia - záhradný substrát v rovine, pri hr. vrstvy nad 0,40 do 0,50 m</t>
  </si>
  <si>
    <t>0050000ZHS</t>
  </si>
  <si>
    <t>Záhradný substrát</t>
  </si>
  <si>
    <t>181006133</t>
  </si>
  <si>
    <t>Rozprestretie zemín schopných zúrodnenia - rašelina v rovine, pri hr. vrstvy nad 0,15 do 0,20 m s terénnou modeláciou</t>
  </si>
  <si>
    <t>181006136</t>
  </si>
  <si>
    <t>Rozprestretie zemín schopných zúrodnenia - rašelina v rovine, pri hr. vrstvy nad 0,40 do 0,50 m</t>
  </si>
  <si>
    <t>0050000RAS</t>
  </si>
  <si>
    <t>Rašelina</t>
  </si>
  <si>
    <t>181301106</t>
  </si>
  <si>
    <t>Rozprestretie ornice v rovine, plocha do 500 m2,hr. hr. 360 mm</t>
  </si>
  <si>
    <t>0050000ORN</t>
  </si>
  <si>
    <t>Ornica, vrátane dovozu</t>
  </si>
  <si>
    <t>181301125</t>
  </si>
  <si>
    <t>Rozprestretie drenážnej vrstvy - keramzit v rovine, pri hr. vrstvy do 0,10 m</t>
  </si>
  <si>
    <t>0050001KER</t>
  </si>
  <si>
    <t>Kerazmit</t>
  </si>
  <si>
    <t>183101112</t>
  </si>
  <si>
    <t>Hĺbenie jamky v rovine alebo na svahu do 1:5, objem nad 0,01 do 0,02 m3</t>
  </si>
  <si>
    <t>183101113</t>
  </si>
  <si>
    <t>Hĺbenie jamky v rovine alebo na svahu do 1:5, objem nad 0,02 do 0,05 m3</t>
  </si>
  <si>
    <t>183101114</t>
  </si>
  <si>
    <t>Hĺbenie jamky v rovine alebo na svahu do 1:5, objem nad 0,05 do 0,125 m3</t>
  </si>
  <si>
    <t>183101124</t>
  </si>
  <si>
    <t>Hĺbenie jamy v rovine alebo na svahu do 1:5, objem nad 4,00 do 5,00 m3</t>
  </si>
  <si>
    <t>183204112</t>
  </si>
  <si>
    <t>Výsadba kvetín do pripravovanej pôdy so zaliatím s jednoduchými koreňami trvaliek</t>
  </si>
  <si>
    <t>0265240001</t>
  </si>
  <si>
    <t>Hakonechola macra, kontajner K9</t>
  </si>
  <si>
    <t>0265240002</t>
  </si>
  <si>
    <t>Persicaria bistorta ´Superba´, kontajner K9</t>
  </si>
  <si>
    <t>0265240003</t>
  </si>
  <si>
    <t>Vinca major, kontajner K9</t>
  </si>
  <si>
    <t>0265240004</t>
  </si>
  <si>
    <t>Vinca major ´Alba´´, kontajner K9</t>
  </si>
  <si>
    <t>183405101</t>
  </si>
  <si>
    <t>Pokládka trávnikového koberca</t>
  </si>
  <si>
    <t>0265101010</t>
  </si>
  <si>
    <t>Trávny koberec</t>
  </si>
  <si>
    <t>184102118</t>
  </si>
  <si>
    <t>Výsadba dreviny s balom v rovine alebo na svahu do 1:5 (výsadba za pomoci rameno žeriava - Felbermayer AC55 CITY)</t>
  </si>
  <si>
    <t>0265153001</t>
  </si>
  <si>
    <t>Liquidambar styraciflua ´Morain´, kmeň 180, výška stromu 8 m pri výsadbe (vrátane prepravy a prekládky)</t>
  </si>
  <si>
    <t>0266192401</t>
  </si>
  <si>
    <t>Kotviaca štvorbodová konštrukcia k stromom</t>
  </si>
  <si>
    <t>0266192405</t>
  </si>
  <si>
    <t>Drevený kol - dub výšky 3,5 m, vrátane povrchovej úpravy</t>
  </si>
  <si>
    <t>0267152701</t>
  </si>
  <si>
    <t>Šponovacie lano</t>
  </si>
  <si>
    <t>29</t>
  </si>
  <si>
    <t>0267152705</t>
  </si>
  <si>
    <t>Hnojivo Silva Tabs s postupným uvoľňovaním</t>
  </si>
  <si>
    <t>kg</t>
  </si>
  <si>
    <t>0050000VSS</t>
  </si>
  <si>
    <t>Výsadbový stromový substrát</t>
  </si>
  <si>
    <t>31</t>
  </si>
  <si>
    <t>184102210</t>
  </si>
  <si>
    <t>Výsadba kríku bez balu do vopred vyhĺbenej jamky v rovine výšky do 1 m</t>
  </si>
  <si>
    <t>0265240111</t>
  </si>
  <si>
    <t>Clematis macropetala ´Blue Bird´, kontajner 2L</t>
  </si>
  <si>
    <t>33</t>
  </si>
  <si>
    <t>0265240113</t>
  </si>
  <si>
    <t>Clematis montana ´Grandiflora´, kontajner 2L</t>
  </si>
  <si>
    <t>0265240114</t>
  </si>
  <si>
    <t>Clematis montana ´Mayleen´, kontajner 2L</t>
  </si>
  <si>
    <t>68</t>
  </si>
  <si>
    <t>35</t>
  </si>
  <si>
    <t>0265240116</t>
  </si>
  <si>
    <t>Lonicera henryi , kontajner 5L</t>
  </si>
  <si>
    <t>70</t>
  </si>
  <si>
    <t>0265240117</t>
  </si>
  <si>
    <t>Lonicera henryi ´Copper Beauty´, kontajner 5L</t>
  </si>
  <si>
    <t>72</t>
  </si>
  <si>
    <t>0265240118</t>
  </si>
  <si>
    <t>Parthenocissus tricuspidata, kontajner 2L</t>
  </si>
  <si>
    <t>74</t>
  </si>
  <si>
    <t>0265240119</t>
  </si>
  <si>
    <t>Rosa ´Albertine´, kontajner 2L</t>
  </si>
  <si>
    <t>76</t>
  </si>
  <si>
    <t>184102281</t>
  </si>
  <si>
    <t>M+D Perforovaná zavlažovacia hadica Airmax/Aquamax PE, pr. 80 mm, vrátane T tvaroviek, spojok a koncových zátiek</t>
  </si>
  <si>
    <t>78</t>
  </si>
  <si>
    <t>184102379</t>
  </si>
  <si>
    <t>M+D Ochranný koreňový priestor - mobilné oplotenie, pozinkovné výšky 1,5 m, zvýraznenie páskou (montáž, prenájom, demontáž)</t>
  </si>
  <si>
    <t>80</t>
  </si>
  <si>
    <t>184807111.S</t>
  </si>
  <si>
    <t>Ochrana stromu debnením pred poškodením stavebnou činnosťou zhotovenie ( STROMOV )</t>
  </si>
  <si>
    <t>-401130190</t>
  </si>
  <si>
    <t>184807112.S</t>
  </si>
  <si>
    <t>Ochrana stromu debnením pred poškodením stavebnou činnosťou odstránenie</t>
  </si>
  <si>
    <t>-1248204005</t>
  </si>
  <si>
    <t>41</t>
  </si>
  <si>
    <t>289971211</t>
  </si>
  <si>
    <t>Zhotovenie vrstvy z geotextílie na upravenom povrchu v sklone do 1 : 5 , šírky od 0 do 3 m</t>
  </si>
  <si>
    <t>82</t>
  </si>
  <si>
    <t>6936651300</t>
  </si>
  <si>
    <t>Geotextílie netkané polypropylénové 300 g/m2</t>
  </si>
  <si>
    <t>84</t>
  </si>
  <si>
    <t>998231311</t>
  </si>
  <si>
    <t>Presun hmôt pre sadovnícke a krajinárske úpravy do 5000 m vodorovne bez zvislého presunu</t>
  </si>
  <si>
    <t>86</t>
  </si>
  <si>
    <t>02 - Závlaha</t>
  </si>
  <si>
    <t>D1 - POSTREKOVAČE A PRÍSLUŠENSTVO</t>
  </si>
  <si>
    <t>D2 - CENTRÁLNY OVLÁDACÍ SYSTÉM</t>
  </si>
  <si>
    <t>D3 - KÁBLOVÉ VEDENIE</t>
  </si>
  <si>
    <t>D4 - POTRUBIE A PRÍSLUŠENSTVO</t>
  </si>
  <si>
    <t>D5 - ZEMNÉ PRÁCE</t>
  </si>
  <si>
    <t>POSTREKOVAČE A PRÍSLUŠENSTVO</t>
  </si>
  <si>
    <t>01.01.01</t>
  </si>
  <si>
    <t>Rotačný postrekovač 5500 PLUS</t>
  </si>
  <si>
    <t>01.02.01</t>
  </si>
  <si>
    <t>KolienkoSBE-075 na hadicu SPXFLEX</t>
  </si>
  <si>
    <t>01.02.02</t>
  </si>
  <si>
    <t>Teflónová páska 1/2"x 12 m</t>
  </si>
  <si>
    <t>01.02.03</t>
  </si>
  <si>
    <t>Navrtávací BLAZING potrubie 32x3/4"</t>
  </si>
  <si>
    <t>D2</t>
  </si>
  <si>
    <t>CENTRÁLNY OVLÁDACÍ SYSTÉM</t>
  </si>
  <si>
    <t>02.01.01</t>
  </si>
  <si>
    <t>Ovládacia jednotka EST ME wifi ready</t>
  </si>
  <si>
    <t>02.01.02</t>
  </si>
  <si>
    <t>Modul wifi pre pripojenie k internetu</t>
  </si>
  <si>
    <t>02.02.01</t>
  </si>
  <si>
    <t>Rain senzor RSD BEx</t>
  </si>
  <si>
    <t>D3</t>
  </si>
  <si>
    <t>KÁBLOVÉ VEDENIE</t>
  </si>
  <si>
    <t>03.01.01</t>
  </si>
  <si>
    <t>RB IRRICABLE - kábel pre závlahu 5x0,8mm</t>
  </si>
  <si>
    <t>03.01.02</t>
  </si>
  <si>
    <t>Vodotesný konektor DBRY-6</t>
  </si>
  <si>
    <t>03.01.03</t>
  </si>
  <si>
    <t>El.inštalačný materiál</t>
  </si>
  <si>
    <t>D4</t>
  </si>
  <si>
    <t>POTRUBIE A PRÍSLUŠENSTVO</t>
  </si>
  <si>
    <t>04.01.01</t>
  </si>
  <si>
    <t>HDPE 32x3,0 PN 10 hlavný rad</t>
  </si>
  <si>
    <t>04.01.02</t>
  </si>
  <si>
    <t>Tvarovky</t>
  </si>
  <si>
    <t>04.01.03</t>
  </si>
  <si>
    <t>LDPE 32x3,0 PN 6 sekčné potrubia</t>
  </si>
  <si>
    <t>04.01.04</t>
  </si>
  <si>
    <t>04.01.05</t>
  </si>
  <si>
    <t>LDPE 16x1,5mm PN6</t>
  </si>
  <si>
    <t>04.01.06</t>
  </si>
  <si>
    <t>Kvapkové potrubie RB DRIPLINE</t>
  </si>
  <si>
    <t>04.01.07</t>
  </si>
  <si>
    <t>Bodce pre uchytenie kvap.potrubia</t>
  </si>
  <si>
    <t>04.01.08</t>
  </si>
  <si>
    <t>04.01.09</t>
  </si>
  <si>
    <t>Chránička kopoflex 90mm</t>
  </si>
  <si>
    <t>04.02.01</t>
  </si>
  <si>
    <t>Závlahový elektroventil 100-DV F</t>
  </si>
  <si>
    <t>559541744</t>
  </si>
  <si>
    <t>04.02.02</t>
  </si>
  <si>
    <t>Teflónova niť Tangit (80)</t>
  </si>
  <si>
    <t>-18307323</t>
  </si>
  <si>
    <t>04.02.03</t>
  </si>
  <si>
    <t>Holendrový 2T kus</t>
  </si>
  <si>
    <t>-2062026410</t>
  </si>
  <si>
    <t>04.02.04</t>
  </si>
  <si>
    <t>Holendrová redukcia nátrubok</t>
  </si>
  <si>
    <t>1869329207</t>
  </si>
  <si>
    <t>04.02.05</t>
  </si>
  <si>
    <t>Vodoinštal.materiál</t>
  </si>
  <si>
    <t>764590260</t>
  </si>
  <si>
    <t>05.04.01</t>
  </si>
  <si>
    <t>Ventilová šachtica RB VB- STANDARD</t>
  </si>
  <si>
    <t>D5</t>
  </si>
  <si>
    <t>ZEMNÉ PRÁCE</t>
  </si>
  <si>
    <t>06.00.01</t>
  </si>
  <si>
    <t>Vyhĺbenie ryhy pre potrubie</t>
  </si>
  <si>
    <t>06.00.02</t>
  </si>
  <si>
    <t>Zásyp a hutnenie ryhy pre potrubie</t>
  </si>
  <si>
    <t>06.00.03</t>
  </si>
  <si>
    <t>Ostatné zemné práce</t>
  </si>
  <si>
    <t>06.00.09</t>
  </si>
  <si>
    <t>Doprava</t>
  </si>
  <si>
    <t>SO-03 - Pergola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</si>
  <si>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</si>
  <si>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</si>
  <si>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</si>
  <si>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</si>
  <si>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>1768333978</t>
  </si>
  <si>
    <t>-1096651982</t>
  </si>
  <si>
    <t>132201101.S</t>
  </si>
  <si>
    <t>Výkop ryhy do šírky 600 mm v horn.3 do 100 m3</t>
  </si>
  <si>
    <t>-141535397</t>
  </si>
  <si>
    <t>132201109.S</t>
  </si>
  <si>
    <t>Príplatok k cene za lepivosť pri hĺbení rýh šírky do 600 mm zapažených i nezapažených s urovnaním dna v hornine 3</t>
  </si>
  <si>
    <t>-1942900572</t>
  </si>
  <si>
    <t>-150490568</t>
  </si>
  <si>
    <t>-621862298</t>
  </si>
  <si>
    <t>1173597475</t>
  </si>
  <si>
    <t>2043990519</t>
  </si>
  <si>
    <t>-106509181</t>
  </si>
  <si>
    <t>-1488759685</t>
  </si>
  <si>
    <t>274321411.S</t>
  </si>
  <si>
    <t>Betón základových pásov, železový (bez výstuže), tr. C 25/30</t>
  </si>
  <si>
    <t>1705921164</t>
  </si>
  <si>
    <t>274351215.S</t>
  </si>
  <si>
    <t>Debnenie stien základových pásov, zhotovenie-dielce</t>
  </si>
  <si>
    <t>-1462801922</t>
  </si>
  <si>
    <t>274351216.S</t>
  </si>
  <si>
    <t>Debnenie stien základových pásov, odstránenie-dielce</t>
  </si>
  <si>
    <t>1624735024</t>
  </si>
  <si>
    <t>275321411.S</t>
  </si>
  <si>
    <t>Betón základových pätiek, železový (bez výstuže), tr. C 25/30</t>
  </si>
  <si>
    <t>1490770850</t>
  </si>
  <si>
    <t>275351215.S</t>
  </si>
  <si>
    <t>Debnenie stien základových pätiek, zhotovenie-dielce</t>
  </si>
  <si>
    <t>374281824</t>
  </si>
  <si>
    <t>275351216.S</t>
  </si>
  <si>
    <t>Debnenie stien základovýcb pätiek, odstránenie-dielce</t>
  </si>
  <si>
    <t>1855022854</t>
  </si>
  <si>
    <t>275361821.S</t>
  </si>
  <si>
    <t>Výstuž základových pätiek a pásov z ocele B500 (10505)</t>
  </si>
  <si>
    <t>1038833477</t>
  </si>
  <si>
    <t>959941131.S</t>
  </si>
  <si>
    <t>Chemická kotva s kotevným svorníkom tesnená chemickou ampulkou do betónu, ŽB, kameňa, s vyvŕtaním otvoru M16/20/135 mm</t>
  </si>
  <si>
    <t>1874502995</t>
  </si>
  <si>
    <t>998011001.S</t>
  </si>
  <si>
    <t>Presun hmôt pre budovy (801, 803, 812), zvislá konštr. z tehál, tvárnic, z kovu výšky do 6 m</t>
  </si>
  <si>
    <t>2141360951</t>
  </si>
  <si>
    <t>711777278.S</t>
  </si>
  <si>
    <t>Zhotovenie detailov, rúr.prestupov do 200 mm</t>
  </si>
  <si>
    <t>894539065</t>
  </si>
  <si>
    <t>247430000100.R</t>
  </si>
  <si>
    <t>Systémový prvok izolačného systému ( napr. Fatrafol TWH 180/58 (80X80) )</t>
  </si>
  <si>
    <t>-207945204</t>
  </si>
  <si>
    <t>-1284151666</t>
  </si>
  <si>
    <t>767</t>
  </si>
  <si>
    <t>Konštrukcie doplnkové kovové</t>
  </si>
  <si>
    <t>767995101.R1</t>
  </si>
  <si>
    <t xml:space="preserve">Montáž a dodávka - nerezové lanká pre popínavú zeleň ( hr. 2mm ) vrátane lisovaných koncoviek </t>
  </si>
  <si>
    <t>-1636866456</t>
  </si>
  <si>
    <t>767995101.R2</t>
  </si>
  <si>
    <t xml:space="preserve">Montáž a dodávka - nerezové skrutky s okami (M6) </t>
  </si>
  <si>
    <t>-1937190658</t>
  </si>
  <si>
    <t>767995101.R3</t>
  </si>
  <si>
    <t xml:space="preserve">Montáž a dodávka - zemné kotvy </t>
  </si>
  <si>
    <t>1364758611</t>
  </si>
  <si>
    <t>998767101.S</t>
  </si>
  <si>
    <t>Presun hmôt pre kovové stavebné doplnkové konštrukcie v objektoch výšky do 6 m</t>
  </si>
  <si>
    <t>1871625170</t>
  </si>
  <si>
    <t>783</t>
  </si>
  <si>
    <t>Nátery</t>
  </si>
  <si>
    <t>783271001.S</t>
  </si>
  <si>
    <t>Nátery kov.stav.doplnk.konštr. polyuretánové vrchný dvojnásobný - 105μm</t>
  </si>
  <si>
    <t>101838046</t>
  </si>
  <si>
    <t>783271007.S</t>
  </si>
  <si>
    <t>Nátery kov.stav.doplnk.konštr. polyuretánové farby šedej základné - 35µm</t>
  </si>
  <si>
    <t>-463947709</t>
  </si>
  <si>
    <t>Práce a dodávky M</t>
  </si>
  <si>
    <t>43-M</t>
  </si>
  <si>
    <t>Montáž oceľových konštrukcií</t>
  </si>
  <si>
    <t>430950001.S</t>
  </si>
  <si>
    <t>Montáž oceľovej konštrukcie pergoly</t>
  </si>
  <si>
    <t>-1415531626</t>
  </si>
  <si>
    <t>142610000100.S</t>
  </si>
  <si>
    <t>Dodávka oceľovej konštrukcie pergoly, S235, povrchová úprava pozink</t>
  </si>
  <si>
    <t>128</t>
  </si>
  <si>
    <t>1033938369</t>
  </si>
  <si>
    <t>SO-04 - Mobiliár a drobná architektúra</t>
  </si>
  <si>
    <t xml:space="preserve">    9.1 - Ostatné konštrukcie a práce - mobiliár</t>
  </si>
  <si>
    <t xml:space="preserve">    9.2 - Ostatné konštrukcie a práce - oprava existujúceho výtvarneho diela</t>
  </si>
  <si>
    <t xml:space="preserve">    9.3 - Malý kvetináč</t>
  </si>
  <si>
    <t xml:space="preserve">    9.4 - Veľký kvetináč</t>
  </si>
  <si>
    <t>9.1</t>
  </si>
  <si>
    <t>Ostatné konštrukcie a práce - mobiliár</t>
  </si>
  <si>
    <t>936174312.S</t>
  </si>
  <si>
    <t>Osadenie stojana na bicykle kotevnými skrutkami vrátane zabetónovania nôh na pevný podklad</t>
  </si>
  <si>
    <t>1786762019</t>
  </si>
  <si>
    <t>936124122.S</t>
  </si>
  <si>
    <t>Osadenie parkovej lavičky kotevnými skrutkami vrátane zabetónovania nôh na pevný podklad</t>
  </si>
  <si>
    <t>-27623013</t>
  </si>
  <si>
    <t>936941123.S</t>
  </si>
  <si>
    <t>Osadenie smetného koša kotveného skrutkami vrátane zabetónovania na pevný podklad</t>
  </si>
  <si>
    <t>-223959933</t>
  </si>
  <si>
    <t>9.2</t>
  </si>
  <si>
    <t>Ostatné konštrukcie a práce - oprava existujúceho výtvarneho diela</t>
  </si>
  <si>
    <t>921000O01</t>
  </si>
  <si>
    <t>Čistenie kameňa brúsením ( v zmysle výkresu A3016 )</t>
  </si>
  <si>
    <t>-1192018056</t>
  </si>
  <si>
    <t>921000O02</t>
  </si>
  <si>
    <t>Vysokotlaké čistenie keramického obkladu ( v zmysle výkresu A3016 )</t>
  </si>
  <si>
    <t>-1610016924</t>
  </si>
  <si>
    <t>921000O03</t>
  </si>
  <si>
    <t>Doplnenie chýbajúcich kamenných obkladov ( travertín hr. 2 cm ), vrátane prípravy podkladu sieťkovaním a impregnáciou ( v zmysle výkresu A3016 )</t>
  </si>
  <si>
    <t>-737133278</t>
  </si>
  <si>
    <t>921000O04</t>
  </si>
  <si>
    <t>Vyrovnanie betónového bloku s travertínovým obkladom ( 400 x 1000 x 4500 )</t>
  </si>
  <si>
    <t>1682018244</t>
  </si>
  <si>
    <t>9.3</t>
  </si>
  <si>
    <t>Malý kvetináč</t>
  </si>
  <si>
    <t>921000K01</t>
  </si>
  <si>
    <t>Dodávka a montáž - nerezová nádoba ( v zmysle výkresu A3015 )</t>
  </si>
  <si>
    <t>-343561604</t>
  </si>
  <si>
    <t>921000K02</t>
  </si>
  <si>
    <t>Dodávka a montáž - betónové prefabrikáty ( v zmysle výkresu A3015 )</t>
  </si>
  <si>
    <t>289130063</t>
  </si>
  <si>
    <t>9.4</t>
  </si>
  <si>
    <t>Veľký kvetináč</t>
  </si>
  <si>
    <t>921000K03</t>
  </si>
  <si>
    <t>Dodávka a montáž - nosná oceľová pozinkovaná konštrukcia ( v zmysle výkresu A3014 )</t>
  </si>
  <si>
    <t>-557130667</t>
  </si>
  <si>
    <t>921000K04</t>
  </si>
  <si>
    <t>Dodávka a montáž - nerezové dvierka rámy, oplechovanie a zámky ( v zmysle výkresu A3014 )</t>
  </si>
  <si>
    <t>94341367</t>
  </si>
  <si>
    <t>921000K05</t>
  </si>
  <si>
    <t>Dodávka a montáž - terrazzo obklad - konglomerovaný kameň leštený ( v zmysle výkresu A3014 )</t>
  </si>
  <si>
    <t>-1284828432</t>
  </si>
  <si>
    <t>921000K06</t>
  </si>
  <si>
    <t>Dodávka a montáž - obkladu s OSB dosiek ( v zmysle výkresu A3014 )</t>
  </si>
  <si>
    <t>-433498296</t>
  </si>
  <si>
    <t>921000K07</t>
  </si>
  <si>
    <t>Dodávka a montáž - PVC hydroizolácia, vrátane riešenie kútových spojov, prestupov a ukončení ( v zmysle výkresu A3014 )</t>
  </si>
  <si>
    <t>1899188905</t>
  </si>
  <si>
    <t>921000K08</t>
  </si>
  <si>
    <t>Dodávka a montáž - Vŕtanie otvorov / perforácie vodným lúčom do kamenných panelov hr. 40 mm, priemer 30 mm</t>
  </si>
  <si>
    <t>1559462533</t>
  </si>
  <si>
    <t>921000K09</t>
  </si>
  <si>
    <t>Dodávka a montáž - Nalepenie drôtenej siete proti hmyzu z vnútornej strany obkladu</t>
  </si>
  <si>
    <t>519839337</t>
  </si>
  <si>
    <t>SO-05 - Elektroinštalácie</t>
  </si>
  <si>
    <t>D5 - Elektroinštalácie</t>
  </si>
  <si>
    <t>D1 - Osvetlenie priechodov pre chodcov</t>
  </si>
  <si>
    <t>D2 - Kamery</t>
  </si>
  <si>
    <t>D3 - Zemné práce</t>
  </si>
  <si>
    <t>D4 - HZS , Ostatné</t>
  </si>
  <si>
    <t>Pol1</t>
  </si>
  <si>
    <t>Rozvádzač RMS1, IP44/20, (E05.02) vrátane zapojenia a zdrojov pre LED pásy</t>
  </si>
  <si>
    <t>1111871235</t>
  </si>
  <si>
    <t>Pol10</t>
  </si>
  <si>
    <t>LED PÁS OBRUBNÍKOVÁ HRANA, vrátane lišty, uloženia a kotvenia ( 2700 K, CRI 85, 24V, 10 W, 5300 lm S, 2185 lm D, 140 LED/m, l=5 m, IP 67 ( napr. RUBBER 2D )</t>
  </si>
  <si>
    <t>1327609856</t>
  </si>
  <si>
    <t>Pol108</t>
  </si>
  <si>
    <t>Káblová prechodka nerezová M25x1,5 (9-16mm) prechod káblov v konštrukcii pergoly</t>
  </si>
  <si>
    <t>1626970690</t>
  </si>
  <si>
    <t>Pol11</t>
  </si>
  <si>
    <t>SVETELNÁ REŤAZ 50M, 100xE27(15W), IP65 vráatne svetelných zdrojov</t>
  </si>
  <si>
    <t>bal</t>
  </si>
  <si>
    <t>1300337484</t>
  </si>
  <si>
    <t>Pol12</t>
  </si>
  <si>
    <t>LED SVIETIDLO S KONZOLOU NA PERGOLE fi76, 17,6W, 3000K, DALI, IP65</t>
  </si>
  <si>
    <t>587324636</t>
  </si>
  <si>
    <t>Pol13</t>
  </si>
  <si>
    <t>Svorkovnica vyrovnania potenciálu</t>
  </si>
  <si>
    <t>1740487270</t>
  </si>
  <si>
    <t>Pol14</t>
  </si>
  <si>
    <t>Svorka spájacia/krížová 255 A-FL30 FT, pásik-pásik, FT</t>
  </si>
  <si>
    <t>-2032962780</t>
  </si>
  <si>
    <t>Pol15</t>
  </si>
  <si>
    <t>Svorka spájacia/krížová 253 8x8, pásik-kruhový vodič, kruhový vodič-kruhový vodič, FT</t>
  </si>
  <si>
    <t>123437245</t>
  </si>
  <si>
    <t>Pol16</t>
  </si>
  <si>
    <t>Svorka s trubkovou príchytkou-kruhový vodič, kruhový vodič-kruhový vodič, FT</t>
  </si>
  <si>
    <t>1582704251</t>
  </si>
  <si>
    <t>Pol17</t>
  </si>
  <si>
    <t>Uzemňovacie vedenie 5052 DIN 30x3,5, so zaoblenou hranou, uložené v zemi, rozmer 30x3,5mm, FT</t>
  </si>
  <si>
    <t>-1819760326</t>
  </si>
  <si>
    <t>Pol18</t>
  </si>
  <si>
    <t>Uzemňovacie vedenie RD 10, uložené v zemi, priemer 10mm, FT</t>
  </si>
  <si>
    <t>-1248587728</t>
  </si>
  <si>
    <t>Pol19</t>
  </si>
  <si>
    <t>Protikorózna ochrana, 25 spojov</t>
  </si>
  <si>
    <t>1550092201</t>
  </si>
  <si>
    <t>Pol2</t>
  </si>
  <si>
    <t>Kábel CYKY-J 5x6</t>
  </si>
  <si>
    <t>-74890301</t>
  </si>
  <si>
    <t>Pol3</t>
  </si>
  <si>
    <t>Kábel H07RN-F 3G2,5</t>
  </si>
  <si>
    <t>1089660661</t>
  </si>
  <si>
    <t>Pol4</t>
  </si>
  <si>
    <t>Kábel H07RN-F 5G1,5</t>
  </si>
  <si>
    <t>-1981186323</t>
  </si>
  <si>
    <t>Pol5</t>
  </si>
  <si>
    <t>Kábel H07RN-F 5G2,5</t>
  </si>
  <si>
    <t>68304713</t>
  </si>
  <si>
    <t>Pol6</t>
  </si>
  <si>
    <t>Kábel H07RN-F 2G6</t>
  </si>
  <si>
    <t>-503111401</t>
  </si>
  <si>
    <t>Pol7</t>
  </si>
  <si>
    <t>Vodič H07V-K 6 žltozelený</t>
  </si>
  <si>
    <t>-1134915253</t>
  </si>
  <si>
    <t>Pol8</t>
  </si>
  <si>
    <t>Vodič H07V-K 25 žltozelený</t>
  </si>
  <si>
    <t>2054829248</t>
  </si>
  <si>
    <t>Pol9</t>
  </si>
  <si>
    <t>Chránička FXKVR DN63</t>
  </si>
  <si>
    <t>657893020</t>
  </si>
  <si>
    <t>Osvetlenie priechodov pre chodcov</t>
  </si>
  <si>
    <t>Pol109</t>
  </si>
  <si>
    <t>STOŽIAR OSVETLENIA PRIECHODU votknutý, pozinkovaná ocel ∅210-114mm/7,5m (STK 114/60/3K12-I) hlbka založenia 1500mm, sv. výška 6m</t>
  </si>
  <si>
    <t>1136142899</t>
  </si>
  <si>
    <t>1183186686</t>
  </si>
  <si>
    <t>1431265556</t>
  </si>
  <si>
    <t>-2042850882</t>
  </si>
  <si>
    <t>-1205747958</t>
  </si>
  <si>
    <t>-688594717</t>
  </si>
  <si>
    <t>-1616358844</t>
  </si>
  <si>
    <t>751475899</t>
  </si>
  <si>
    <t>Pol20</t>
  </si>
  <si>
    <t>Kábel CYKY-J 4x10</t>
  </si>
  <si>
    <t>-1160836389</t>
  </si>
  <si>
    <t>Pol21</t>
  </si>
  <si>
    <t>Ukončenie vodičov vč zapojenia a vodičovej koncovky do 6 mm2</t>
  </si>
  <si>
    <t>257162000</t>
  </si>
  <si>
    <t>Pol22</t>
  </si>
  <si>
    <t>Kábel CYKY-J 5x1,5</t>
  </si>
  <si>
    <t>-267314557</t>
  </si>
  <si>
    <t>Pol24</t>
  </si>
  <si>
    <t>Stožiarová svorkovnica 1x10A, IP44 (napr. GURO EKM 2072 1D2 E27)</t>
  </si>
  <si>
    <t>-1034263234</t>
  </si>
  <si>
    <t>-1968081302</t>
  </si>
  <si>
    <t>Pol25</t>
  </si>
  <si>
    <t>Svietidlo LED 16090lm, 4000K, 138,6W, IP66, EVG-DALI montáž na stožiar (napr. 5XC3F42D08MC)</t>
  </si>
  <si>
    <t>-828105772</t>
  </si>
  <si>
    <t>Pol26</t>
  </si>
  <si>
    <t>Púzdrový základ pre stožiar verejného osvetlenia v ose trasy kábla do výšky 6 m</t>
  </si>
  <si>
    <t>658203596</t>
  </si>
  <si>
    <t>2113176464</t>
  </si>
  <si>
    <t>Pol28</t>
  </si>
  <si>
    <t>Výložník jednoramenný 2m, fi 114 (napr. V1T-20-114)</t>
  </si>
  <si>
    <t>-206382251</t>
  </si>
  <si>
    <t>Pol29</t>
  </si>
  <si>
    <t>Svietidlo LED 16090lm, 4000K, 138,6W, IP66, EVG-DALI montáž na výložník (napr. 5XC3E42D08MC)</t>
  </si>
  <si>
    <t>2072667679</t>
  </si>
  <si>
    <t>Pol30</t>
  </si>
  <si>
    <t>Samolepka BLESK-B3 +  Samolepka uzemnenie +  Reflexný pásik - strieborný 3M</t>
  </si>
  <si>
    <t>-2070474451</t>
  </si>
  <si>
    <t>Kamery</t>
  </si>
  <si>
    <t>Pol110</t>
  </si>
  <si>
    <t>Inštalačná skriňa IS1</t>
  </si>
  <si>
    <t>-233713831</t>
  </si>
  <si>
    <t>Pol111</t>
  </si>
  <si>
    <t>Switch na DIN lištu (2x combo SFP/RJ45, 8x RJ45 1GB)</t>
  </si>
  <si>
    <t>1943027837</t>
  </si>
  <si>
    <t>Pol112</t>
  </si>
  <si>
    <t>Prepäťová ochrana LAN vrátane púzdra IP65</t>
  </si>
  <si>
    <t>1452811738</t>
  </si>
  <si>
    <t>Pol113</t>
  </si>
  <si>
    <t>SFP modul SM 1,25GB</t>
  </si>
  <si>
    <t>1642649995</t>
  </si>
  <si>
    <t>Pol114</t>
  </si>
  <si>
    <t>Metalický patch kábel Cat.6a, 1m</t>
  </si>
  <si>
    <t>-1000867142</t>
  </si>
  <si>
    <t>Pol115</t>
  </si>
  <si>
    <t>Optický patch kábel LC-LC duplex, 1m</t>
  </si>
  <si>
    <t>-697145107</t>
  </si>
  <si>
    <t>Pol116</t>
  </si>
  <si>
    <t>Metalický kábel FTP Cat. 6a určený pre priamu pokládku do zeme</t>
  </si>
  <si>
    <t>-146756320</t>
  </si>
  <si>
    <t>Pol117</t>
  </si>
  <si>
    <t>Distribučný box na DIN lištu, 6x LC-LC duplex adaptér</t>
  </si>
  <si>
    <t>318582019</t>
  </si>
  <si>
    <t>Pol118</t>
  </si>
  <si>
    <t>Pigtail LC-LC OS2</t>
  </si>
  <si>
    <t>-1733108951</t>
  </si>
  <si>
    <t>Pol119</t>
  </si>
  <si>
    <t>STOŽIAR IHLANOVÝ OSEMHRANNÝ votknutý, hl. založenia 800-1000mm sv. výška 5m (STO 60/50/3) pre osadenie kamery vo výške cca 4m nad u.t.</t>
  </si>
  <si>
    <t>-1358817348</t>
  </si>
  <si>
    <t>Pol120</t>
  </si>
  <si>
    <t>Púzdrový základ pre stožiar ose trasy kábla do výšky 6 m</t>
  </si>
  <si>
    <t>-1699094859</t>
  </si>
  <si>
    <t>Pol121</t>
  </si>
  <si>
    <t>Chránička ø40mm - rezerva od IS1 po K2</t>
  </si>
  <si>
    <t>-1683152656</t>
  </si>
  <si>
    <t>Pol31</t>
  </si>
  <si>
    <t>Kamera - IP prevedenie, napájanie PoE, CMOS, WDR, 0,15lux color, 3072x1728 rozlíšenie, zabudovaný IR prísvit, H264 vrátane príslušenstva pre osadenie na stĺp</t>
  </si>
  <si>
    <t>1948840557</t>
  </si>
  <si>
    <t>Pol40</t>
  </si>
  <si>
    <t>Vodič CYA 6 žltozelený</t>
  </si>
  <si>
    <t>-1217783008</t>
  </si>
  <si>
    <t>Pol41</t>
  </si>
  <si>
    <t>Zásuvka 16A/230V na povrch, IP44</t>
  </si>
  <si>
    <t>907807580</t>
  </si>
  <si>
    <t>Pol42</t>
  </si>
  <si>
    <t>I-Trubka FXPS 20 (1250 N) - UV stabilná</t>
  </si>
  <si>
    <t>1685331067</t>
  </si>
  <si>
    <t>Pol45</t>
  </si>
  <si>
    <t>Chránička ø32mm - oceľová, zinkovaná (na stĺpe) - záťah kábla,úchytky, montáž</t>
  </si>
  <si>
    <t>891104950</t>
  </si>
  <si>
    <t>Pol46</t>
  </si>
  <si>
    <t>Vytýčenie trasy vonkajšieho vedenia,v prehľadnom teréne</t>
  </si>
  <si>
    <t>555993320</t>
  </si>
  <si>
    <t>Pol47</t>
  </si>
  <si>
    <t>Výkop v chodníku do hĺbky 30 cm v dlažbe (asfalte), odvoz sutiny na skládku, pokládka kábla, fólia, piesok, pokládka guľatiny (pásiku), pokládka novej dlažby (asfaltu + podkladu), uvedenie do pôvodného stavu</t>
  </si>
  <si>
    <t>-1143074848</t>
  </si>
  <si>
    <t>Pol48</t>
  </si>
  <si>
    <t>Výkop v ceste do hĺbky 120 cm v asfalte, odvoz sutiny na skládku, pokládka kábla, betón, chránička, pokládka nového asfaltu (+ podkladu), uvedenie do pôvodného stavu</t>
  </si>
  <si>
    <t>-489422725</t>
  </si>
  <si>
    <t>Pol49</t>
  </si>
  <si>
    <t>Pretlak - technológiou mikrotunelovaním pod komunikáciou, chránička ø100mm, záťah kábla</t>
  </si>
  <si>
    <t>444593127</t>
  </si>
  <si>
    <t>Pol50</t>
  </si>
  <si>
    <t>Káblové ložko v teréne (vrátane zakrytia a zásypov)</t>
  </si>
  <si>
    <t>-907874284</t>
  </si>
  <si>
    <t>Pol51</t>
  </si>
  <si>
    <t>Rezanie asfaltu</t>
  </si>
  <si>
    <t>295109258</t>
  </si>
  <si>
    <t>Pol52</t>
  </si>
  <si>
    <t>Fólia červená-blesk, šírka 300mm, balenie  250m</t>
  </si>
  <si>
    <t>2147043781</t>
  </si>
  <si>
    <t>Pol53</t>
  </si>
  <si>
    <t>Základ z prostého betónu s dopravou zmesi a betonážou do prírodnej zeminy bez debnenia</t>
  </si>
  <si>
    <t>1356669605</t>
  </si>
  <si>
    <t>HZS , Ostatné</t>
  </si>
  <si>
    <t>Pol54</t>
  </si>
  <si>
    <t>Zaistenie vypnutého stavu</t>
  </si>
  <si>
    <t>-434529761</t>
  </si>
  <si>
    <t>Pol55</t>
  </si>
  <si>
    <t>Inžiniering + konzultácie na rozvodných závodoch ZSE</t>
  </si>
  <si>
    <t>-1165690283</t>
  </si>
  <si>
    <t>Pol56</t>
  </si>
  <si>
    <t>Funkčné skúšky, zaškolenie obsluhy</t>
  </si>
  <si>
    <t>-789542640</t>
  </si>
  <si>
    <t>Pol57</t>
  </si>
  <si>
    <t>Nepredvídané práce, demontážne práce</t>
  </si>
  <si>
    <t>-1184801827</t>
  </si>
  <si>
    <t>69</t>
  </si>
  <si>
    <t>Pol58</t>
  </si>
  <si>
    <t>Murárska výpomoc</t>
  </si>
  <si>
    <t>-422245120</t>
  </si>
  <si>
    <t>Pol59</t>
  </si>
  <si>
    <t>Spracovanie východiskovej revízie a vypracovanie správy</t>
  </si>
  <si>
    <t>1374821302</t>
  </si>
  <si>
    <t>71</t>
  </si>
  <si>
    <t>Pol60</t>
  </si>
  <si>
    <t>Zaizolovanie prestupu káblov proti vode</t>
  </si>
  <si>
    <t>-1150526537</t>
  </si>
  <si>
    <t>Pol61</t>
  </si>
  <si>
    <t>Projektová dokumentácia (projekt skutočného vyhotovenia)</t>
  </si>
  <si>
    <t>930221742</t>
  </si>
  <si>
    <t>73</t>
  </si>
  <si>
    <t>Pol62</t>
  </si>
  <si>
    <t>Polohopisné a výškopisné ( geodetické ) zameranie</t>
  </si>
  <si>
    <t>1275498847</t>
  </si>
  <si>
    <t>Pol63</t>
  </si>
  <si>
    <t>Plošina/lešenie</t>
  </si>
  <si>
    <t>-1205891521</t>
  </si>
  <si>
    <t>SO-06 - Preloženie VN vedenia</t>
  </si>
  <si>
    <t>D3 - VN prekládka</t>
  </si>
  <si>
    <t>D1 - Zemné práce</t>
  </si>
  <si>
    <t>D2 - HZS , Ostatné</t>
  </si>
  <si>
    <t>VN prekládka</t>
  </si>
  <si>
    <t>Pol64</t>
  </si>
  <si>
    <t>Kábel 20 - NA2XS2Y 1x240mm²</t>
  </si>
  <si>
    <t>Pol65</t>
  </si>
  <si>
    <t>Káblová spojka 22kV, celoplastový kábel 240mm² (sada=3x) - TRAJ  24/1x120-240</t>
  </si>
  <si>
    <t>sada</t>
  </si>
  <si>
    <t>Pol66</t>
  </si>
  <si>
    <t>Ukončenie VN káblov v TS -  POLT-24D/3XIH4-ML-2-13 , zvodič prepätia RDA 24 a adaptéra RICS</t>
  </si>
  <si>
    <t>Pol67</t>
  </si>
  <si>
    <t>Ochranná kovová rúra Ø 200</t>
  </si>
  <si>
    <t>Pol68</t>
  </si>
  <si>
    <t>Chránička FXKVS DN200</t>
  </si>
  <si>
    <t>Pol69</t>
  </si>
  <si>
    <t>Káblové ložko 1200/600mm v teréne (vrátane zakrytia a zásypov)</t>
  </si>
  <si>
    <t>Pol70</t>
  </si>
  <si>
    <t>Tehly plné pálené 29x14x6,5 P 15 I</t>
  </si>
  <si>
    <t>Pol71</t>
  </si>
  <si>
    <t>Výkop jamy pre káblovú spojku a uvedenie do pôvodného stavu</t>
  </si>
  <si>
    <t>Pol72</t>
  </si>
  <si>
    <t>Inžiniering + konzultácie na rozvodných závodoch ZSDIS</t>
  </si>
  <si>
    <t>Pol73</t>
  </si>
  <si>
    <t>Prvá úradná skúška na TI SR</t>
  </si>
  <si>
    <t>Pol74</t>
  </si>
  <si>
    <t>Merania izolačných stavov káblov (kenotronovanie)</t>
  </si>
  <si>
    <t>SO-07 - Preloženie NN vedenia, RE a RS</t>
  </si>
  <si>
    <t>D3 - NN prekládka</t>
  </si>
  <si>
    <t>NN prekládka</t>
  </si>
  <si>
    <t>Pol75</t>
  </si>
  <si>
    <t>Prípojková skriňa SR5, pre montáž na betónový základ, vrátane zapojenia</t>
  </si>
  <si>
    <t>Pol76</t>
  </si>
  <si>
    <t>Elektromerový rozvádzač RE1, IP44/20, zapustený (25A/B400V) vrátane zapojenia</t>
  </si>
  <si>
    <t>Pol77</t>
  </si>
  <si>
    <t>Elektromerový rozvádzač RE2, IP44/20, zapustený (25A/B400V) vrátane zapojenia</t>
  </si>
  <si>
    <t>Pol78</t>
  </si>
  <si>
    <t>Kábel AYKY-J 3x240+120mm²</t>
  </si>
  <si>
    <t>Pol79</t>
  </si>
  <si>
    <t>Káblová koncovka (oko) do 240mm</t>
  </si>
  <si>
    <t>Pol80</t>
  </si>
  <si>
    <t>Káblová spojka NN, 150-240mm, typ POLJ-0,1/4X 150-240</t>
  </si>
  <si>
    <t>Pol81</t>
  </si>
  <si>
    <t>Kábel NAYY-J 4x25mm²</t>
  </si>
  <si>
    <t>Pol82</t>
  </si>
  <si>
    <t>Káblová koncovka (oko) do 25mm</t>
  </si>
  <si>
    <t>Pol83</t>
  </si>
  <si>
    <t>Chránička FXKVR DN110</t>
  </si>
  <si>
    <t>Pol84</t>
  </si>
  <si>
    <t>Inžiniering + konzultácie na rozvodných závodoch VSE</t>
  </si>
  <si>
    <t>SO-08 - Zdravotechnika</t>
  </si>
  <si>
    <t>01 - Prípojka vody pre závlahu</t>
  </si>
  <si>
    <t xml:space="preserve">    8 - Rúrové vedenie</t>
  </si>
  <si>
    <t>113107121.S</t>
  </si>
  <si>
    <t>Odstránenie krytu v ploche do 200 m2 z kameniva hrubého drveného, hr. do 100 mm,  -0,13000t</t>
  </si>
  <si>
    <t>113107122</t>
  </si>
  <si>
    <t>Odstránenie krytu v ploche do 200 m2 z kameniva hrubého drveného, hr.100 do 200 mm,  -0,23500t</t>
  </si>
  <si>
    <t>113107131.S</t>
  </si>
  <si>
    <t>Odstránenie krytu v ploche do 200 m2 z betónu prostého, hr. vrstvy do 150 mm,  -0,22500t</t>
  </si>
  <si>
    <t>113107132</t>
  </si>
  <si>
    <t>Odstránenie krytu v ploche do 200 m2 z betónu prostého, hr. vrstvy 150 do 300 mm,  -0,50000t</t>
  </si>
  <si>
    <t>113107141.S</t>
  </si>
  <si>
    <t>Odstránenie krytu v ploche do 200 m2 asfaltového, hr. vrstvy do 50 mm,  -0,09800t</t>
  </si>
  <si>
    <t>113107142.S</t>
  </si>
  <si>
    <t>Odstránenie krytu asfaltového v ploche do 200 m2, hr. nad 50 do 100 mm,  -0,18100t</t>
  </si>
  <si>
    <t>131201101.S</t>
  </si>
  <si>
    <t>Výkop nezapaženej jamy v hornine 3, do 100 m3</t>
  </si>
  <si>
    <t>131201109</t>
  </si>
  <si>
    <t>132201201.S</t>
  </si>
  <si>
    <t>Výkop ryhy šírky 600-2000mm horn.3 do 100m3</t>
  </si>
  <si>
    <t>132201209.S</t>
  </si>
  <si>
    <t>Príplatok k cenám za lepivosť pri hĺbení rýh š. nad 600 do 2 000 mm zapaž. i nezapažených, s urovnaním dna v hornine 3</t>
  </si>
  <si>
    <t>132211121.S</t>
  </si>
  <si>
    <t>Hĺbenie rýh šírky nad 600  do 1300 mm v  horninách tr. 3 súdržných - ručným náradím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</si>
  <si>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</si>
  <si>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</si>
  <si>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</si>
  <si>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</si>
  <si>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162301111.S</t>
  </si>
  <si>
    <t>Vodorovné premiestnenie výkopku po nespevnenej ceste z horniny tr.1-4, do 100 m3 na vzdialenosť nad 50 do 500 m</t>
  </si>
  <si>
    <t>162501113.S</t>
  </si>
  <si>
    <t>Vodorovné premiestnenie výkopku po nespevnenej ceste z horniny tr.1-4, do 100 m3, príplatok k cene za každých ďalšich a začatých 1000 m</t>
  </si>
  <si>
    <t>167101101</t>
  </si>
  <si>
    <t>Nakladanie neuľahnutého výkopku z hornín tr.1-4 do 100 m3</t>
  </si>
  <si>
    <t>171201201</t>
  </si>
  <si>
    <t>174201101.S</t>
  </si>
  <si>
    <t>Zásyp sypaninou bez zhutnenia jám, šachiet, rýh, zárezov alebo okolo objektov do 100 m3</t>
  </si>
  <si>
    <t>175101102</t>
  </si>
  <si>
    <t>Obsyp potrubia sypaninou z vhodných hornín 1 až 4 s prehodením sypaniny</t>
  </si>
  <si>
    <t>583310002700.S</t>
  </si>
  <si>
    <t>Štrkopiesok frakcia 0-8 mm</t>
  </si>
  <si>
    <t>451572111</t>
  </si>
  <si>
    <t>Lôžko pod potrubie, stoky a drobné objekty, v otvorenom výkope z kameniva drobného ťaženého 0-4 mm</t>
  </si>
  <si>
    <t>451573111</t>
  </si>
  <si>
    <t>Lôžko pod potrubie, stoky a drobné objekty, v otvorenom výkope z piesku a štrkopiesku do 63 mm</t>
  </si>
  <si>
    <t>452311131</t>
  </si>
  <si>
    <t>Dosky, bloky, sedlá z betónu v otvorenom výkope tr.B 12/15</t>
  </si>
  <si>
    <t>452351101</t>
  </si>
  <si>
    <t>Debnenie v otvorenom výkope dosiek, sedlových lôžok a blokov pod potrubie,stoky a drobné objekty</t>
  </si>
  <si>
    <t>566902111.S</t>
  </si>
  <si>
    <t>Vyspravenie podkladu po prekopoch inžinierskych sietí plochy do 15 m2 štrkopieskom, po zhutnení hr. 100 mm</t>
  </si>
  <si>
    <t>566902113.S</t>
  </si>
  <si>
    <t>Vyspravenie podkladu po prekopoch inžinierskych sietí plochy do 15 m2 štrkopieskom, po zhutnení hr. 200 mm</t>
  </si>
  <si>
    <t>566902261.S</t>
  </si>
  <si>
    <t>Vyspravenie podkladu po prekopoch inžinierskych sietí plochy nad 15 m2 podkladovým betónom PB I tr. C 20/25 hr. 100 mm</t>
  </si>
  <si>
    <t>566902262.S</t>
  </si>
  <si>
    <t>Vyspravenie podkladu po prekopoch inžinierskych sietí plochy nad 15 m2 podkladovým betónom PB I tr. C 20/25 hr. 150 mm</t>
  </si>
  <si>
    <t>572943111.S</t>
  </si>
  <si>
    <t>Vyspravenie krytu vozovky po prekopoch inžinierskych sietí do 15 m2 liatym asfaltom MA hr. od 20 do 40 mm</t>
  </si>
  <si>
    <t>572943112.S</t>
  </si>
  <si>
    <t>Vyspravenie krytu vozovky po prekopoch inžinierskych sietí do 15 m2 liatym asfaltom MA hr. nad 40 do 60 mm</t>
  </si>
  <si>
    <t>Rúrové vedenie</t>
  </si>
  <si>
    <t>871181002.S</t>
  </si>
  <si>
    <t>Montáž vodovodného potrubia z dvojvsrtvového PE 100 SDR11/PN16 zváraných natupo D 40x3,7 mm</t>
  </si>
  <si>
    <t>286130033500.S</t>
  </si>
  <si>
    <t>Rúra HDPE na vodu PE100 PN16 SDR11 40x3,7x100 m</t>
  </si>
  <si>
    <t>891154222</t>
  </si>
  <si>
    <t>Montáž vodomera DN 25 + plombovanie</t>
  </si>
  <si>
    <t>388240002000</t>
  </si>
  <si>
    <t>Vodomer na studenú vodu DN 25</t>
  </si>
  <si>
    <t>5514246550</t>
  </si>
  <si>
    <t>Konzola pre vodomer do šachty</t>
  </si>
  <si>
    <t>kus</t>
  </si>
  <si>
    <t>891173111</t>
  </si>
  <si>
    <t>Montáž vodovodnej armatúr do DN 32</t>
  </si>
  <si>
    <t>551110014000</t>
  </si>
  <si>
    <t>Guľový uzáver pre vodu 5/4"</t>
  </si>
  <si>
    <t>551110016700.S</t>
  </si>
  <si>
    <t>Spätný ventil EA, 5/4" PN 16,</t>
  </si>
  <si>
    <t>422010003200.S</t>
  </si>
  <si>
    <t>Filter závitový na vodu 5/4", FF, PN 20, mosadz</t>
  </si>
  <si>
    <t>5518100308</t>
  </si>
  <si>
    <t>Vypúšťací guľový kohút s páčkou  1/2"</t>
  </si>
  <si>
    <t>197730066200.S</t>
  </si>
  <si>
    <t>Nátrubok redukovaný, 5/4"x1", PN 10, T = +120 °C, mosadzná tvarovka vhodná pre pitnú vodu</t>
  </si>
  <si>
    <t>141410002000.S</t>
  </si>
  <si>
    <t>Rúra oceľová bezšvová závitová 1" pozinkovaná dl. 100 mm</t>
  </si>
  <si>
    <t>891319111.S</t>
  </si>
  <si>
    <t>Montáž navrtávacieho pásu s ventilom menovitého tlaku 1 MPa na potr. z rúr liat., oceľ., plast., DN 150</t>
  </si>
  <si>
    <t>88</t>
  </si>
  <si>
    <t>3350.7</t>
  </si>
  <si>
    <t>Navrtávaci pás HACOM DN 150-5/4", voda a kanál</t>
  </si>
  <si>
    <t>90</t>
  </si>
  <si>
    <t>2800.3</t>
  </si>
  <si>
    <t>Posúvač DN 5/4"-40 domovej prípojky, voda a kanál</t>
  </si>
  <si>
    <t>92</t>
  </si>
  <si>
    <t>1850</t>
  </si>
  <si>
    <t>Poklop uličný teleskopický pre dom. Prípojky, voda a kanál</t>
  </si>
  <si>
    <t>94</t>
  </si>
  <si>
    <t>960134208</t>
  </si>
  <si>
    <t>Zemná súprava teleskopická RD=0.6-0.8 m DN 3/4"-2", voda a kanál</t>
  </si>
  <si>
    <t>96</t>
  </si>
  <si>
    <t>892241111.1</t>
  </si>
  <si>
    <t>Ostatné práce na rúrovom vedení, tlakové skúšky vodovodného potrubia DN do 80</t>
  </si>
  <si>
    <t>98</t>
  </si>
  <si>
    <t>892372111.1</t>
  </si>
  <si>
    <t>Zabezpečenie koncov vodovodného potrubia pri tlakových skúškach DN do 300 mm</t>
  </si>
  <si>
    <t>100</t>
  </si>
  <si>
    <t>893810114</t>
  </si>
  <si>
    <t>Osadenie vodomernej šachty betonovej</t>
  </si>
  <si>
    <t>102</t>
  </si>
  <si>
    <t>5922410320</t>
  </si>
  <si>
    <t>Vodomerná šachta betónová 1200/900/1800 s oceľov.poklopom, chráničkou, rebríkom a vonkajším náterom</t>
  </si>
  <si>
    <t>104</t>
  </si>
  <si>
    <t>899401112.S</t>
  </si>
  <si>
    <t>Osadenie poklopu liatinového posúvačového</t>
  </si>
  <si>
    <t>106</t>
  </si>
  <si>
    <t>899721131.S</t>
  </si>
  <si>
    <t>Označenie vodovodného potrubia bielou výstražnou fóliou</t>
  </si>
  <si>
    <t>108</t>
  </si>
  <si>
    <t>HZS-002.1</t>
  </si>
  <si>
    <t>Napojenie na existujúce potrubie</t>
  </si>
  <si>
    <t>sub</t>
  </si>
  <si>
    <t>110</t>
  </si>
  <si>
    <t>919735123</t>
  </si>
  <si>
    <t>Rezanie existujúceho betónového krytu alebo podkladu hĺbky nad 100 do 150 mm</t>
  </si>
  <si>
    <t>112</t>
  </si>
  <si>
    <t>979081111</t>
  </si>
  <si>
    <t>114</t>
  </si>
  <si>
    <t>979081121</t>
  </si>
  <si>
    <t>116</t>
  </si>
  <si>
    <t>979084216</t>
  </si>
  <si>
    <t>Vodorovná doprava vybúraných hmôt po suchu bez naloženia, ale so zložením na vzdialenosť do 5 km</t>
  </si>
  <si>
    <t>118</t>
  </si>
  <si>
    <t>979085005</t>
  </si>
  <si>
    <t>Príplatok k cene za každých ďalších aj začatých 1 km</t>
  </si>
  <si>
    <t>120</t>
  </si>
  <si>
    <t>979087212</t>
  </si>
  <si>
    <t>Nakladanie na dopravné prostriedky pre vodorovnú dopravu sutiny</t>
  </si>
  <si>
    <t>122</t>
  </si>
  <si>
    <t>979089012</t>
  </si>
  <si>
    <t>Poplatok za skladovanie - betón, tehly, dlaždice (17 01 ), ostatné</t>
  </si>
  <si>
    <t>124</t>
  </si>
  <si>
    <t>979089212</t>
  </si>
  <si>
    <t>Poplatok za skladovanie - bitumenové zmesy (17 01 ), ostatné</t>
  </si>
  <si>
    <t>126</t>
  </si>
  <si>
    <t>998276101.S</t>
  </si>
  <si>
    <t>Presun hmôt pre rúrové vedenie hĺbené z rúr z plast., hmôt alebo sklolamin. v otvorenom výkope</t>
  </si>
  <si>
    <t>02 - Areálový polievací vodovod</t>
  </si>
  <si>
    <t>891163111.S</t>
  </si>
  <si>
    <t>Montáž vodovodnej armatúry do DN 25</t>
  </si>
  <si>
    <t>551110004900.S</t>
  </si>
  <si>
    <t>Guľový uzáver pre vodu 1/2"</t>
  </si>
  <si>
    <t>551110005000.S</t>
  </si>
  <si>
    <t>Guľový uzáver pre vodu 3/4"</t>
  </si>
  <si>
    <t>551110005100.S</t>
  </si>
  <si>
    <t>Guľový uzáver pre vodu 1"</t>
  </si>
  <si>
    <t>03 - Odvedenie dažďových vôd z kvetináčov</t>
  </si>
  <si>
    <t xml:space="preserve">    712 - Izolácie striech, povlakové krytiny</t>
  </si>
  <si>
    <t>871221006.S</t>
  </si>
  <si>
    <t>Montáž vodovodného potrubia z dvojvsrtvového PE 100 SDR11/PN16 zváraných natupo D 63x5,8 mm</t>
  </si>
  <si>
    <t>286130031000.S</t>
  </si>
  <si>
    <t>Rúra HDPE na vodu PE100 PN10 SDR17 63x3,8x100 m</t>
  </si>
  <si>
    <t>877221006.S</t>
  </si>
  <si>
    <t>Montáž tvarovky vodovodného potrubia z PE 100 zváranej natupo D 63 mm</t>
  </si>
  <si>
    <t>286530020400.S</t>
  </si>
  <si>
    <t>Koleno 90° na tupo PE 100, na vodu, plyn a kanalizáciu, SDR 11 D 63 mm</t>
  </si>
  <si>
    <t>286530020401.S</t>
  </si>
  <si>
    <t>T-kus 45° PE 100 SDR 11 D 63 mm</t>
  </si>
  <si>
    <t>-1756329401</t>
  </si>
  <si>
    <t>877271012.S</t>
  </si>
  <si>
    <t>Montáž tvarovky vodovodného potrubia z PE 100 zváranej natupo D 110 mm</t>
  </si>
  <si>
    <t>286530105900.S</t>
  </si>
  <si>
    <t>Redukcia na tupo PE 100, na vodu, plyn a kanalizáciu, SDR 11 D 110/63 mm</t>
  </si>
  <si>
    <t>764441210.S</t>
  </si>
  <si>
    <t xml:space="preserve">Dodávka a montáž - chrlič z asfaltovou manžetou </t>
  </si>
  <si>
    <t>1661468119</t>
  </si>
  <si>
    <t>712</t>
  </si>
  <si>
    <t>Izolácie striech, povlakové krytiny</t>
  </si>
  <si>
    <t>712973220.S</t>
  </si>
  <si>
    <t>Detaily k PVC-P fóliam osadenie hotovej strešnej vpuste</t>
  </si>
  <si>
    <t>1684873882</t>
  </si>
  <si>
    <t>283770003600.S</t>
  </si>
  <si>
    <t>PVC otvorená kruhová tvarovka  TWOT 50 (150/150)</t>
  </si>
  <si>
    <t>1111877101</t>
  </si>
  <si>
    <t>SO-09 - Dopravné riešenie</t>
  </si>
  <si>
    <t xml:space="preserve">    5 -  Komunikácie</t>
  </si>
  <si>
    <t xml:space="preserve">    8 -  Rúrové vedenie</t>
  </si>
  <si>
    <t>113107241.S</t>
  </si>
  <si>
    <t>Odstránenie krytu v ploche nad 200 m2 asfaltového, hr. vrstvy do 50 mm,  -0,09800t</t>
  </si>
  <si>
    <t>-1869353928</t>
  </si>
  <si>
    <t>113106121.S</t>
  </si>
  <si>
    <t>Rozoberanie dlažby, z betónových alebo kamenin. dlaždíc, dosiek alebo tvaroviek, vrátane lôžka  -0,13800t</t>
  </si>
  <si>
    <t>-725504876</t>
  </si>
  <si>
    <t>113106221.S</t>
  </si>
  <si>
    <t>Rozoberanie dlažby vozoviek v ploche do 200 m2 z drobných kociek,   -0,20000t</t>
  </si>
  <si>
    <t>-1340842909</t>
  </si>
  <si>
    <t>113307142.S</t>
  </si>
  <si>
    <t>Odstránenie podkladu asfaltového v ploche do 200 m2, hr.nad 50 do 100 mm,  -0,18100t</t>
  </si>
  <si>
    <t>-270129214</t>
  </si>
  <si>
    <t>113307131.S</t>
  </si>
  <si>
    <t>Odstránenie podkladu v ploche do 200 m2 z betónu prostého, hr. vrstvy do 150 mm,  -0,22500t</t>
  </si>
  <si>
    <t>1530559080</t>
  </si>
  <si>
    <t>113307132.S</t>
  </si>
  <si>
    <t>Odstránenie podkladu v ploche do 200 m2 z betónu prostého, hr. vrstvy 150 do 300 mm,  -0,50000t</t>
  </si>
  <si>
    <t>1736821012</t>
  </si>
  <si>
    <t>113307122.S</t>
  </si>
  <si>
    <t>Odstránenie podkladu v ploche do 200 m2 z kameniva hrubého drveného, hr.100 do 200 mm,  -0,23500t</t>
  </si>
  <si>
    <t>228104872</t>
  </si>
  <si>
    <t>113202111.S</t>
  </si>
  <si>
    <t>Vytrhanie obrúb kamenných, s vybúraním lôžka, z krajníkov alebo obrubníkov stojatých,  -0,14500t</t>
  </si>
  <si>
    <t>490230771</t>
  </si>
  <si>
    <t>181101102.S</t>
  </si>
  <si>
    <t>Úprava pláne v zárezoch v hornine 1-4 so zhutnením</t>
  </si>
  <si>
    <t>708343976</t>
  </si>
  <si>
    <t>-1086590444</t>
  </si>
  <si>
    <t>693110004710.S</t>
  </si>
  <si>
    <t>Geotextília polypropylénová netkaná 400 g/m2</t>
  </si>
  <si>
    <t>-1946182820</t>
  </si>
  <si>
    <t>451312311.S</t>
  </si>
  <si>
    <t>Podklad pod dlažbu z betónu prostého tr. C 16/20 hr. 100 mm</t>
  </si>
  <si>
    <t>1641424527</t>
  </si>
  <si>
    <t xml:space="preserve"> Komunikácie</t>
  </si>
  <si>
    <t>564861111.S</t>
  </si>
  <si>
    <t>Podklad zo štrkodrviny s rozprestretím a zhutnením, po zhutnení hr. 200 mm</t>
  </si>
  <si>
    <t>1826547693</t>
  </si>
  <si>
    <t>567133115.S</t>
  </si>
  <si>
    <t>Podklad z kameniva stmeleného cementom s rozprestretím a zhutnením, CBGM C 5/6, po zhutnení hr. 200 mm</t>
  </si>
  <si>
    <t>432241386</t>
  </si>
  <si>
    <t>573211111.S</t>
  </si>
  <si>
    <t>Postrek asfaltový spojovací bez posypu kamenivom z asfaltu cestného v množstve 0,70 kg/m2</t>
  </si>
  <si>
    <t>-1221435011</t>
  </si>
  <si>
    <t>577154311.S</t>
  </si>
  <si>
    <t>Asfaltový betón vrstva obrusná alebo ložná AC 16 v pruhu š. do 3 m z nemodifik. asfaltu tr. I, po zhutnení hr. 60 mm</t>
  </si>
  <si>
    <t>-1239661760</t>
  </si>
  <si>
    <t>573211108.S</t>
  </si>
  <si>
    <t>Postrek asfaltový spojovací bez posypu kamenivom z asfaltu cestného v množstve 0,50 kg/m2</t>
  </si>
  <si>
    <t>1955443126</t>
  </si>
  <si>
    <t>577134251.S</t>
  </si>
  <si>
    <t>Asfaltový betón vrstva obrusná AC 11 O v pruhu š. do 3 m z modifik. asfaltu tr. I, po zhutnení hr. 40 mm</t>
  </si>
  <si>
    <t>981939912</t>
  </si>
  <si>
    <t>591141121.S</t>
  </si>
  <si>
    <t>Kladenie dlažby z kociek drobných do lôžka z betónu</t>
  </si>
  <si>
    <t>-819908307</t>
  </si>
  <si>
    <t>583810000900.S</t>
  </si>
  <si>
    <t>Kamenná dlažobná kocka 120x120x120 mm</t>
  </si>
  <si>
    <t>1722149295</t>
  </si>
  <si>
    <t>596911141.S</t>
  </si>
  <si>
    <t>Kladenie betónovej zámkovej dlažby komunikácií pre peších hr. 60 mm pre peších do 50 m2 so zriadením lôžka z kameniva hr. 40 mm</t>
  </si>
  <si>
    <t>105248997</t>
  </si>
  <si>
    <t>592460010100.S</t>
  </si>
  <si>
    <t>Dlažba betónová bezškárová</t>
  </si>
  <si>
    <t>-1427723025</t>
  </si>
  <si>
    <t>596911331.S</t>
  </si>
  <si>
    <t>Kladenie dlažby pre nevidiacich hr. 60 mm do lôžka z kameniva ťaženého s vyplnením škár, so zriadením lôžka hr. 40 mm</t>
  </si>
  <si>
    <t>981220008</t>
  </si>
  <si>
    <t>592460007300.S</t>
  </si>
  <si>
    <t>Dlažba betónová pre nevidiacich, farebná</t>
  </si>
  <si>
    <t>-1564880570</t>
  </si>
  <si>
    <t>599141111.S</t>
  </si>
  <si>
    <t>Asfaltová zálievka z cestného asfaltu, vrátane náteru adhéznou hmotou</t>
  </si>
  <si>
    <t>-439779307</t>
  </si>
  <si>
    <t xml:space="preserve"> Rúrové vedenie</t>
  </si>
  <si>
    <t>899231111.S</t>
  </si>
  <si>
    <t>Výšková úprava uličného vstupu alebo vpuste do 200 mm zvýšením mreže</t>
  </si>
  <si>
    <t>1037463753</t>
  </si>
  <si>
    <t>914001211.S</t>
  </si>
  <si>
    <t>Montáž cestnej zvislej dopravnej značky základnej veľkosti do 1 m2 objímkami na stĺpiky alebo konzoly</t>
  </si>
  <si>
    <t>-1872883650</t>
  </si>
  <si>
    <t>404410112879</t>
  </si>
  <si>
    <t>Informatívna značka ZDZ 321-20"Jednosmerná cesta (tu vpravo)", Zn lisovaná, V2-300x800 mm, RA1, P3, E2, SP1</t>
  </si>
  <si>
    <t>-902254967</t>
  </si>
  <si>
    <t>404410175624</t>
  </si>
  <si>
    <t>Návesť ZDZ 325-10 "Priechod pre chodcov (informačná značka,umiestnenie vpravo)", Zn lisovaná, V1-600x600 mm, RA1, P3, E2, SP1</t>
  </si>
  <si>
    <t>254805299</t>
  </si>
  <si>
    <t>404440000100.S</t>
  </si>
  <si>
    <t>Úchyt na stĺpik, d 60 mm, križový, Zn</t>
  </si>
  <si>
    <t>333650583</t>
  </si>
  <si>
    <t>404440000200.S</t>
  </si>
  <si>
    <t>Úchyt na stĺp verejného osvetlenia</t>
  </si>
  <si>
    <t>1235577193</t>
  </si>
  <si>
    <t>914501122.S</t>
  </si>
  <si>
    <t>Montáž stĺpika zvislej dopravnej značky do hliníkovej pätky</t>
  </si>
  <si>
    <t>1077637400</t>
  </si>
  <si>
    <t>404490008800.S</t>
  </si>
  <si>
    <t>Hliníkova pätka pre montáž stĺpika d 60 mm do pevného základu</t>
  </si>
  <si>
    <t>-1831276987</t>
  </si>
  <si>
    <t>404490008400.S</t>
  </si>
  <si>
    <t>Stĺpik Zn, d 60 mm/1 bm, pre dopravné značky</t>
  </si>
  <si>
    <t>1946443849</t>
  </si>
  <si>
    <t>404490008600.S</t>
  </si>
  <si>
    <t>Krytka stĺpika, d 60 mm, plastová</t>
  </si>
  <si>
    <t>1001067586</t>
  </si>
  <si>
    <t>915711212.S</t>
  </si>
  <si>
    <t>Vodorovné dopravné značenie striekané farbou deliacich čiar súvislých šírky 125 mm biela retroreflexná</t>
  </si>
  <si>
    <t>-634830184</t>
  </si>
  <si>
    <t>915721212.S</t>
  </si>
  <si>
    <t>Vodorovné dopravné značenie striekané farbou prechodov pre chodcov, šípky, symboly a pod., biela retroreflexná</t>
  </si>
  <si>
    <t>943604604</t>
  </si>
  <si>
    <t>915715132.S</t>
  </si>
  <si>
    <t>Vodiaca línia samolepiaca z plastových hmatových vodiacich platní šírky 400 mm</t>
  </si>
  <si>
    <t>1989977509</t>
  </si>
  <si>
    <t>915791112.S</t>
  </si>
  <si>
    <t>Predznačenie pre vodorovné značenie striekané farbou alebo vykonávané z náterových hmôt</t>
  </si>
  <si>
    <t>-1162455522</t>
  </si>
  <si>
    <t>1614614388</t>
  </si>
  <si>
    <t>919735111.S</t>
  </si>
  <si>
    <t>Rezanie existujúceho asfaltového krytu alebo podkladu hĺbky do 50 mm</t>
  </si>
  <si>
    <t>-534209928</t>
  </si>
  <si>
    <t>919731121.S</t>
  </si>
  <si>
    <t>Zarovnanie styčnej plochy pozdĺž vybúranej časti komunikácie asfaltovej hr. do 50 mm</t>
  </si>
  <si>
    <t>-2040172470</t>
  </si>
  <si>
    <t>966006211.S</t>
  </si>
  <si>
    <t>Odstránenie (demontáž) zvislej dopravnej značky zo stĺpov, stĺpikov alebo konzol, vrátane stĺpika  -0,00400t</t>
  </si>
  <si>
    <t>69484478</t>
  </si>
  <si>
    <t>979087212.S</t>
  </si>
  <si>
    <t>305838101</t>
  </si>
  <si>
    <t>979082213.S</t>
  </si>
  <si>
    <t>Vodorovná doprava sutiny so zložením a hrubým urovnaním na vzdialenosť do 1 km</t>
  </si>
  <si>
    <t>-1158228140</t>
  </si>
  <si>
    <t>979082219.S</t>
  </si>
  <si>
    <t>Príplatok k cene za každý ďalší aj začatý 1 km nad 1 km pre vodorovnú dopravu sutiny, skládka do 20 km</t>
  </si>
  <si>
    <t>90111371</t>
  </si>
  <si>
    <t>171209002.S.1</t>
  </si>
  <si>
    <t>1022894978</t>
  </si>
  <si>
    <t>-674880299</t>
  </si>
  <si>
    <t>-575316762</t>
  </si>
  <si>
    <t>998225111.S</t>
  </si>
  <si>
    <t>Presun hmôt pre pozemnú komunikáciu a letisko s krytom asfaltovým akejkoľvek dĺžky objektu</t>
  </si>
  <si>
    <t>564183459</t>
  </si>
  <si>
    <t>SLP - Pripojka SLP</t>
  </si>
  <si>
    <t>D2 - Prípojka optika</t>
  </si>
  <si>
    <t>D1 - HZS , Ostatné</t>
  </si>
  <si>
    <t>Prípojka optika</t>
  </si>
  <si>
    <t>Pol122</t>
  </si>
  <si>
    <t>Optokábel 12-vláknový 9/125(OS2), G.657A, samonosný na vzdialenosť min. 50m (vrátane príslušenstva)</t>
  </si>
  <si>
    <t>Pol123</t>
  </si>
  <si>
    <t>Kovový držiak kotvy na stĺp vrátane prichytávacieho montážneho materiálu. Odolný voči poveternostných podmienkam.</t>
  </si>
  <si>
    <t>Pol124</t>
  </si>
  <si>
    <t>Priebežné a koncové kotvy pre optické káble s odolnosťou na min. 50m</t>
  </si>
  <si>
    <t>Pol125</t>
  </si>
  <si>
    <t>LC-LC duplex adaptér</t>
  </si>
  <si>
    <t>Pol39</t>
  </si>
  <si>
    <t>Zvar opto pigtailu, ochrana zvaru, Certifikačné meranie OTDR + vystavenie protokolu</t>
  </si>
  <si>
    <t>Príloha č. 2 - Návrh na plnenie kritérií</t>
  </si>
  <si>
    <t>Názov zákazky: Mestský park Komenského</t>
  </si>
  <si>
    <t xml:space="preserve">Obchodné meno uchádzača: </t>
  </si>
  <si>
    <t xml:space="preserve">Sídlo uchádzača: </t>
  </si>
  <si>
    <t>Štatutárny zástupca:</t>
  </si>
  <si>
    <t>Telefónne číslo:</t>
  </si>
  <si>
    <t>E-mailová adresa:</t>
  </si>
  <si>
    <t>Kritérium č. 1</t>
  </si>
  <si>
    <t>Celková cena s DPH</t>
  </si>
  <si>
    <t>Ponuka</t>
  </si>
  <si>
    <t>Cena v EUR bez DPH:</t>
  </si>
  <si>
    <t>Výška DPH</t>
  </si>
  <si>
    <t>Cena celkom s DPH</t>
  </si>
  <si>
    <t>Čestné vyhlásenie: Predložením tejto ponuky čestne vyhlasujem, že spĺňam všetky podmienky účasti stanovené vo výzve na predkladanie ponúk. Predložením tejto ponuky zároveň čestne vyhlasujem, že postupujem v súlade s etickým kódexom uchádzača vydaným Úradom pre verejné obstarávanie:</t>
  </si>
  <si>
    <t>https://www.uvo.gov.sk/zaujemcauchadzac/eticky-kodex-zaujemcu-uchadzaca-54b.html</t>
  </si>
  <si>
    <t>Dňa .................</t>
  </si>
  <si>
    <t>v ...........................</t>
  </si>
  <si>
    <t>pečiatka a podpis osoby oprávnenej konať za uchádzača</t>
  </si>
  <si>
    <t>povinné polia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</si>
</sst>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67" fontId="22" fillId="6" borderId="22" xfId="0" applyNumberFormat="1" applyFont="1" applyFill="1" applyBorder="1" applyAlignment="1" applyProtection="1">
      <alignment vertical="center"/>
      <protection locked="0"/>
    </xf>
    <xf numFmtId="167" fontId="35" fillId="6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9" fillId="7" borderId="23" xfId="0" applyNumberFormat="1" applyFont="1" applyFill="1" applyBorder="1" applyAlignment="1">
      <alignment horizontal="center" vertical="center"/>
    </xf>
    <xf numFmtId="49" fontId="39" fillId="7" borderId="24" xfId="0" applyNumberFormat="1" applyFont="1" applyFill="1" applyBorder="1" applyAlignment="1">
      <alignment horizontal="center" vertical="center"/>
    </xf>
    <xf numFmtId="49" fontId="39" fillId="7" borderId="25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49" fontId="40" fillId="7" borderId="23" xfId="0" applyNumberFormat="1" applyFont="1" applyFill="1" applyBorder="1" applyAlignment="1">
      <alignment horizontal="center" vertical="center"/>
    </xf>
    <xf numFmtId="49" fontId="40" fillId="7" borderId="24" xfId="0" applyNumberFormat="1" applyFont="1" applyFill="1" applyBorder="1" applyAlignment="1">
      <alignment horizontal="center" vertical="center"/>
    </xf>
    <xf numFmtId="49" fontId="40" fillId="7" borderId="25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0" fillId="7" borderId="33" xfId="0" applyFont="1" applyFill="1" applyBorder="1" applyAlignment="1">
      <alignment horizontal="center" vertical="center" wrapText="1"/>
    </xf>
    <xf numFmtId="0" fontId="40" fillId="7" borderId="34" xfId="0" applyFont="1" applyFill="1" applyBorder="1" applyAlignment="1">
      <alignment horizontal="center" vertical="center" wrapText="1"/>
    </xf>
    <xf numFmtId="0" fontId="40" fillId="7" borderId="35" xfId="0" applyFont="1" applyFill="1" applyBorder="1" applyAlignment="1">
      <alignment horizontal="center" vertical="center" wrapText="1"/>
    </xf>
    <xf numFmtId="0" fontId="40" fillId="7" borderId="36" xfId="0" applyFont="1" applyFill="1" applyBorder="1" applyAlignment="1">
      <alignment horizontal="center" vertical="center" wrapText="1"/>
    </xf>
    <xf numFmtId="0" fontId="40" fillId="7" borderId="37" xfId="0" applyFont="1" applyFill="1" applyBorder="1" applyAlignment="1">
      <alignment horizontal="center" vertical="center" wrapText="1"/>
    </xf>
    <xf numFmtId="0" fontId="40" fillId="7" borderId="38" xfId="0" applyFont="1" applyFill="1" applyBorder="1" applyAlignment="1">
      <alignment horizontal="center" vertical="center" wrapText="1"/>
    </xf>
    <xf numFmtId="0" fontId="41" fillId="8" borderId="39" xfId="0" applyFont="1" applyFill="1" applyBorder="1" applyAlignment="1">
      <alignment horizontal="center" vertical="center" wrapText="1"/>
    </xf>
    <xf numFmtId="0" fontId="42" fillId="8" borderId="28" xfId="0" applyFont="1" applyFill="1" applyBorder="1" applyAlignment="1">
      <alignment horizontal="center" vertical="center" wrapText="1"/>
    </xf>
    <xf numFmtId="0" fontId="42" fillId="8" borderId="28" xfId="0" applyFont="1" applyFill="1" applyBorder="1" applyAlignment="1">
      <alignment horizontal="center" vertical="center" wrapText="1"/>
    </xf>
    <xf numFmtId="0" fontId="42" fillId="8" borderId="29" xfId="0" applyFont="1" applyFill="1" applyBorder="1" applyAlignment="1">
      <alignment horizontal="center" vertical="center" wrapText="1"/>
    </xf>
    <xf numFmtId="0" fontId="41" fillId="8" borderId="40" xfId="0" applyFont="1" applyFill="1" applyBorder="1" applyAlignment="1">
      <alignment horizontal="center" vertical="center" wrapText="1"/>
    </xf>
    <xf numFmtId="2" fontId="43" fillId="0" borderId="0" xfId="0" applyNumberFormat="1" applyFont="1" applyAlignment="1">
      <alignment horizontal="center" vertical="center"/>
    </xf>
    <xf numFmtId="2" fontId="44" fillId="6" borderId="31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46" fillId="8" borderId="42" xfId="0" applyFont="1" applyFill="1" applyBorder="1" applyAlignment="1">
      <alignment horizontal="center" wrapText="1"/>
    </xf>
    <xf numFmtId="0" fontId="46" fillId="8" borderId="43" xfId="0" applyFont="1" applyFill="1" applyBorder="1" applyAlignment="1">
      <alignment horizontal="center" wrapText="1"/>
    </xf>
    <xf numFmtId="0" fontId="46" fillId="8" borderId="44" xfId="0" applyFont="1" applyFill="1" applyBorder="1" applyAlignment="1">
      <alignment horizontal="center" wrapText="1"/>
    </xf>
    <xf numFmtId="0" fontId="37" fillId="8" borderId="45" xfId="1" applyFill="1" applyBorder="1" applyAlignment="1">
      <alignment horizontal="center" vertical="top"/>
    </xf>
    <xf numFmtId="0" fontId="37" fillId="8" borderId="46" xfId="1" applyFill="1" applyBorder="1" applyAlignment="1">
      <alignment horizontal="center" vertical="top"/>
    </xf>
    <xf numFmtId="0" fontId="37" fillId="8" borderId="47" xfId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9" borderId="28" xfId="0" applyFont="1" applyFill="1" applyBorder="1" applyAlignment="1" applyProtection="1">
      <alignment horizontal="center" vertical="center"/>
      <protection locked="0"/>
    </xf>
    <xf numFmtId="0" fontId="1" fillId="9" borderId="29" xfId="0" applyFont="1" applyFill="1" applyBorder="1" applyAlignment="1" applyProtection="1">
      <alignment horizontal="center" vertical="center"/>
      <protection locked="0"/>
    </xf>
    <xf numFmtId="0" fontId="1" fillId="9" borderId="31" xfId="0" applyFont="1" applyFill="1" applyBorder="1" applyAlignment="1" applyProtection="1">
      <alignment horizontal="center" vertical="center"/>
      <protection locked="0"/>
    </xf>
    <xf numFmtId="0" fontId="1" fillId="9" borderId="32" xfId="0" applyFont="1" applyFill="1" applyBorder="1" applyAlignment="1" applyProtection="1">
      <alignment horizontal="center" vertical="center"/>
      <protection locked="0"/>
    </xf>
    <xf numFmtId="2" fontId="45" fillId="9" borderId="31" xfId="0" applyNumberFormat="1" applyFont="1" applyFill="1" applyBorder="1" applyAlignment="1" applyProtection="1">
      <alignment horizontal="center" vertical="center"/>
      <protection locked="0"/>
    </xf>
    <xf numFmtId="2" fontId="45" fillId="9" borderId="32" xfId="0" applyNumberFormat="1" applyFont="1" applyFill="1" applyBorder="1" applyAlignment="1" applyProtection="1">
      <alignment horizontal="center" vertical="center"/>
      <protection locked="0"/>
    </xf>
    <xf numFmtId="0" fontId="1" fillId="9" borderId="48" xfId="0" applyFont="1" applyFill="1" applyBorder="1" applyAlignment="1" applyProtection="1">
      <alignment horizontal="center"/>
      <protection locked="0"/>
    </xf>
    <xf numFmtId="0" fontId="1" fillId="9" borderId="49" xfId="0" applyFont="1" applyFill="1" applyBorder="1" applyAlignment="1" applyProtection="1">
      <alignment horizontal="center"/>
      <protection locked="0"/>
    </xf>
    <xf numFmtId="0" fontId="1" fillId="9" borderId="49" xfId="0" applyFont="1" applyFill="1" applyBorder="1" applyAlignment="1" applyProtection="1">
      <alignment horizontal="center" wrapText="1"/>
      <protection locked="0"/>
    </xf>
    <xf numFmtId="0" fontId="1" fillId="9" borderId="50" xfId="0" applyFont="1" applyFill="1" applyBorder="1" applyAlignment="1" applyProtection="1">
      <alignment horizontal="center" wrapText="1"/>
      <protection locked="0"/>
    </xf>
    <xf numFmtId="0" fontId="1" fillId="9" borderId="51" xfId="0" applyFont="1" applyFill="1" applyBorder="1" applyAlignment="1" applyProtection="1">
      <alignment horizontal="center"/>
      <protection locked="0"/>
    </xf>
    <xf numFmtId="0" fontId="1" fillId="9" borderId="52" xfId="0" applyFont="1" applyFill="1" applyBorder="1" applyAlignment="1" applyProtection="1">
      <alignment horizontal="center"/>
      <protection locked="0"/>
    </xf>
    <xf numFmtId="0" fontId="1" fillId="9" borderId="52" xfId="0" applyFont="1" applyFill="1" applyBorder="1" applyAlignment="1" applyProtection="1">
      <alignment horizontal="center" wrapText="1"/>
      <protection locked="0"/>
    </xf>
    <xf numFmtId="0" fontId="1" fillId="9" borderId="53" xfId="0" applyFont="1" applyFill="1" applyBorder="1" applyAlignment="1" applyProtection="1">
      <alignment horizontal="center" wrapText="1"/>
      <protection locked="0"/>
    </xf>
    <xf numFmtId="0" fontId="1" fillId="9" borderId="54" xfId="0" applyFont="1" applyFill="1" applyBorder="1" applyAlignment="1" applyProtection="1">
      <alignment horizontal="center"/>
      <protection locked="0"/>
    </xf>
    <xf numFmtId="0" fontId="1" fillId="9" borderId="55" xfId="0" applyFont="1" applyFill="1" applyBorder="1" applyAlignment="1" applyProtection="1">
      <alignment horizontal="center"/>
      <protection locked="0"/>
    </xf>
    <xf numFmtId="0" fontId="1" fillId="9" borderId="55" xfId="0" applyFont="1" applyFill="1" applyBorder="1" applyAlignment="1" applyProtection="1">
      <alignment horizontal="center" wrapText="1"/>
      <protection locked="0"/>
    </xf>
    <xf numFmtId="0" fontId="1" fillId="9" borderId="56" xfId="0" applyFont="1" applyFill="1" applyBorder="1" applyAlignment="1" applyProtection="1">
      <alignment horizontal="center" wrapText="1"/>
      <protection locked="0"/>
    </xf>
    <xf numFmtId="0" fontId="1" fillId="9" borderId="28" xfId="0" applyFont="1" applyFill="1" applyBorder="1" applyAlignment="1">
      <alignment horizont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vo.gov.sk/zaujemcauchadzac/eticky-kodex-zaujemcu-uchadzaca-54b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BEEA-BBCD-40B2-A14C-0462D5B10199}">
  <dimension ref="A1:E28"/>
  <sheetViews>
    <sheetView tabSelected="1" workbookViewId="0">
      <selection activeCell="C17" sqref="C17:D17"/>
    </sheetView>
  </sheetViews>
  <sheetFormatPr defaultRowHeight="11.25"/>
  <cols>
    <col min="1" max="1" width="17.6640625" customWidth="1"/>
    <col min="2" max="2" width="28.6640625" customWidth="1"/>
    <col min="3" max="3" width="22.1640625" customWidth="1"/>
    <col min="4" max="4" width="13.33203125" customWidth="1"/>
    <col min="5" max="5" width="23" customWidth="1"/>
  </cols>
  <sheetData>
    <row r="1" spans="1:5" ht="20.25" thickBot="1">
      <c r="A1" s="244" t="s">
        <v>1480</v>
      </c>
      <c r="B1" s="245"/>
      <c r="C1" s="245"/>
      <c r="D1" s="245"/>
      <c r="E1" s="246"/>
    </row>
    <row r="2" spans="1:5" ht="19.5" thickBot="1">
      <c r="A2" s="247"/>
      <c r="B2" s="247"/>
      <c r="C2" s="247"/>
      <c r="D2" s="247"/>
      <c r="E2" s="247"/>
    </row>
    <row r="3" spans="1:5" ht="19.5" thickBot="1">
      <c r="A3" s="248" t="s">
        <v>1481</v>
      </c>
      <c r="B3" s="249"/>
      <c r="C3" s="249"/>
      <c r="D3" s="249"/>
      <c r="E3" s="250"/>
    </row>
    <row r="4" spans="1:5" ht="15.75" thickBot="1">
      <c r="A4" s="251"/>
      <c r="B4" s="251"/>
      <c r="C4" s="251"/>
      <c r="D4" s="251"/>
      <c r="E4" s="251"/>
    </row>
    <row r="5" spans="1:5" ht="15.75" thickTop="1">
      <c r="A5" s="252" t="s">
        <v>1482</v>
      </c>
      <c r="B5" s="253"/>
      <c r="C5" s="280"/>
      <c r="D5" s="280"/>
      <c r="E5" s="281"/>
    </row>
    <row r="6" spans="1:5" ht="15">
      <c r="A6" s="252" t="s">
        <v>1483</v>
      </c>
      <c r="B6" s="253"/>
      <c r="C6" s="280"/>
      <c r="D6" s="280"/>
      <c r="E6" s="281"/>
    </row>
    <row r="7" spans="1:5" ht="15">
      <c r="A7" s="252" t="s">
        <v>1484</v>
      </c>
      <c r="B7" s="253"/>
      <c r="C7" s="280"/>
      <c r="D7" s="280"/>
      <c r="E7" s="281"/>
    </row>
    <row r="8" spans="1:5" ht="15">
      <c r="A8" s="252" t="s">
        <v>24</v>
      </c>
      <c r="B8" s="253"/>
      <c r="C8" s="280"/>
      <c r="D8" s="280"/>
      <c r="E8" s="281"/>
    </row>
    <row r="9" spans="1:5" ht="15">
      <c r="A9" s="252" t="s">
        <v>26</v>
      </c>
      <c r="B9" s="253"/>
      <c r="C9" s="280"/>
      <c r="D9" s="280"/>
      <c r="E9" s="281"/>
    </row>
    <row r="10" spans="1:5" ht="15">
      <c r="A10" s="252" t="s">
        <v>1485</v>
      </c>
      <c r="B10" s="253"/>
      <c r="C10" s="280"/>
      <c r="D10" s="280"/>
      <c r="E10" s="281"/>
    </row>
    <row r="11" spans="1:5" ht="15.75" thickBot="1">
      <c r="A11" s="254" t="s">
        <v>1486</v>
      </c>
      <c r="B11" s="255"/>
      <c r="C11" s="282"/>
      <c r="D11" s="282"/>
      <c r="E11" s="283"/>
    </row>
    <row r="12" spans="1:5" ht="16.5" thickTop="1" thickBot="1">
      <c r="A12" s="256"/>
      <c r="B12" s="256"/>
      <c r="C12" s="257"/>
      <c r="D12" s="257"/>
      <c r="E12" s="256"/>
    </row>
    <row r="13" spans="1:5" ht="19.5" thickTop="1">
      <c r="A13" s="258" t="s">
        <v>1487</v>
      </c>
      <c r="B13" s="259"/>
      <c r="C13" s="259"/>
      <c r="D13" s="259"/>
      <c r="E13" s="260"/>
    </row>
    <row r="14" spans="1:5" ht="18.75">
      <c r="A14" s="261" t="s">
        <v>1488</v>
      </c>
      <c r="B14" s="262"/>
      <c r="C14" s="262"/>
      <c r="D14" s="262"/>
      <c r="E14" s="263"/>
    </row>
    <row r="15" spans="1:5" ht="15.75">
      <c r="A15" s="264" t="s">
        <v>1489</v>
      </c>
      <c r="B15" s="265" t="s">
        <v>1490</v>
      </c>
      <c r="C15" s="265" t="s">
        <v>1491</v>
      </c>
      <c r="D15" s="266" t="s">
        <v>1492</v>
      </c>
      <c r="E15" s="267"/>
    </row>
    <row r="16" spans="1:5" ht="37.5" customHeight="1" thickBot="1">
      <c r="A16" s="268"/>
      <c r="B16" s="269">
        <f>D16/1.2</f>
        <v>0</v>
      </c>
      <c r="C16" s="270">
        <f>B16*0.2</f>
        <v>0</v>
      </c>
      <c r="D16" s="284"/>
      <c r="E16" s="285"/>
    </row>
    <row r="17" spans="1:5" ht="16.5" thickTop="1" thickBot="1">
      <c r="A17" s="256"/>
      <c r="B17" s="271"/>
      <c r="C17" s="257"/>
      <c r="D17" s="257"/>
      <c r="E17" s="256"/>
    </row>
    <row r="18" spans="1:5" ht="71.25" customHeight="1">
      <c r="A18" s="272" t="s">
        <v>1493</v>
      </c>
      <c r="B18" s="273"/>
      <c r="C18" s="273"/>
      <c r="D18" s="273"/>
      <c r="E18" s="274"/>
    </row>
    <row r="19" spans="1:5" ht="45.75" customHeight="1" thickBot="1">
      <c r="A19" s="275" t="s">
        <v>1494</v>
      </c>
      <c r="B19" s="276"/>
      <c r="C19" s="276"/>
      <c r="D19" s="276"/>
      <c r="E19" s="277"/>
    </row>
    <row r="20" spans="1:5" ht="15.75" thickBot="1">
      <c r="A20" s="278"/>
      <c r="B20" s="278"/>
      <c r="C20" s="278"/>
      <c r="D20" s="278"/>
      <c r="E20" s="278"/>
    </row>
    <row r="21" spans="1:5">
      <c r="A21" s="286" t="s">
        <v>1495</v>
      </c>
      <c r="B21" s="287" t="s">
        <v>1496</v>
      </c>
      <c r="C21" s="288" t="s">
        <v>1497</v>
      </c>
      <c r="D21" s="288"/>
      <c r="E21" s="289"/>
    </row>
    <row r="22" spans="1:5">
      <c r="A22" s="290"/>
      <c r="B22" s="291"/>
      <c r="C22" s="292"/>
      <c r="D22" s="292"/>
      <c r="E22" s="293"/>
    </row>
    <row r="23" spans="1:5" ht="12" thickBot="1">
      <c r="A23" s="294"/>
      <c r="B23" s="295"/>
      <c r="C23" s="296"/>
      <c r="D23" s="296"/>
      <c r="E23" s="297"/>
    </row>
    <row r="24" spans="1:5" ht="15">
      <c r="A24" s="278"/>
      <c r="B24" s="278"/>
      <c r="C24" s="278"/>
      <c r="D24" s="278"/>
      <c r="E24" s="278"/>
    </row>
    <row r="25" spans="1:5" ht="15">
      <c r="A25" s="278"/>
      <c r="B25" s="278"/>
      <c r="C25" s="278"/>
      <c r="D25" s="278"/>
      <c r="E25" s="278"/>
    </row>
    <row r="26" spans="1:5" ht="15">
      <c r="A26" s="298"/>
      <c r="B26" s="279" t="s">
        <v>1498</v>
      </c>
      <c r="C26" s="278"/>
      <c r="D26" s="278"/>
      <c r="E26" s="278"/>
    </row>
    <row r="27" spans="1:5" ht="15">
      <c r="A27" s="278"/>
      <c r="B27" s="278"/>
      <c r="C27" s="278"/>
      <c r="D27" s="278"/>
      <c r="E27" s="278"/>
    </row>
    <row r="28" spans="1:5">
      <c r="A28" s="193"/>
      <c r="B28" s="193"/>
      <c r="C28" s="193"/>
      <c r="D28" s="193"/>
      <c r="E28" s="193"/>
    </row>
  </sheetData>
  <mergeCells count="29">
    <mergeCell ref="A19:E19"/>
    <mergeCell ref="A21:A23"/>
    <mergeCell ref="B21:B23"/>
    <mergeCell ref="C21:E23"/>
    <mergeCell ref="A14:E14"/>
    <mergeCell ref="A15:A16"/>
    <mergeCell ref="D15:E15"/>
    <mergeCell ref="D16:E16"/>
    <mergeCell ref="C17:D17"/>
    <mergeCell ref="A18:E18"/>
    <mergeCell ref="A10:B10"/>
    <mergeCell ref="C10:E10"/>
    <mergeCell ref="A11:B11"/>
    <mergeCell ref="C11:E11"/>
    <mergeCell ref="C12:D12"/>
    <mergeCell ref="A13:E13"/>
    <mergeCell ref="A7:B7"/>
    <mergeCell ref="C7:E7"/>
    <mergeCell ref="A8:B8"/>
    <mergeCell ref="C8:E8"/>
    <mergeCell ref="A9:B9"/>
    <mergeCell ref="C9:E9"/>
    <mergeCell ref="A1:E1"/>
    <mergeCell ref="A3:E3"/>
    <mergeCell ref="A4:E4"/>
    <mergeCell ref="A5:B5"/>
    <mergeCell ref="C5:E5"/>
    <mergeCell ref="A6:B6"/>
    <mergeCell ref="C6:E6"/>
  </mergeCells>
  <dataValidations count="1">
    <dataValidation operator="lessThanOrEqual" allowBlank="1" prompt="Maximálna cena celkom je 800 000,00 EUR s DPH" sqref="D16:E16" xr:uid="{B9B71DCB-18CF-4495-880B-90DAB1A30A27}"/>
  </dataValidations>
  <hyperlinks>
    <hyperlink ref="A19" r:id="rId1" xr:uid="{FD8F0EE4-3AC7-4788-B95C-855DF426E5D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8"/>
  <sheetViews>
    <sheetView showGridLines="0" workbookViewId="0">
      <selection activeCell="H192" sqref="H1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109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37" t="s">
        <v>868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3" t="str">
        <f>'Rekapitulácia stavby'!E14</f>
        <v>Vyplň údaj</v>
      </c>
      <c r="F18" s="220"/>
      <c r="G18" s="220"/>
      <c r="H18" s="22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ROUND((ROUND((SUM(BE122:BE201)),  2) + SUM(BE203:BE207)), 2)</f>
        <v>0</v>
      </c>
      <c r="G33" s="105"/>
      <c r="H33" s="105"/>
      <c r="I33" s="106">
        <v>0.2</v>
      </c>
      <c r="J33" s="104">
        <f>ROUND((ROUND(((SUM(BE122:BE201))*I33),  2) + (SUM(BE203:BE207)*I33)),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ROUND((ROUND((SUM(BF122:BF201)),  2) + SUM(BF203:BF207)), 2)</f>
        <v>0</v>
      </c>
      <c r="G34" s="105"/>
      <c r="H34" s="105"/>
      <c r="I34" s="106">
        <v>0.2</v>
      </c>
      <c r="J34" s="104">
        <f>ROUND((ROUND(((SUM(BF122:BF201))*I34),  2) + (SUM(BF203:BF207)*I34)),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ROUND((ROUND((SUM(BG122:BG201)),  2) + SUM(BG203:BG207)),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ROUND((ROUND((SUM(BH122:BH201)),  2) + SUM(BH203:BH207)),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ROUND((ROUND((SUM(BI122:BI201)),  2) + SUM(BI203:BI207)),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37" t="str">
        <f>E9</f>
        <v>SO-05 - Elektroinštalácie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869</v>
      </c>
      <c r="E97" s="122"/>
      <c r="F97" s="122"/>
      <c r="G97" s="122"/>
      <c r="H97" s="122"/>
      <c r="I97" s="122"/>
      <c r="J97" s="123">
        <f>J123</f>
        <v>0</v>
      </c>
      <c r="L97" s="120"/>
    </row>
    <row r="98" spans="1:31" s="9" customFormat="1" ht="24.95" hidden="1" customHeight="1">
      <c r="B98" s="120"/>
      <c r="D98" s="121" t="s">
        <v>870</v>
      </c>
      <c r="E98" s="122"/>
      <c r="F98" s="122"/>
      <c r="G98" s="122"/>
      <c r="H98" s="122"/>
      <c r="I98" s="122"/>
      <c r="J98" s="123">
        <f>J144</f>
        <v>0</v>
      </c>
      <c r="L98" s="120"/>
    </row>
    <row r="99" spans="1:31" s="9" customFormat="1" ht="24.95" hidden="1" customHeight="1">
      <c r="B99" s="120"/>
      <c r="D99" s="121" t="s">
        <v>871</v>
      </c>
      <c r="E99" s="122"/>
      <c r="F99" s="122"/>
      <c r="G99" s="122"/>
      <c r="H99" s="122"/>
      <c r="I99" s="122"/>
      <c r="J99" s="123">
        <f>J164</f>
        <v>0</v>
      </c>
      <c r="L99" s="120"/>
    </row>
    <row r="100" spans="1:31" s="9" customFormat="1" ht="24.95" hidden="1" customHeight="1">
      <c r="B100" s="120"/>
      <c r="D100" s="121" t="s">
        <v>872</v>
      </c>
      <c r="E100" s="122"/>
      <c r="F100" s="122"/>
      <c r="G100" s="122"/>
      <c r="H100" s="122"/>
      <c r="I100" s="122"/>
      <c r="J100" s="123">
        <f>J182</f>
        <v>0</v>
      </c>
      <c r="L100" s="120"/>
    </row>
    <row r="101" spans="1:31" s="9" customFormat="1" ht="24.95" hidden="1" customHeight="1">
      <c r="B101" s="120"/>
      <c r="D101" s="121" t="s">
        <v>873</v>
      </c>
      <c r="E101" s="122"/>
      <c r="F101" s="122"/>
      <c r="G101" s="122"/>
      <c r="H101" s="122"/>
      <c r="I101" s="122"/>
      <c r="J101" s="123">
        <f>J191</f>
        <v>0</v>
      </c>
      <c r="L101" s="120"/>
    </row>
    <row r="102" spans="1:31" s="9" customFormat="1" ht="21.75" hidden="1" customHeight="1">
      <c r="B102" s="120"/>
      <c r="D102" s="128" t="s">
        <v>151</v>
      </c>
      <c r="J102" s="129">
        <f>J202</f>
        <v>0</v>
      </c>
      <c r="L102" s="120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152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41" t="str">
        <f>E7</f>
        <v>Mestský park Komenského</v>
      </c>
      <c r="F112" s="242"/>
      <c r="G112" s="242"/>
      <c r="H112" s="242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37" t="str">
        <f>E9</f>
        <v>SO-05 - Elektroinštalácie</v>
      </c>
      <c r="F114" s="240"/>
      <c r="G114" s="240"/>
      <c r="H114" s="240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Námestie Komenského, MČ Bratislava – Staré mesto</v>
      </c>
      <c r="G116" s="29"/>
      <c r="H116" s="29"/>
      <c r="I116" s="24" t="s">
        <v>21</v>
      </c>
      <c r="J116" s="55" t="str">
        <f>IF(J12="","",J12)</f>
        <v>1. 2. 2022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Hlavné mesto SR Bratislava</v>
      </c>
      <c r="G118" s="29"/>
      <c r="H118" s="29"/>
      <c r="I118" s="24" t="s">
        <v>29</v>
      </c>
      <c r="J118" s="27" t="str">
        <f>E21</f>
        <v xml:space="preserve">Totalstudio s.r.o.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 xml:space="preserve">Totalstudio s.r.o.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0"/>
      <c r="B121" s="131"/>
      <c r="C121" s="132" t="s">
        <v>153</v>
      </c>
      <c r="D121" s="133" t="s">
        <v>59</v>
      </c>
      <c r="E121" s="133" t="s">
        <v>55</v>
      </c>
      <c r="F121" s="133" t="s">
        <v>56</v>
      </c>
      <c r="G121" s="133" t="s">
        <v>154</v>
      </c>
      <c r="H121" s="133" t="s">
        <v>155</v>
      </c>
      <c r="I121" s="133" t="s">
        <v>156</v>
      </c>
      <c r="J121" s="134" t="s">
        <v>138</v>
      </c>
      <c r="K121" s="135" t="s">
        <v>157</v>
      </c>
      <c r="L121" s="136"/>
      <c r="M121" s="62" t="s">
        <v>1</v>
      </c>
      <c r="N121" s="63" t="s">
        <v>38</v>
      </c>
      <c r="O121" s="63" t="s">
        <v>158</v>
      </c>
      <c r="P121" s="63" t="s">
        <v>159</v>
      </c>
      <c r="Q121" s="63" t="s">
        <v>160</v>
      </c>
      <c r="R121" s="63" t="s">
        <v>161</v>
      </c>
      <c r="S121" s="63" t="s">
        <v>162</v>
      </c>
      <c r="T121" s="64" t="s">
        <v>163</v>
      </c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</row>
    <row r="122" spans="1:65" s="2" customFormat="1" ht="22.9" customHeight="1">
      <c r="A122" s="29"/>
      <c r="B122" s="30"/>
      <c r="C122" s="69" t="s">
        <v>139</v>
      </c>
      <c r="D122" s="29"/>
      <c r="E122" s="29"/>
      <c r="F122" s="29"/>
      <c r="G122" s="29"/>
      <c r="H122" s="29"/>
      <c r="I122" s="29"/>
      <c r="J122" s="137">
        <f>BK122</f>
        <v>0</v>
      </c>
      <c r="K122" s="29"/>
      <c r="L122" s="30"/>
      <c r="M122" s="65"/>
      <c r="N122" s="56"/>
      <c r="O122" s="66"/>
      <c r="P122" s="138">
        <f>P123+P144+P164+P182+P191+P202</f>
        <v>0</v>
      </c>
      <c r="Q122" s="66"/>
      <c r="R122" s="138">
        <f>R123+R144+R164+R182+R191+R202</f>
        <v>0</v>
      </c>
      <c r="S122" s="66"/>
      <c r="T122" s="139">
        <f>T123+T144+T164+T182+T191+T202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140</v>
      </c>
      <c r="BK122" s="140">
        <f>BK123+BK144+BK164+BK182+BK191+BK202</f>
        <v>0</v>
      </c>
    </row>
    <row r="123" spans="1:65" s="12" customFormat="1" ht="25.9" customHeight="1">
      <c r="B123" s="141"/>
      <c r="D123" s="142" t="s">
        <v>73</v>
      </c>
      <c r="E123" s="143" t="s">
        <v>712</v>
      </c>
      <c r="F123" s="143" t="s">
        <v>108</v>
      </c>
      <c r="I123" s="144"/>
      <c r="J123" s="129">
        <f>BK123</f>
        <v>0</v>
      </c>
      <c r="L123" s="141"/>
      <c r="M123" s="145"/>
      <c r="N123" s="146"/>
      <c r="O123" s="146"/>
      <c r="P123" s="147">
        <f>SUM(P124:P143)</f>
        <v>0</v>
      </c>
      <c r="Q123" s="146"/>
      <c r="R123" s="147">
        <f>SUM(R124:R143)</f>
        <v>0</v>
      </c>
      <c r="S123" s="146"/>
      <c r="T123" s="148">
        <f>SUM(T124:T143)</f>
        <v>0</v>
      </c>
      <c r="AR123" s="142" t="s">
        <v>81</v>
      </c>
      <c r="AT123" s="149" t="s">
        <v>73</v>
      </c>
      <c r="AU123" s="149" t="s">
        <v>74</v>
      </c>
      <c r="AY123" s="142" t="s">
        <v>166</v>
      </c>
      <c r="BK123" s="150">
        <f>SUM(BK124:BK143)</f>
        <v>0</v>
      </c>
    </row>
    <row r="124" spans="1:65" s="2" customFormat="1" ht="24.2" customHeight="1">
      <c r="A124" s="29"/>
      <c r="B124" s="153"/>
      <c r="C124" s="154" t="s">
        <v>81</v>
      </c>
      <c r="D124" s="154" t="s">
        <v>169</v>
      </c>
      <c r="E124" s="155" t="s">
        <v>874</v>
      </c>
      <c r="F124" s="156" t="s">
        <v>875</v>
      </c>
      <c r="G124" s="157" t="s">
        <v>248</v>
      </c>
      <c r="H124" s="191">
        <v>1</v>
      </c>
      <c r="I124" s="158"/>
      <c r="J124" s="159">
        <f t="shared" ref="J124:J143" si="0">ROUND(I124*H124,2)</f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ref="P124:P143" si="1">O124*H124</f>
        <v>0</v>
      </c>
      <c r="Q124" s="163">
        <v>0</v>
      </c>
      <c r="R124" s="163">
        <f t="shared" ref="R124:R143" si="2">Q124*H124</f>
        <v>0</v>
      </c>
      <c r="S124" s="163">
        <v>0</v>
      </c>
      <c r="T124" s="164">
        <f t="shared" ref="T124:T143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ref="BE124:BE143" si="4">IF(N124="základná",J124,0)</f>
        <v>0</v>
      </c>
      <c r="BF124" s="166">
        <f t="shared" ref="BF124:BF143" si="5">IF(N124="znížená",J124,0)</f>
        <v>0</v>
      </c>
      <c r="BG124" s="166">
        <f t="shared" ref="BG124:BG143" si="6">IF(N124="zákl. prenesená",J124,0)</f>
        <v>0</v>
      </c>
      <c r="BH124" s="166">
        <f t="shared" ref="BH124:BH143" si="7">IF(N124="zníž. prenesená",J124,0)</f>
        <v>0</v>
      </c>
      <c r="BI124" s="166">
        <f t="shared" ref="BI124:BI143" si="8">IF(N124="nulová",J124,0)</f>
        <v>0</v>
      </c>
      <c r="BJ124" s="14" t="s">
        <v>86</v>
      </c>
      <c r="BK124" s="166">
        <f t="shared" ref="BK124:BK143" si="9">ROUND(I124*H124,2)</f>
        <v>0</v>
      </c>
      <c r="BL124" s="14" t="s">
        <v>173</v>
      </c>
      <c r="BM124" s="165" t="s">
        <v>876</v>
      </c>
    </row>
    <row r="125" spans="1:65" s="2" customFormat="1" ht="49.15" customHeight="1">
      <c r="A125" s="29"/>
      <c r="B125" s="153"/>
      <c r="C125" s="154" t="s">
        <v>354</v>
      </c>
      <c r="D125" s="154" t="s">
        <v>169</v>
      </c>
      <c r="E125" s="155" t="s">
        <v>877</v>
      </c>
      <c r="F125" s="156" t="s">
        <v>878</v>
      </c>
      <c r="G125" s="157" t="s">
        <v>326</v>
      </c>
      <c r="H125" s="191">
        <v>75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879</v>
      </c>
    </row>
    <row r="126" spans="1:65" s="2" customFormat="1" ht="24.2" customHeight="1">
      <c r="A126" s="29"/>
      <c r="B126" s="153"/>
      <c r="C126" s="154" t="s">
        <v>205</v>
      </c>
      <c r="D126" s="154" t="s">
        <v>169</v>
      </c>
      <c r="E126" s="155" t="s">
        <v>880</v>
      </c>
      <c r="F126" s="156" t="s">
        <v>881</v>
      </c>
      <c r="G126" s="157" t="s">
        <v>248</v>
      </c>
      <c r="H126" s="191">
        <v>18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882</v>
      </c>
    </row>
    <row r="127" spans="1:65" s="2" customFormat="1" ht="24.2" customHeight="1">
      <c r="A127" s="29"/>
      <c r="B127" s="153"/>
      <c r="C127" s="154" t="s">
        <v>358</v>
      </c>
      <c r="D127" s="154" t="s">
        <v>169</v>
      </c>
      <c r="E127" s="155" t="s">
        <v>883</v>
      </c>
      <c r="F127" s="156" t="s">
        <v>884</v>
      </c>
      <c r="G127" s="157" t="s">
        <v>885</v>
      </c>
      <c r="H127" s="191">
        <v>1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886</v>
      </c>
    </row>
    <row r="128" spans="1:65" s="2" customFormat="1" ht="24.2" customHeight="1">
      <c r="A128" s="29"/>
      <c r="B128" s="153"/>
      <c r="C128" s="154" t="s">
        <v>362</v>
      </c>
      <c r="D128" s="154" t="s">
        <v>169</v>
      </c>
      <c r="E128" s="155" t="s">
        <v>887</v>
      </c>
      <c r="F128" s="156" t="s">
        <v>888</v>
      </c>
      <c r="G128" s="157" t="s">
        <v>248</v>
      </c>
      <c r="H128" s="191">
        <v>6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86</v>
      </c>
      <c r="BK128" s="166">
        <f t="shared" si="9"/>
        <v>0</v>
      </c>
      <c r="BL128" s="14" t="s">
        <v>173</v>
      </c>
      <c r="BM128" s="165" t="s">
        <v>889</v>
      </c>
    </row>
    <row r="129" spans="1:65" s="2" customFormat="1" ht="16.5" customHeight="1">
      <c r="A129" s="29"/>
      <c r="B129" s="153"/>
      <c r="C129" s="154" t="s">
        <v>229</v>
      </c>
      <c r="D129" s="154" t="s">
        <v>169</v>
      </c>
      <c r="E129" s="155" t="s">
        <v>890</v>
      </c>
      <c r="F129" s="156" t="s">
        <v>891</v>
      </c>
      <c r="G129" s="157" t="s">
        <v>248</v>
      </c>
      <c r="H129" s="191">
        <v>1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892</v>
      </c>
    </row>
    <row r="130" spans="1:65" s="2" customFormat="1" ht="21.75" customHeight="1">
      <c r="A130" s="29"/>
      <c r="B130" s="153"/>
      <c r="C130" s="154" t="s">
        <v>213</v>
      </c>
      <c r="D130" s="154" t="s">
        <v>169</v>
      </c>
      <c r="E130" s="155" t="s">
        <v>893</v>
      </c>
      <c r="F130" s="156" t="s">
        <v>894</v>
      </c>
      <c r="G130" s="157" t="s">
        <v>248</v>
      </c>
      <c r="H130" s="191">
        <v>30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895</v>
      </c>
    </row>
    <row r="131" spans="1:65" s="2" customFormat="1" ht="24.2" customHeight="1">
      <c r="A131" s="29"/>
      <c r="B131" s="153"/>
      <c r="C131" s="154" t="s">
        <v>218</v>
      </c>
      <c r="D131" s="154" t="s">
        <v>169</v>
      </c>
      <c r="E131" s="155" t="s">
        <v>896</v>
      </c>
      <c r="F131" s="156" t="s">
        <v>897</v>
      </c>
      <c r="G131" s="157" t="s">
        <v>248</v>
      </c>
      <c r="H131" s="191">
        <v>30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898</v>
      </c>
    </row>
    <row r="132" spans="1:65" s="2" customFormat="1" ht="24.2" customHeight="1">
      <c r="A132" s="29"/>
      <c r="B132" s="153"/>
      <c r="C132" s="154" t="s">
        <v>442</v>
      </c>
      <c r="D132" s="154" t="s">
        <v>169</v>
      </c>
      <c r="E132" s="155" t="s">
        <v>899</v>
      </c>
      <c r="F132" s="156" t="s">
        <v>900</v>
      </c>
      <c r="G132" s="157" t="s">
        <v>248</v>
      </c>
      <c r="H132" s="191">
        <v>15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901</v>
      </c>
    </row>
    <row r="133" spans="1:65" s="2" customFormat="1" ht="33" customHeight="1">
      <c r="A133" s="29"/>
      <c r="B133" s="153"/>
      <c r="C133" s="154" t="s">
        <v>420</v>
      </c>
      <c r="D133" s="154" t="s">
        <v>169</v>
      </c>
      <c r="E133" s="155" t="s">
        <v>902</v>
      </c>
      <c r="F133" s="156" t="s">
        <v>903</v>
      </c>
      <c r="G133" s="157" t="s">
        <v>326</v>
      </c>
      <c r="H133" s="191">
        <v>220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904</v>
      </c>
    </row>
    <row r="134" spans="1:65" s="2" customFormat="1" ht="24.2" customHeight="1">
      <c r="A134" s="29"/>
      <c r="B134" s="153"/>
      <c r="C134" s="154" t="s">
        <v>447</v>
      </c>
      <c r="D134" s="154" t="s">
        <v>169</v>
      </c>
      <c r="E134" s="155" t="s">
        <v>905</v>
      </c>
      <c r="F134" s="156" t="s">
        <v>906</v>
      </c>
      <c r="G134" s="157" t="s">
        <v>326</v>
      </c>
      <c r="H134" s="191">
        <v>150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907</v>
      </c>
    </row>
    <row r="135" spans="1:65" s="2" customFormat="1" ht="16.5" customHeight="1">
      <c r="A135" s="29"/>
      <c r="B135" s="153"/>
      <c r="C135" s="154" t="s">
        <v>7</v>
      </c>
      <c r="D135" s="154" t="s">
        <v>169</v>
      </c>
      <c r="E135" s="155" t="s">
        <v>908</v>
      </c>
      <c r="F135" s="156" t="s">
        <v>909</v>
      </c>
      <c r="G135" s="157" t="s">
        <v>248</v>
      </c>
      <c r="H135" s="191">
        <v>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910</v>
      </c>
    </row>
    <row r="136" spans="1:65" s="2" customFormat="1" ht="16.5" customHeight="1">
      <c r="A136" s="29"/>
      <c r="B136" s="153"/>
      <c r="C136" s="154" t="s">
        <v>86</v>
      </c>
      <c r="D136" s="154" t="s">
        <v>169</v>
      </c>
      <c r="E136" s="155" t="s">
        <v>911</v>
      </c>
      <c r="F136" s="156" t="s">
        <v>912</v>
      </c>
      <c r="G136" s="157" t="s">
        <v>326</v>
      </c>
      <c r="H136" s="191">
        <v>15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81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913</v>
      </c>
    </row>
    <row r="137" spans="1:65" s="2" customFormat="1" ht="16.5" customHeight="1">
      <c r="A137" s="29"/>
      <c r="B137" s="153"/>
      <c r="C137" s="154" t="s">
        <v>369</v>
      </c>
      <c r="D137" s="154" t="s">
        <v>169</v>
      </c>
      <c r="E137" s="155" t="s">
        <v>914</v>
      </c>
      <c r="F137" s="156" t="s">
        <v>915</v>
      </c>
      <c r="G137" s="157" t="s">
        <v>326</v>
      </c>
      <c r="H137" s="191">
        <v>200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916</v>
      </c>
    </row>
    <row r="138" spans="1:65" s="2" customFormat="1" ht="16.5" customHeight="1">
      <c r="A138" s="29"/>
      <c r="B138" s="153"/>
      <c r="C138" s="154" t="s">
        <v>173</v>
      </c>
      <c r="D138" s="154" t="s">
        <v>169</v>
      </c>
      <c r="E138" s="155" t="s">
        <v>917</v>
      </c>
      <c r="F138" s="156" t="s">
        <v>918</v>
      </c>
      <c r="G138" s="157" t="s">
        <v>326</v>
      </c>
      <c r="H138" s="191">
        <v>300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919</v>
      </c>
    </row>
    <row r="139" spans="1:65" s="2" customFormat="1" ht="16.5" customHeight="1">
      <c r="A139" s="29"/>
      <c r="B139" s="153"/>
      <c r="C139" s="154" t="s">
        <v>233</v>
      </c>
      <c r="D139" s="154" t="s">
        <v>169</v>
      </c>
      <c r="E139" s="155" t="s">
        <v>920</v>
      </c>
      <c r="F139" s="156" t="s">
        <v>921</v>
      </c>
      <c r="G139" s="157" t="s">
        <v>326</v>
      </c>
      <c r="H139" s="191">
        <v>100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922</v>
      </c>
    </row>
    <row r="140" spans="1:65" s="2" customFormat="1" ht="16.5" customHeight="1">
      <c r="A140" s="29"/>
      <c r="B140" s="153"/>
      <c r="C140" s="154" t="s">
        <v>340</v>
      </c>
      <c r="D140" s="154" t="s">
        <v>169</v>
      </c>
      <c r="E140" s="155" t="s">
        <v>923</v>
      </c>
      <c r="F140" s="156" t="s">
        <v>924</v>
      </c>
      <c r="G140" s="157" t="s">
        <v>326</v>
      </c>
      <c r="H140" s="191">
        <v>600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925</v>
      </c>
    </row>
    <row r="141" spans="1:65" s="2" customFormat="1" ht="16.5" customHeight="1">
      <c r="A141" s="29"/>
      <c r="B141" s="153"/>
      <c r="C141" s="154" t="s">
        <v>344</v>
      </c>
      <c r="D141" s="154" t="s">
        <v>169</v>
      </c>
      <c r="E141" s="155" t="s">
        <v>926</v>
      </c>
      <c r="F141" s="156" t="s">
        <v>927</v>
      </c>
      <c r="G141" s="157" t="s">
        <v>326</v>
      </c>
      <c r="H141" s="191">
        <v>100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928</v>
      </c>
    </row>
    <row r="142" spans="1:65" s="2" customFormat="1" ht="16.5" customHeight="1">
      <c r="A142" s="29"/>
      <c r="B142" s="153"/>
      <c r="C142" s="154" t="s">
        <v>222</v>
      </c>
      <c r="D142" s="154" t="s">
        <v>169</v>
      </c>
      <c r="E142" s="155" t="s">
        <v>929</v>
      </c>
      <c r="F142" s="156" t="s">
        <v>930</v>
      </c>
      <c r="G142" s="157" t="s">
        <v>326</v>
      </c>
      <c r="H142" s="191">
        <v>80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931</v>
      </c>
    </row>
    <row r="143" spans="1:65" s="2" customFormat="1" ht="16.5" customHeight="1">
      <c r="A143" s="29"/>
      <c r="B143" s="153"/>
      <c r="C143" s="154" t="s">
        <v>243</v>
      </c>
      <c r="D143" s="154" t="s">
        <v>169</v>
      </c>
      <c r="E143" s="155" t="s">
        <v>932</v>
      </c>
      <c r="F143" s="156" t="s">
        <v>933</v>
      </c>
      <c r="G143" s="157" t="s">
        <v>326</v>
      </c>
      <c r="H143" s="191">
        <v>700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934</v>
      </c>
    </row>
    <row r="144" spans="1:65" s="12" customFormat="1" ht="25.9" customHeight="1">
      <c r="B144" s="141"/>
      <c r="D144" s="142" t="s">
        <v>73</v>
      </c>
      <c r="E144" s="143" t="s">
        <v>402</v>
      </c>
      <c r="F144" s="143" t="s">
        <v>935</v>
      </c>
      <c r="I144" s="144"/>
      <c r="J144" s="129">
        <f>BK144</f>
        <v>0</v>
      </c>
      <c r="L144" s="141"/>
      <c r="M144" s="145"/>
      <c r="N144" s="146"/>
      <c r="O144" s="146"/>
      <c r="P144" s="147">
        <f>SUM(P145:P163)</f>
        <v>0</v>
      </c>
      <c r="Q144" s="146"/>
      <c r="R144" s="147">
        <f>SUM(R145:R163)</f>
        <v>0</v>
      </c>
      <c r="S144" s="146"/>
      <c r="T144" s="148">
        <f>SUM(T145:T163)</f>
        <v>0</v>
      </c>
      <c r="AR144" s="142" t="s">
        <v>81</v>
      </c>
      <c r="AT144" s="149" t="s">
        <v>73</v>
      </c>
      <c r="AU144" s="149" t="s">
        <v>74</v>
      </c>
      <c r="AY144" s="142" t="s">
        <v>166</v>
      </c>
      <c r="BK144" s="150">
        <f>SUM(BK145:BK163)</f>
        <v>0</v>
      </c>
    </row>
    <row r="145" spans="1:65" s="2" customFormat="1" ht="44.25" customHeight="1">
      <c r="A145" s="29"/>
      <c r="B145" s="153"/>
      <c r="C145" s="154" t="s">
        <v>235</v>
      </c>
      <c r="D145" s="154" t="s">
        <v>169</v>
      </c>
      <c r="E145" s="155" t="s">
        <v>936</v>
      </c>
      <c r="F145" s="156" t="s">
        <v>937</v>
      </c>
      <c r="G145" s="157" t="s">
        <v>248</v>
      </c>
      <c r="H145" s="191">
        <v>1</v>
      </c>
      <c r="I145" s="158"/>
      <c r="J145" s="159">
        <f t="shared" ref="J145:J163" si="10"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ref="P145:P163" si="11">O145*H145</f>
        <v>0</v>
      </c>
      <c r="Q145" s="163">
        <v>0</v>
      </c>
      <c r="R145" s="163">
        <f t="shared" ref="R145:R163" si="12">Q145*H145</f>
        <v>0</v>
      </c>
      <c r="S145" s="163">
        <v>0</v>
      </c>
      <c r="T145" s="164">
        <f t="shared" ref="T145:T163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ref="BE145:BE163" si="14">IF(N145="základná",J145,0)</f>
        <v>0</v>
      </c>
      <c r="BF145" s="166">
        <f t="shared" ref="BF145:BF163" si="15">IF(N145="znížená",J145,0)</f>
        <v>0</v>
      </c>
      <c r="BG145" s="166">
        <f t="shared" ref="BG145:BG163" si="16">IF(N145="zákl. prenesená",J145,0)</f>
        <v>0</v>
      </c>
      <c r="BH145" s="166">
        <f t="shared" ref="BH145:BH163" si="17">IF(N145="zníž. prenesená",J145,0)</f>
        <v>0</v>
      </c>
      <c r="BI145" s="166">
        <f t="shared" ref="BI145:BI163" si="18">IF(N145="nulová",J145,0)</f>
        <v>0</v>
      </c>
      <c r="BJ145" s="14" t="s">
        <v>86</v>
      </c>
      <c r="BK145" s="166">
        <f t="shared" ref="BK145:BK163" si="19">ROUND(I145*H145,2)</f>
        <v>0</v>
      </c>
      <c r="BL145" s="14" t="s">
        <v>173</v>
      </c>
      <c r="BM145" s="165" t="s">
        <v>938</v>
      </c>
    </row>
    <row r="146" spans="1:65" s="2" customFormat="1" ht="44.25" customHeight="1">
      <c r="A146" s="29"/>
      <c r="B146" s="153"/>
      <c r="C146" s="154" t="s">
        <v>284</v>
      </c>
      <c r="D146" s="154" t="s">
        <v>169</v>
      </c>
      <c r="E146" s="155" t="s">
        <v>936</v>
      </c>
      <c r="F146" s="156" t="s">
        <v>937</v>
      </c>
      <c r="G146" s="157" t="s">
        <v>248</v>
      </c>
      <c r="H146" s="191">
        <v>1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939</v>
      </c>
    </row>
    <row r="147" spans="1:65" s="2" customFormat="1" ht="21.75" customHeight="1">
      <c r="A147" s="29"/>
      <c r="B147" s="153"/>
      <c r="C147" s="154" t="s">
        <v>441</v>
      </c>
      <c r="D147" s="154" t="s">
        <v>169</v>
      </c>
      <c r="E147" s="155" t="s">
        <v>893</v>
      </c>
      <c r="F147" s="156" t="s">
        <v>894</v>
      </c>
      <c r="G147" s="157" t="s">
        <v>248</v>
      </c>
      <c r="H147" s="191">
        <v>10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940</v>
      </c>
    </row>
    <row r="148" spans="1:65" s="2" customFormat="1" ht="24.2" customHeight="1">
      <c r="A148" s="29"/>
      <c r="B148" s="153"/>
      <c r="C148" s="154" t="s">
        <v>611</v>
      </c>
      <c r="D148" s="154" t="s">
        <v>169</v>
      </c>
      <c r="E148" s="155" t="s">
        <v>896</v>
      </c>
      <c r="F148" s="156" t="s">
        <v>897</v>
      </c>
      <c r="G148" s="157" t="s">
        <v>248</v>
      </c>
      <c r="H148" s="191">
        <v>4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81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941</v>
      </c>
    </row>
    <row r="149" spans="1:65" s="2" customFormat="1" ht="24.2" customHeight="1">
      <c r="A149" s="29"/>
      <c r="B149" s="153"/>
      <c r="C149" s="154" t="s">
        <v>266</v>
      </c>
      <c r="D149" s="154" t="s">
        <v>169</v>
      </c>
      <c r="E149" s="155" t="s">
        <v>899</v>
      </c>
      <c r="F149" s="156" t="s">
        <v>900</v>
      </c>
      <c r="G149" s="157" t="s">
        <v>248</v>
      </c>
      <c r="H149" s="191">
        <v>15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81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942</v>
      </c>
    </row>
    <row r="150" spans="1:65" s="2" customFormat="1" ht="33" customHeight="1">
      <c r="A150" s="29"/>
      <c r="B150" s="153"/>
      <c r="C150" s="154" t="s">
        <v>270</v>
      </c>
      <c r="D150" s="154" t="s">
        <v>169</v>
      </c>
      <c r="E150" s="155" t="s">
        <v>902</v>
      </c>
      <c r="F150" s="156" t="s">
        <v>903</v>
      </c>
      <c r="G150" s="157" t="s">
        <v>326</v>
      </c>
      <c r="H150" s="191">
        <v>25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81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943</v>
      </c>
    </row>
    <row r="151" spans="1:65" s="2" customFormat="1" ht="24.2" customHeight="1">
      <c r="A151" s="29"/>
      <c r="B151" s="153"/>
      <c r="C151" s="154" t="s">
        <v>245</v>
      </c>
      <c r="D151" s="154" t="s">
        <v>169</v>
      </c>
      <c r="E151" s="155" t="s">
        <v>905</v>
      </c>
      <c r="F151" s="156" t="s">
        <v>906</v>
      </c>
      <c r="G151" s="157" t="s">
        <v>326</v>
      </c>
      <c r="H151" s="191">
        <v>10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81</v>
      </c>
      <c r="AY151" s="14" t="s">
        <v>166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86</v>
      </c>
      <c r="BK151" s="166">
        <f t="shared" si="19"/>
        <v>0</v>
      </c>
      <c r="BL151" s="14" t="s">
        <v>173</v>
      </c>
      <c r="BM151" s="165" t="s">
        <v>944</v>
      </c>
    </row>
    <row r="152" spans="1:65" s="2" customFormat="1" ht="16.5" customHeight="1">
      <c r="A152" s="29"/>
      <c r="B152" s="153"/>
      <c r="C152" s="154" t="s">
        <v>250</v>
      </c>
      <c r="D152" s="154" t="s">
        <v>169</v>
      </c>
      <c r="E152" s="155" t="s">
        <v>908</v>
      </c>
      <c r="F152" s="156" t="s">
        <v>909</v>
      </c>
      <c r="G152" s="157" t="s">
        <v>248</v>
      </c>
      <c r="H152" s="191">
        <v>1</v>
      </c>
      <c r="I152" s="158"/>
      <c r="J152" s="159">
        <f t="shared" si="1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1"/>
        <v>0</v>
      </c>
      <c r="Q152" s="163">
        <v>0</v>
      </c>
      <c r="R152" s="163">
        <f t="shared" si="12"/>
        <v>0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81</v>
      </c>
      <c r="AY152" s="14" t="s">
        <v>166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86</v>
      </c>
      <c r="BK152" s="166">
        <f t="shared" si="19"/>
        <v>0</v>
      </c>
      <c r="BL152" s="14" t="s">
        <v>173</v>
      </c>
      <c r="BM152" s="165" t="s">
        <v>945</v>
      </c>
    </row>
    <row r="153" spans="1:65" s="2" customFormat="1" ht="16.5" customHeight="1">
      <c r="A153" s="29"/>
      <c r="B153" s="153"/>
      <c r="C153" s="154" t="s">
        <v>452</v>
      </c>
      <c r="D153" s="154" t="s">
        <v>169</v>
      </c>
      <c r="E153" s="155" t="s">
        <v>946</v>
      </c>
      <c r="F153" s="156" t="s">
        <v>947</v>
      </c>
      <c r="G153" s="157" t="s">
        <v>326</v>
      </c>
      <c r="H153" s="191">
        <v>50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1"/>
        <v>0</v>
      </c>
      <c r="Q153" s="163">
        <v>0</v>
      </c>
      <c r="R153" s="163">
        <f t="shared" si="12"/>
        <v>0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81</v>
      </c>
      <c r="AY153" s="14" t="s">
        <v>166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86</v>
      </c>
      <c r="BK153" s="166">
        <f t="shared" si="19"/>
        <v>0</v>
      </c>
      <c r="BL153" s="14" t="s">
        <v>173</v>
      </c>
      <c r="BM153" s="165" t="s">
        <v>948</v>
      </c>
    </row>
    <row r="154" spans="1:65" s="2" customFormat="1" ht="24.2" customHeight="1">
      <c r="A154" s="29"/>
      <c r="B154" s="153"/>
      <c r="C154" s="154" t="s">
        <v>425</v>
      </c>
      <c r="D154" s="154" t="s">
        <v>169</v>
      </c>
      <c r="E154" s="155" t="s">
        <v>949</v>
      </c>
      <c r="F154" s="156" t="s">
        <v>950</v>
      </c>
      <c r="G154" s="157" t="s">
        <v>248</v>
      </c>
      <c r="H154" s="191">
        <v>16</v>
      </c>
      <c r="I154" s="158"/>
      <c r="J154" s="159">
        <f t="shared" si="10"/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si="11"/>
        <v>0</v>
      </c>
      <c r="Q154" s="163">
        <v>0</v>
      </c>
      <c r="R154" s="163">
        <f t="shared" si="12"/>
        <v>0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81</v>
      </c>
      <c r="AY154" s="14" t="s">
        <v>166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86</v>
      </c>
      <c r="BK154" s="166">
        <f t="shared" si="19"/>
        <v>0</v>
      </c>
      <c r="BL154" s="14" t="s">
        <v>173</v>
      </c>
      <c r="BM154" s="165" t="s">
        <v>951</v>
      </c>
    </row>
    <row r="155" spans="1:65" s="2" customFormat="1" ht="16.5" customHeight="1">
      <c r="A155" s="29"/>
      <c r="B155" s="153"/>
      <c r="C155" s="154" t="s">
        <v>328</v>
      </c>
      <c r="D155" s="154" t="s">
        <v>169</v>
      </c>
      <c r="E155" s="155" t="s">
        <v>952</v>
      </c>
      <c r="F155" s="156" t="s">
        <v>953</v>
      </c>
      <c r="G155" s="157" t="s">
        <v>326</v>
      </c>
      <c r="H155" s="191">
        <v>20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1"/>
        <v>0</v>
      </c>
      <c r="Q155" s="163">
        <v>0</v>
      </c>
      <c r="R155" s="163">
        <f t="shared" si="12"/>
        <v>0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81</v>
      </c>
      <c r="AY155" s="14" t="s">
        <v>166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86</v>
      </c>
      <c r="BK155" s="166">
        <f t="shared" si="19"/>
        <v>0</v>
      </c>
      <c r="BL155" s="14" t="s">
        <v>173</v>
      </c>
      <c r="BM155" s="165" t="s">
        <v>954</v>
      </c>
    </row>
    <row r="156" spans="1:65" s="2" customFormat="1" ht="24.2" customHeight="1">
      <c r="A156" s="29"/>
      <c r="B156" s="153"/>
      <c r="C156" s="154" t="s">
        <v>239</v>
      </c>
      <c r="D156" s="154" t="s">
        <v>169</v>
      </c>
      <c r="E156" s="155" t="s">
        <v>955</v>
      </c>
      <c r="F156" s="156" t="s">
        <v>956</v>
      </c>
      <c r="G156" s="157" t="s">
        <v>248</v>
      </c>
      <c r="H156" s="191">
        <v>1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si="11"/>
        <v>0</v>
      </c>
      <c r="Q156" s="163">
        <v>0</v>
      </c>
      <c r="R156" s="163">
        <f t="shared" si="12"/>
        <v>0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173</v>
      </c>
      <c r="AT156" s="165" t="s">
        <v>169</v>
      </c>
      <c r="AU156" s="165" t="s">
        <v>81</v>
      </c>
      <c r="AY156" s="14" t="s">
        <v>166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86</v>
      </c>
      <c r="BK156" s="166">
        <f t="shared" si="19"/>
        <v>0</v>
      </c>
      <c r="BL156" s="14" t="s">
        <v>173</v>
      </c>
      <c r="BM156" s="165" t="s">
        <v>957</v>
      </c>
    </row>
    <row r="157" spans="1:65" s="2" customFormat="1" ht="24.2" customHeight="1">
      <c r="A157" s="29"/>
      <c r="B157" s="153"/>
      <c r="C157" s="154" t="s">
        <v>435</v>
      </c>
      <c r="D157" s="154" t="s">
        <v>169</v>
      </c>
      <c r="E157" s="155" t="s">
        <v>955</v>
      </c>
      <c r="F157" s="156" t="s">
        <v>956</v>
      </c>
      <c r="G157" s="157" t="s">
        <v>248</v>
      </c>
      <c r="H157" s="191">
        <v>1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40</v>
      </c>
      <c r="O157" s="58"/>
      <c r="P157" s="163">
        <f t="shared" si="11"/>
        <v>0</v>
      </c>
      <c r="Q157" s="163">
        <v>0</v>
      </c>
      <c r="R157" s="163">
        <f t="shared" si="12"/>
        <v>0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81</v>
      </c>
      <c r="AY157" s="14" t="s">
        <v>166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86</v>
      </c>
      <c r="BK157" s="166">
        <f t="shared" si="19"/>
        <v>0</v>
      </c>
      <c r="BL157" s="14" t="s">
        <v>173</v>
      </c>
      <c r="BM157" s="165" t="s">
        <v>958</v>
      </c>
    </row>
    <row r="158" spans="1:65" s="2" customFormat="1" ht="33" customHeight="1">
      <c r="A158" s="29"/>
      <c r="B158" s="153"/>
      <c r="C158" s="154" t="s">
        <v>224</v>
      </c>
      <c r="D158" s="154" t="s">
        <v>169</v>
      </c>
      <c r="E158" s="155" t="s">
        <v>959</v>
      </c>
      <c r="F158" s="156" t="s">
        <v>960</v>
      </c>
      <c r="G158" s="157" t="s">
        <v>248</v>
      </c>
      <c r="H158" s="191">
        <v>1</v>
      </c>
      <c r="I158" s="158"/>
      <c r="J158" s="159">
        <f t="shared" si="1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1"/>
        <v>0</v>
      </c>
      <c r="Q158" s="163">
        <v>0</v>
      </c>
      <c r="R158" s="163">
        <f t="shared" si="12"/>
        <v>0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81</v>
      </c>
      <c r="AY158" s="14" t="s">
        <v>166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86</v>
      </c>
      <c r="BK158" s="166">
        <f t="shared" si="19"/>
        <v>0</v>
      </c>
      <c r="BL158" s="14" t="s">
        <v>173</v>
      </c>
      <c r="BM158" s="165" t="s">
        <v>961</v>
      </c>
    </row>
    <row r="159" spans="1:65" s="2" customFormat="1" ht="24.2" customHeight="1">
      <c r="A159" s="29"/>
      <c r="B159" s="153"/>
      <c r="C159" s="154" t="s">
        <v>254</v>
      </c>
      <c r="D159" s="154" t="s">
        <v>169</v>
      </c>
      <c r="E159" s="155" t="s">
        <v>962</v>
      </c>
      <c r="F159" s="156" t="s">
        <v>963</v>
      </c>
      <c r="G159" s="157" t="s">
        <v>248</v>
      </c>
      <c r="H159" s="191">
        <v>1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81</v>
      </c>
      <c r="AY159" s="14" t="s">
        <v>166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86</v>
      </c>
      <c r="BK159" s="166">
        <f t="shared" si="19"/>
        <v>0</v>
      </c>
      <c r="BL159" s="14" t="s">
        <v>173</v>
      </c>
      <c r="BM159" s="165" t="s">
        <v>964</v>
      </c>
    </row>
    <row r="160" spans="1:65" s="2" customFormat="1" ht="24.2" customHeight="1">
      <c r="A160" s="29"/>
      <c r="B160" s="153"/>
      <c r="C160" s="154" t="s">
        <v>299</v>
      </c>
      <c r="D160" s="154" t="s">
        <v>169</v>
      </c>
      <c r="E160" s="155" t="s">
        <v>962</v>
      </c>
      <c r="F160" s="156" t="s">
        <v>963</v>
      </c>
      <c r="G160" s="157" t="s">
        <v>248</v>
      </c>
      <c r="H160" s="191">
        <v>1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173</v>
      </c>
      <c r="AT160" s="165" t="s">
        <v>169</v>
      </c>
      <c r="AU160" s="165" t="s">
        <v>81</v>
      </c>
      <c r="AY160" s="14" t="s">
        <v>166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86</v>
      </c>
      <c r="BK160" s="166">
        <f t="shared" si="19"/>
        <v>0</v>
      </c>
      <c r="BL160" s="14" t="s">
        <v>173</v>
      </c>
      <c r="BM160" s="165" t="s">
        <v>965</v>
      </c>
    </row>
    <row r="161" spans="1:65" s="2" customFormat="1" ht="21.75" customHeight="1">
      <c r="A161" s="29"/>
      <c r="B161" s="153"/>
      <c r="C161" s="154" t="s">
        <v>594</v>
      </c>
      <c r="D161" s="154" t="s">
        <v>169</v>
      </c>
      <c r="E161" s="155" t="s">
        <v>966</v>
      </c>
      <c r="F161" s="156" t="s">
        <v>967</v>
      </c>
      <c r="G161" s="157" t="s">
        <v>248</v>
      </c>
      <c r="H161" s="191">
        <v>1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173</v>
      </c>
      <c r="AT161" s="165" t="s">
        <v>169</v>
      </c>
      <c r="AU161" s="165" t="s">
        <v>81</v>
      </c>
      <c r="AY161" s="14" t="s">
        <v>166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86</v>
      </c>
      <c r="BK161" s="166">
        <f t="shared" si="19"/>
        <v>0</v>
      </c>
      <c r="BL161" s="14" t="s">
        <v>173</v>
      </c>
      <c r="BM161" s="165" t="s">
        <v>968</v>
      </c>
    </row>
    <row r="162" spans="1:65" s="2" customFormat="1" ht="33" customHeight="1">
      <c r="A162" s="29"/>
      <c r="B162" s="153"/>
      <c r="C162" s="154" t="s">
        <v>600</v>
      </c>
      <c r="D162" s="154" t="s">
        <v>169</v>
      </c>
      <c r="E162" s="155" t="s">
        <v>969</v>
      </c>
      <c r="F162" s="156" t="s">
        <v>970</v>
      </c>
      <c r="G162" s="157" t="s">
        <v>248</v>
      </c>
      <c r="H162" s="191">
        <v>1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173</v>
      </c>
      <c r="AT162" s="165" t="s">
        <v>169</v>
      </c>
      <c r="AU162" s="165" t="s">
        <v>81</v>
      </c>
      <c r="AY162" s="14" t="s">
        <v>166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86</v>
      </c>
      <c r="BK162" s="166">
        <f t="shared" si="19"/>
        <v>0</v>
      </c>
      <c r="BL162" s="14" t="s">
        <v>173</v>
      </c>
      <c r="BM162" s="165" t="s">
        <v>971</v>
      </c>
    </row>
    <row r="163" spans="1:65" s="2" customFormat="1" ht="24.2" customHeight="1">
      <c r="A163" s="29"/>
      <c r="B163" s="153"/>
      <c r="C163" s="154" t="s">
        <v>605</v>
      </c>
      <c r="D163" s="154" t="s">
        <v>169</v>
      </c>
      <c r="E163" s="155" t="s">
        <v>972</v>
      </c>
      <c r="F163" s="156" t="s">
        <v>973</v>
      </c>
      <c r="G163" s="157" t="s">
        <v>248</v>
      </c>
      <c r="H163" s="191">
        <v>2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173</v>
      </c>
      <c r="AT163" s="165" t="s">
        <v>169</v>
      </c>
      <c r="AU163" s="165" t="s">
        <v>81</v>
      </c>
      <c r="AY163" s="14" t="s">
        <v>166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86</v>
      </c>
      <c r="BK163" s="166">
        <f t="shared" si="19"/>
        <v>0</v>
      </c>
      <c r="BL163" s="14" t="s">
        <v>173</v>
      </c>
      <c r="BM163" s="165" t="s">
        <v>974</v>
      </c>
    </row>
    <row r="164" spans="1:65" s="12" customFormat="1" ht="25.9" customHeight="1">
      <c r="B164" s="141"/>
      <c r="D164" s="142" t="s">
        <v>73</v>
      </c>
      <c r="E164" s="143" t="s">
        <v>661</v>
      </c>
      <c r="F164" s="143" t="s">
        <v>975</v>
      </c>
      <c r="I164" s="144"/>
      <c r="J164" s="129">
        <f>BK164</f>
        <v>0</v>
      </c>
      <c r="L164" s="141"/>
      <c r="M164" s="145"/>
      <c r="N164" s="146"/>
      <c r="O164" s="146"/>
      <c r="P164" s="147">
        <f>SUM(P165:P181)</f>
        <v>0</v>
      </c>
      <c r="Q164" s="146"/>
      <c r="R164" s="147">
        <f>SUM(R165:R181)</f>
        <v>0</v>
      </c>
      <c r="S164" s="146"/>
      <c r="T164" s="148">
        <f>SUM(T165:T181)</f>
        <v>0</v>
      </c>
      <c r="AR164" s="142" t="s">
        <v>81</v>
      </c>
      <c r="AT164" s="149" t="s">
        <v>73</v>
      </c>
      <c r="AU164" s="149" t="s">
        <v>74</v>
      </c>
      <c r="AY164" s="142" t="s">
        <v>166</v>
      </c>
      <c r="BK164" s="150">
        <f>SUM(BK165:BK181)</f>
        <v>0</v>
      </c>
    </row>
    <row r="165" spans="1:65" s="2" customFormat="1" ht="16.5" customHeight="1">
      <c r="A165" s="29"/>
      <c r="B165" s="153"/>
      <c r="C165" s="154" t="s">
        <v>636</v>
      </c>
      <c r="D165" s="154" t="s">
        <v>169</v>
      </c>
      <c r="E165" s="155" t="s">
        <v>976</v>
      </c>
      <c r="F165" s="156" t="s">
        <v>977</v>
      </c>
      <c r="G165" s="157" t="s">
        <v>248</v>
      </c>
      <c r="H165" s="191">
        <v>1</v>
      </c>
      <c r="I165" s="158"/>
      <c r="J165" s="159">
        <f t="shared" ref="J165:J181" si="20">ROUND(I165*H165,2)</f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ref="P165:P181" si="21">O165*H165</f>
        <v>0</v>
      </c>
      <c r="Q165" s="163">
        <v>0</v>
      </c>
      <c r="R165" s="163">
        <f t="shared" ref="R165:R181" si="22">Q165*H165</f>
        <v>0</v>
      </c>
      <c r="S165" s="163">
        <v>0</v>
      </c>
      <c r="T165" s="164">
        <f t="shared" ref="T165:T181" si="2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173</v>
      </c>
      <c r="AT165" s="165" t="s">
        <v>169</v>
      </c>
      <c r="AU165" s="165" t="s">
        <v>81</v>
      </c>
      <c r="AY165" s="14" t="s">
        <v>166</v>
      </c>
      <c r="BE165" s="166">
        <f t="shared" ref="BE165:BE181" si="24">IF(N165="základná",J165,0)</f>
        <v>0</v>
      </c>
      <c r="BF165" s="166">
        <f t="shared" ref="BF165:BF181" si="25">IF(N165="znížená",J165,0)</f>
        <v>0</v>
      </c>
      <c r="BG165" s="166">
        <f t="shared" ref="BG165:BG181" si="26">IF(N165="zákl. prenesená",J165,0)</f>
        <v>0</v>
      </c>
      <c r="BH165" s="166">
        <f t="shared" ref="BH165:BH181" si="27">IF(N165="zníž. prenesená",J165,0)</f>
        <v>0</v>
      </c>
      <c r="BI165" s="166">
        <f t="shared" ref="BI165:BI181" si="28">IF(N165="nulová",J165,0)</f>
        <v>0</v>
      </c>
      <c r="BJ165" s="14" t="s">
        <v>86</v>
      </c>
      <c r="BK165" s="166">
        <f t="shared" ref="BK165:BK181" si="29">ROUND(I165*H165,2)</f>
        <v>0</v>
      </c>
      <c r="BL165" s="14" t="s">
        <v>173</v>
      </c>
      <c r="BM165" s="165" t="s">
        <v>978</v>
      </c>
    </row>
    <row r="166" spans="1:65" s="2" customFormat="1" ht="24.2" customHeight="1">
      <c r="A166" s="29"/>
      <c r="B166" s="153"/>
      <c r="C166" s="154" t="s">
        <v>262</v>
      </c>
      <c r="D166" s="154" t="s">
        <v>169</v>
      </c>
      <c r="E166" s="155" t="s">
        <v>979</v>
      </c>
      <c r="F166" s="156" t="s">
        <v>980</v>
      </c>
      <c r="G166" s="157" t="s">
        <v>248</v>
      </c>
      <c r="H166" s="191">
        <v>2</v>
      </c>
      <c r="I166" s="158"/>
      <c r="J166" s="159">
        <f t="shared" si="2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21"/>
        <v>0</v>
      </c>
      <c r="Q166" s="163">
        <v>0</v>
      </c>
      <c r="R166" s="163">
        <f t="shared" si="22"/>
        <v>0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173</v>
      </c>
      <c r="AT166" s="165" t="s">
        <v>169</v>
      </c>
      <c r="AU166" s="165" t="s">
        <v>81</v>
      </c>
      <c r="AY166" s="14" t="s">
        <v>166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86</v>
      </c>
      <c r="BK166" s="166">
        <f t="shared" si="29"/>
        <v>0</v>
      </c>
      <c r="BL166" s="14" t="s">
        <v>173</v>
      </c>
      <c r="BM166" s="165" t="s">
        <v>981</v>
      </c>
    </row>
    <row r="167" spans="1:65" s="2" customFormat="1" ht="16.5" customHeight="1">
      <c r="A167" s="29"/>
      <c r="B167" s="153"/>
      <c r="C167" s="154" t="s">
        <v>168</v>
      </c>
      <c r="D167" s="154" t="s">
        <v>169</v>
      </c>
      <c r="E167" s="155" t="s">
        <v>982</v>
      </c>
      <c r="F167" s="156" t="s">
        <v>983</v>
      </c>
      <c r="G167" s="157" t="s">
        <v>248</v>
      </c>
      <c r="H167" s="191">
        <v>4</v>
      </c>
      <c r="I167" s="158"/>
      <c r="J167" s="159">
        <f t="shared" si="2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173</v>
      </c>
      <c r="AT167" s="165" t="s">
        <v>169</v>
      </c>
      <c r="AU167" s="165" t="s">
        <v>81</v>
      </c>
      <c r="AY167" s="14" t="s">
        <v>166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86</v>
      </c>
      <c r="BK167" s="166">
        <f t="shared" si="29"/>
        <v>0</v>
      </c>
      <c r="BL167" s="14" t="s">
        <v>173</v>
      </c>
      <c r="BM167" s="165" t="s">
        <v>984</v>
      </c>
    </row>
    <row r="168" spans="1:65" s="2" customFormat="1" ht="16.5" customHeight="1">
      <c r="A168" s="29"/>
      <c r="B168" s="153"/>
      <c r="C168" s="154" t="s">
        <v>175</v>
      </c>
      <c r="D168" s="154" t="s">
        <v>169</v>
      </c>
      <c r="E168" s="155" t="s">
        <v>985</v>
      </c>
      <c r="F168" s="156" t="s">
        <v>986</v>
      </c>
      <c r="G168" s="157" t="s">
        <v>248</v>
      </c>
      <c r="H168" s="191">
        <v>1</v>
      </c>
      <c r="I168" s="158"/>
      <c r="J168" s="159">
        <f t="shared" si="2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21"/>
        <v>0</v>
      </c>
      <c r="Q168" s="163">
        <v>0</v>
      </c>
      <c r="R168" s="163">
        <f t="shared" si="22"/>
        <v>0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173</v>
      </c>
      <c r="AT168" s="165" t="s">
        <v>169</v>
      </c>
      <c r="AU168" s="165" t="s">
        <v>81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173</v>
      </c>
      <c r="BM168" s="165" t="s">
        <v>987</v>
      </c>
    </row>
    <row r="169" spans="1:65" s="2" customFormat="1" ht="16.5" customHeight="1">
      <c r="A169" s="29"/>
      <c r="B169" s="153"/>
      <c r="C169" s="154" t="s">
        <v>179</v>
      </c>
      <c r="D169" s="154" t="s">
        <v>169</v>
      </c>
      <c r="E169" s="155" t="s">
        <v>988</v>
      </c>
      <c r="F169" s="156" t="s">
        <v>989</v>
      </c>
      <c r="G169" s="157" t="s">
        <v>248</v>
      </c>
      <c r="H169" s="191">
        <v>2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21"/>
        <v>0</v>
      </c>
      <c r="Q169" s="163">
        <v>0</v>
      </c>
      <c r="R169" s="163">
        <f t="shared" si="22"/>
        <v>0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173</v>
      </c>
      <c r="AT169" s="165" t="s">
        <v>169</v>
      </c>
      <c r="AU169" s="165" t="s">
        <v>81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173</v>
      </c>
      <c r="BM169" s="165" t="s">
        <v>990</v>
      </c>
    </row>
    <row r="170" spans="1:65" s="2" customFormat="1" ht="16.5" customHeight="1">
      <c r="A170" s="29"/>
      <c r="B170" s="153"/>
      <c r="C170" s="154" t="s">
        <v>183</v>
      </c>
      <c r="D170" s="154" t="s">
        <v>169</v>
      </c>
      <c r="E170" s="155" t="s">
        <v>991</v>
      </c>
      <c r="F170" s="156" t="s">
        <v>992</v>
      </c>
      <c r="G170" s="157" t="s">
        <v>248</v>
      </c>
      <c r="H170" s="191">
        <v>1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21"/>
        <v>0</v>
      </c>
      <c r="Q170" s="163">
        <v>0</v>
      </c>
      <c r="R170" s="163">
        <f t="shared" si="22"/>
        <v>0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173</v>
      </c>
      <c r="AT170" s="165" t="s">
        <v>169</v>
      </c>
      <c r="AU170" s="165" t="s">
        <v>81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173</v>
      </c>
      <c r="BM170" s="165" t="s">
        <v>993</v>
      </c>
    </row>
    <row r="171" spans="1:65" s="2" customFormat="1" ht="24.2" customHeight="1">
      <c r="A171" s="29"/>
      <c r="B171" s="153"/>
      <c r="C171" s="154" t="s">
        <v>187</v>
      </c>
      <c r="D171" s="154" t="s">
        <v>169</v>
      </c>
      <c r="E171" s="155" t="s">
        <v>994</v>
      </c>
      <c r="F171" s="156" t="s">
        <v>995</v>
      </c>
      <c r="G171" s="157" t="s">
        <v>326</v>
      </c>
      <c r="H171" s="191">
        <v>142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21"/>
        <v>0</v>
      </c>
      <c r="Q171" s="163">
        <v>0</v>
      </c>
      <c r="R171" s="163">
        <f t="shared" si="22"/>
        <v>0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173</v>
      </c>
      <c r="AT171" s="165" t="s">
        <v>169</v>
      </c>
      <c r="AU171" s="165" t="s">
        <v>81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173</v>
      </c>
      <c r="BM171" s="165" t="s">
        <v>996</v>
      </c>
    </row>
    <row r="172" spans="1:65" s="2" customFormat="1" ht="21.75" customHeight="1">
      <c r="A172" s="29"/>
      <c r="B172" s="153"/>
      <c r="C172" s="154" t="s">
        <v>191</v>
      </c>
      <c r="D172" s="154" t="s">
        <v>169</v>
      </c>
      <c r="E172" s="155" t="s">
        <v>997</v>
      </c>
      <c r="F172" s="156" t="s">
        <v>998</v>
      </c>
      <c r="G172" s="157" t="s">
        <v>248</v>
      </c>
      <c r="H172" s="191">
        <v>1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21"/>
        <v>0</v>
      </c>
      <c r="Q172" s="163">
        <v>0</v>
      </c>
      <c r="R172" s="163">
        <f t="shared" si="22"/>
        <v>0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173</v>
      </c>
      <c r="AT172" s="165" t="s">
        <v>169</v>
      </c>
      <c r="AU172" s="165" t="s">
        <v>81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173</v>
      </c>
      <c r="BM172" s="165" t="s">
        <v>999</v>
      </c>
    </row>
    <row r="173" spans="1:65" s="2" customFormat="1" ht="16.5" customHeight="1">
      <c r="A173" s="29"/>
      <c r="B173" s="153"/>
      <c r="C173" s="154" t="s">
        <v>195</v>
      </c>
      <c r="D173" s="154" t="s">
        <v>169</v>
      </c>
      <c r="E173" s="155" t="s">
        <v>1000</v>
      </c>
      <c r="F173" s="156" t="s">
        <v>1001</v>
      </c>
      <c r="G173" s="157" t="s">
        <v>248</v>
      </c>
      <c r="H173" s="191">
        <v>12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173</v>
      </c>
      <c r="AT173" s="165" t="s">
        <v>169</v>
      </c>
      <c r="AU173" s="165" t="s">
        <v>81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173</v>
      </c>
      <c r="BM173" s="165" t="s">
        <v>1002</v>
      </c>
    </row>
    <row r="174" spans="1:65" s="2" customFormat="1" ht="44.25" customHeight="1">
      <c r="A174" s="29"/>
      <c r="B174" s="153"/>
      <c r="C174" s="154" t="s">
        <v>305</v>
      </c>
      <c r="D174" s="154" t="s">
        <v>169</v>
      </c>
      <c r="E174" s="155" t="s">
        <v>1003</v>
      </c>
      <c r="F174" s="156" t="s">
        <v>1004</v>
      </c>
      <c r="G174" s="157" t="s">
        <v>248</v>
      </c>
      <c r="H174" s="191">
        <v>1</v>
      </c>
      <c r="I174" s="158"/>
      <c r="J174" s="159">
        <f t="shared" si="2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173</v>
      </c>
      <c r="AT174" s="165" t="s">
        <v>169</v>
      </c>
      <c r="AU174" s="165" t="s">
        <v>81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173</v>
      </c>
      <c r="BM174" s="165" t="s">
        <v>1005</v>
      </c>
    </row>
    <row r="175" spans="1:65" s="2" customFormat="1" ht="24.2" customHeight="1">
      <c r="A175" s="29"/>
      <c r="B175" s="153"/>
      <c r="C175" s="154" t="s">
        <v>309</v>
      </c>
      <c r="D175" s="154" t="s">
        <v>169</v>
      </c>
      <c r="E175" s="155" t="s">
        <v>1006</v>
      </c>
      <c r="F175" s="156" t="s">
        <v>1007</v>
      </c>
      <c r="G175" s="157" t="s">
        <v>248</v>
      </c>
      <c r="H175" s="191">
        <v>1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173</v>
      </c>
      <c r="AT175" s="165" t="s">
        <v>169</v>
      </c>
      <c r="AU175" s="165" t="s">
        <v>81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173</v>
      </c>
      <c r="BM175" s="165" t="s">
        <v>1008</v>
      </c>
    </row>
    <row r="176" spans="1:65" s="2" customFormat="1" ht="16.5" customHeight="1">
      <c r="A176" s="29"/>
      <c r="B176" s="153"/>
      <c r="C176" s="154" t="s">
        <v>315</v>
      </c>
      <c r="D176" s="154" t="s">
        <v>169</v>
      </c>
      <c r="E176" s="155" t="s">
        <v>1009</v>
      </c>
      <c r="F176" s="156" t="s">
        <v>1010</v>
      </c>
      <c r="G176" s="157" t="s">
        <v>326</v>
      </c>
      <c r="H176" s="191">
        <v>40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173</v>
      </c>
      <c r="AT176" s="165" t="s">
        <v>169</v>
      </c>
      <c r="AU176" s="165" t="s">
        <v>81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173</v>
      </c>
      <c r="BM176" s="165" t="s">
        <v>1011</v>
      </c>
    </row>
    <row r="177" spans="1:65" s="2" customFormat="1" ht="44.25" customHeight="1">
      <c r="A177" s="29"/>
      <c r="B177" s="153"/>
      <c r="C177" s="154" t="s">
        <v>258</v>
      </c>
      <c r="D177" s="154" t="s">
        <v>169</v>
      </c>
      <c r="E177" s="155" t="s">
        <v>1012</v>
      </c>
      <c r="F177" s="156" t="s">
        <v>1013</v>
      </c>
      <c r="G177" s="157" t="s">
        <v>248</v>
      </c>
      <c r="H177" s="191">
        <v>2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173</v>
      </c>
      <c r="AT177" s="165" t="s">
        <v>169</v>
      </c>
      <c r="AU177" s="165" t="s">
        <v>81</v>
      </c>
      <c r="AY177" s="14" t="s">
        <v>166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86</v>
      </c>
      <c r="BK177" s="166">
        <f t="shared" si="29"/>
        <v>0</v>
      </c>
      <c r="BL177" s="14" t="s">
        <v>173</v>
      </c>
      <c r="BM177" s="165" t="s">
        <v>1014</v>
      </c>
    </row>
    <row r="178" spans="1:65" s="2" customFormat="1" ht="16.5" customHeight="1">
      <c r="A178" s="29"/>
      <c r="B178" s="153"/>
      <c r="C178" s="154" t="s">
        <v>199</v>
      </c>
      <c r="D178" s="154" t="s">
        <v>169</v>
      </c>
      <c r="E178" s="155" t="s">
        <v>1015</v>
      </c>
      <c r="F178" s="156" t="s">
        <v>1016</v>
      </c>
      <c r="G178" s="157" t="s">
        <v>326</v>
      </c>
      <c r="H178" s="191">
        <v>4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173</v>
      </c>
      <c r="AT178" s="165" t="s">
        <v>169</v>
      </c>
      <c r="AU178" s="165" t="s">
        <v>81</v>
      </c>
      <c r="AY178" s="14" t="s">
        <v>166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86</v>
      </c>
      <c r="BK178" s="166">
        <f t="shared" si="29"/>
        <v>0</v>
      </c>
      <c r="BL178" s="14" t="s">
        <v>173</v>
      </c>
      <c r="BM178" s="165" t="s">
        <v>1017</v>
      </c>
    </row>
    <row r="179" spans="1:65" s="2" customFormat="1" ht="16.5" customHeight="1">
      <c r="A179" s="29"/>
      <c r="B179" s="153"/>
      <c r="C179" s="154" t="s">
        <v>209</v>
      </c>
      <c r="D179" s="154" t="s">
        <v>169</v>
      </c>
      <c r="E179" s="155" t="s">
        <v>1018</v>
      </c>
      <c r="F179" s="156" t="s">
        <v>1019</v>
      </c>
      <c r="G179" s="157" t="s">
        <v>248</v>
      </c>
      <c r="H179" s="191">
        <v>1</v>
      </c>
      <c r="I179" s="158"/>
      <c r="J179" s="159">
        <f t="shared" si="20"/>
        <v>0</v>
      </c>
      <c r="K179" s="160"/>
      <c r="L179" s="30"/>
      <c r="M179" s="161" t="s">
        <v>1</v>
      </c>
      <c r="N179" s="162" t="s">
        <v>40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173</v>
      </c>
      <c r="AT179" s="165" t="s">
        <v>169</v>
      </c>
      <c r="AU179" s="165" t="s">
        <v>81</v>
      </c>
      <c r="AY179" s="14" t="s">
        <v>166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86</v>
      </c>
      <c r="BK179" s="166">
        <f t="shared" si="29"/>
        <v>0</v>
      </c>
      <c r="BL179" s="14" t="s">
        <v>173</v>
      </c>
      <c r="BM179" s="165" t="s">
        <v>1020</v>
      </c>
    </row>
    <row r="180" spans="1:65" s="2" customFormat="1" ht="16.5" customHeight="1">
      <c r="A180" s="29"/>
      <c r="B180" s="153"/>
      <c r="C180" s="154" t="s">
        <v>301</v>
      </c>
      <c r="D180" s="154" t="s">
        <v>169</v>
      </c>
      <c r="E180" s="155" t="s">
        <v>1021</v>
      </c>
      <c r="F180" s="156" t="s">
        <v>1022</v>
      </c>
      <c r="G180" s="157" t="s">
        <v>326</v>
      </c>
      <c r="H180" s="191">
        <v>6</v>
      </c>
      <c r="I180" s="158"/>
      <c r="J180" s="159">
        <f t="shared" si="2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173</v>
      </c>
      <c r="AT180" s="165" t="s">
        <v>169</v>
      </c>
      <c r="AU180" s="165" t="s">
        <v>81</v>
      </c>
      <c r="AY180" s="14" t="s">
        <v>166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86</v>
      </c>
      <c r="BK180" s="166">
        <f t="shared" si="29"/>
        <v>0</v>
      </c>
      <c r="BL180" s="14" t="s">
        <v>173</v>
      </c>
      <c r="BM180" s="165" t="s">
        <v>1023</v>
      </c>
    </row>
    <row r="181" spans="1:65" s="2" customFormat="1" ht="24.2" customHeight="1">
      <c r="A181" s="29"/>
      <c r="B181" s="153"/>
      <c r="C181" s="154" t="s">
        <v>311</v>
      </c>
      <c r="D181" s="154" t="s">
        <v>169</v>
      </c>
      <c r="E181" s="155" t="s">
        <v>1024</v>
      </c>
      <c r="F181" s="156" t="s">
        <v>1025</v>
      </c>
      <c r="G181" s="157" t="s">
        <v>326</v>
      </c>
      <c r="H181" s="191">
        <v>15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173</v>
      </c>
      <c r="AT181" s="165" t="s">
        <v>169</v>
      </c>
      <c r="AU181" s="165" t="s">
        <v>81</v>
      </c>
      <c r="AY181" s="14" t="s">
        <v>166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86</v>
      </c>
      <c r="BK181" s="166">
        <f t="shared" si="29"/>
        <v>0</v>
      </c>
      <c r="BL181" s="14" t="s">
        <v>173</v>
      </c>
      <c r="BM181" s="165" t="s">
        <v>1026</v>
      </c>
    </row>
    <row r="182" spans="1:65" s="12" customFormat="1" ht="25.9" customHeight="1">
      <c r="B182" s="141"/>
      <c r="D182" s="142" t="s">
        <v>73</v>
      </c>
      <c r="E182" s="143" t="s">
        <v>669</v>
      </c>
      <c r="F182" s="143" t="s">
        <v>167</v>
      </c>
      <c r="I182" s="144"/>
      <c r="J182" s="129">
        <f>BK182</f>
        <v>0</v>
      </c>
      <c r="L182" s="141"/>
      <c r="M182" s="145"/>
      <c r="N182" s="146"/>
      <c r="O182" s="146"/>
      <c r="P182" s="147">
        <f>SUM(P183:P190)</f>
        <v>0</v>
      </c>
      <c r="Q182" s="146"/>
      <c r="R182" s="147">
        <f>SUM(R183:R190)</f>
        <v>0</v>
      </c>
      <c r="S182" s="146"/>
      <c r="T182" s="148">
        <f>SUM(T183:T190)</f>
        <v>0</v>
      </c>
      <c r="AR182" s="142" t="s">
        <v>81</v>
      </c>
      <c r="AT182" s="149" t="s">
        <v>73</v>
      </c>
      <c r="AU182" s="149" t="s">
        <v>74</v>
      </c>
      <c r="AY182" s="142" t="s">
        <v>166</v>
      </c>
      <c r="BK182" s="150">
        <f>SUM(BK183:BK190)</f>
        <v>0</v>
      </c>
    </row>
    <row r="183" spans="1:65" s="2" customFormat="1" ht="24.2" customHeight="1">
      <c r="A183" s="29"/>
      <c r="B183" s="153"/>
      <c r="C183" s="154" t="s">
        <v>319</v>
      </c>
      <c r="D183" s="154" t="s">
        <v>169</v>
      </c>
      <c r="E183" s="155" t="s">
        <v>1027</v>
      </c>
      <c r="F183" s="156" t="s">
        <v>1028</v>
      </c>
      <c r="G183" s="157" t="s">
        <v>326</v>
      </c>
      <c r="H183" s="191">
        <v>300</v>
      </c>
      <c r="I183" s="158"/>
      <c r="J183" s="159">
        <f t="shared" ref="J183:J190" si="30">ROUND(I183*H183,2)</f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ref="P183:P190" si="31">O183*H183</f>
        <v>0</v>
      </c>
      <c r="Q183" s="163">
        <v>0</v>
      </c>
      <c r="R183" s="163">
        <f t="shared" ref="R183:R190" si="32">Q183*H183</f>
        <v>0</v>
      </c>
      <c r="S183" s="163">
        <v>0</v>
      </c>
      <c r="T183" s="164">
        <f t="shared" ref="T183:T190" si="3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173</v>
      </c>
      <c r="AT183" s="165" t="s">
        <v>169</v>
      </c>
      <c r="AU183" s="165" t="s">
        <v>81</v>
      </c>
      <c r="AY183" s="14" t="s">
        <v>166</v>
      </c>
      <c r="BE183" s="166">
        <f t="shared" ref="BE183:BE190" si="34">IF(N183="základná",J183,0)</f>
        <v>0</v>
      </c>
      <c r="BF183" s="166">
        <f t="shared" ref="BF183:BF190" si="35">IF(N183="znížená",J183,0)</f>
        <v>0</v>
      </c>
      <c r="BG183" s="166">
        <f t="shared" ref="BG183:BG190" si="36">IF(N183="zákl. prenesená",J183,0)</f>
        <v>0</v>
      </c>
      <c r="BH183" s="166">
        <f t="shared" ref="BH183:BH190" si="37">IF(N183="zníž. prenesená",J183,0)</f>
        <v>0</v>
      </c>
      <c r="BI183" s="166">
        <f t="shared" ref="BI183:BI190" si="38">IF(N183="nulová",J183,0)</f>
        <v>0</v>
      </c>
      <c r="BJ183" s="14" t="s">
        <v>86</v>
      </c>
      <c r="BK183" s="166">
        <f t="shared" ref="BK183:BK190" si="39">ROUND(I183*H183,2)</f>
        <v>0</v>
      </c>
      <c r="BL183" s="14" t="s">
        <v>173</v>
      </c>
      <c r="BM183" s="165" t="s">
        <v>1029</v>
      </c>
    </row>
    <row r="184" spans="1:65" s="2" customFormat="1" ht="55.5" customHeight="1">
      <c r="A184" s="29"/>
      <c r="B184" s="153"/>
      <c r="C184" s="154" t="s">
        <v>292</v>
      </c>
      <c r="D184" s="154" t="s">
        <v>169</v>
      </c>
      <c r="E184" s="155" t="s">
        <v>1030</v>
      </c>
      <c r="F184" s="156" t="s">
        <v>1031</v>
      </c>
      <c r="G184" s="157" t="s">
        <v>326</v>
      </c>
      <c r="H184" s="191">
        <v>280</v>
      </c>
      <c r="I184" s="158"/>
      <c r="J184" s="159">
        <f t="shared" si="3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31"/>
        <v>0</v>
      </c>
      <c r="Q184" s="163">
        <v>0</v>
      </c>
      <c r="R184" s="163">
        <f t="shared" si="32"/>
        <v>0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173</v>
      </c>
      <c r="AT184" s="165" t="s">
        <v>169</v>
      </c>
      <c r="AU184" s="165" t="s">
        <v>81</v>
      </c>
      <c r="AY184" s="14" t="s">
        <v>166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86</v>
      </c>
      <c r="BK184" s="166">
        <f t="shared" si="39"/>
        <v>0</v>
      </c>
      <c r="BL184" s="14" t="s">
        <v>173</v>
      </c>
      <c r="BM184" s="165" t="s">
        <v>1032</v>
      </c>
    </row>
    <row r="185" spans="1:65" s="2" customFormat="1" ht="49.15" customHeight="1">
      <c r="A185" s="29"/>
      <c r="B185" s="153"/>
      <c r="C185" s="154" t="s">
        <v>296</v>
      </c>
      <c r="D185" s="154" t="s">
        <v>169</v>
      </c>
      <c r="E185" s="155" t="s">
        <v>1033</v>
      </c>
      <c r="F185" s="156" t="s">
        <v>1034</v>
      </c>
      <c r="G185" s="157" t="s">
        <v>326</v>
      </c>
      <c r="H185" s="191">
        <v>30</v>
      </c>
      <c r="I185" s="158"/>
      <c r="J185" s="159">
        <f t="shared" si="30"/>
        <v>0</v>
      </c>
      <c r="K185" s="160"/>
      <c r="L185" s="30"/>
      <c r="M185" s="161" t="s">
        <v>1</v>
      </c>
      <c r="N185" s="162" t="s">
        <v>40</v>
      </c>
      <c r="O185" s="58"/>
      <c r="P185" s="163">
        <f t="shared" si="31"/>
        <v>0</v>
      </c>
      <c r="Q185" s="163">
        <v>0</v>
      </c>
      <c r="R185" s="163">
        <f t="shared" si="32"/>
        <v>0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173</v>
      </c>
      <c r="AT185" s="165" t="s">
        <v>169</v>
      </c>
      <c r="AU185" s="165" t="s">
        <v>81</v>
      </c>
      <c r="AY185" s="14" t="s">
        <v>166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86</v>
      </c>
      <c r="BK185" s="166">
        <f t="shared" si="39"/>
        <v>0</v>
      </c>
      <c r="BL185" s="14" t="s">
        <v>173</v>
      </c>
      <c r="BM185" s="165" t="s">
        <v>1035</v>
      </c>
    </row>
    <row r="186" spans="1:65" s="2" customFormat="1" ht="24.2" customHeight="1">
      <c r="A186" s="29"/>
      <c r="B186" s="153"/>
      <c r="C186" s="154" t="s">
        <v>373</v>
      </c>
      <c r="D186" s="154" t="s">
        <v>169</v>
      </c>
      <c r="E186" s="155" t="s">
        <v>1036</v>
      </c>
      <c r="F186" s="156" t="s">
        <v>1037</v>
      </c>
      <c r="G186" s="157" t="s">
        <v>326</v>
      </c>
      <c r="H186" s="191">
        <v>15</v>
      </c>
      <c r="I186" s="158"/>
      <c r="J186" s="159">
        <f t="shared" si="3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31"/>
        <v>0</v>
      </c>
      <c r="Q186" s="163">
        <v>0</v>
      </c>
      <c r="R186" s="163">
        <f t="shared" si="32"/>
        <v>0</v>
      </c>
      <c r="S186" s="163">
        <v>0</v>
      </c>
      <c r="T186" s="164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173</v>
      </c>
      <c r="AT186" s="165" t="s">
        <v>169</v>
      </c>
      <c r="AU186" s="165" t="s">
        <v>81</v>
      </c>
      <c r="AY186" s="14" t="s">
        <v>166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86</v>
      </c>
      <c r="BK186" s="166">
        <f t="shared" si="39"/>
        <v>0</v>
      </c>
      <c r="BL186" s="14" t="s">
        <v>173</v>
      </c>
      <c r="BM186" s="165" t="s">
        <v>1038</v>
      </c>
    </row>
    <row r="187" spans="1:65" s="2" customFormat="1" ht="21.75" customHeight="1">
      <c r="A187" s="29"/>
      <c r="B187" s="153"/>
      <c r="C187" s="154" t="s">
        <v>274</v>
      </c>
      <c r="D187" s="154" t="s">
        <v>169</v>
      </c>
      <c r="E187" s="155" t="s">
        <v>1039</v>
      </c>
      <c r="F187" s="156" t="s">
        <v>1040</v>
      </c>
      <c r="G187" s="157" t="s">
        <v>326</v>
      </c>
      <c r="H187" s="191">
        <v>300</v>
      </c>
      <c r="I187" s="158"/>
      <c r="J187" s="159">
        <f t="shared" si="3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31"/>
        <v>0</v>
      </c>
      <c r="Q187" s="163">
        <v>0</v>
      </c>
      <c r="R187" s="163">
        <f t="shared" si="32"/>
        <v>0</v>
      </c>
      <c r="S187" s="163">
        <v>0</v>
      </c>
      <c r="T187" s="164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173</v>
      </c>
      <c r="AT187" s="165" t="s">
        <v>169</v>
      </c>
      <c r="AU187" s="165" t="s">
        <v>81</v>
      </c>
      <c r="AY187" s="14" t="s">
        <v>166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86</v>
      </c>
      <c r="BK187" s="166">
        <f t="shared" si="39"/>
        <v>0</v>
      </c>
      <c r="BL187" s="14" t="s">
        <v>173</v>
      </c>
      <c r="BM187" s="165" t="s">
        <v>1041</v>
      </c>
    </row>
    <row r="188" spans="1:65" s="2" customFormat="1" ht="16.5" customHeight="1">
      <c r="A188" s="29"/>
      <c r="B188" s="153"/>
      <c r="C188" s="154" t="s">
        <v>278</v>
      </c>
      <c r="D188" s="154" t="s">
        <v>169</v>
      </c>
      <c r="E188" s="155" t="s">
        <v>1042</v>
      </c>
      <c r="F188" s="156" t="s">
        <v>1043</v>
      </c>
      <c r="G188" s="157" t="s">
        <v>326</v>
      </c>
      <c r="H188" s="191">
        <v>150</v>
      </c>
      <c r="I188" s="158"/>
      <c r="J188" s="159">
        <f t="shared" si="3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31"/>
        <v>0</v>
      </c>
      <c r="Q188" s="163">
        <v>0</v>
      </c>
      <c r="R188" s="163">
        <f t="shared" si="32"/>
        <v>0</v>
      </c>
      <c r="S188" s="163">
        <v>0</v>
      </c>
      <c r="T188" s="164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173</v>
      </c>
      <c r="AT188" s="165" t="s">
        <v>169</v>
      </c>
      <c r="AU188" s="165" t="s">
        <v>81</v>
      </c>
      <c r="AY188" s="14" t="s">
        <v>166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86</v>
      </c>
      <c r="BK188" s="166">
        <f t="shared" si="39"/>
        <v>0</v>
      </c>
      <c r="BL188" s="14" t="s">
        <v>173</v>
      </c>
      <c r="BM188" s="165" t="s">
        <v>1044</v>
      </c>
    </row>
    <row r="189" spans="1:65" s="2" customFormat="1" ht="21.75" customHeight="1">
      <c r="A189" s="29"/>
      <c r="B189" s="153"/>
      <c r="C189" s="154" t="s">
        <v>323</v>
      </c>
      <c r="D189" s="154" t="s">
        <v>169</v>
      </c>
      <c r="E189" s="155" t="s">
        <v>1045</v>
      </c>
      <c r="F189" s="156" t="s">
        <v>1046</v>
      </c>
      <c r="G189" s="157" t="s">
        <v>248</v>
      </c>
      <c r="H189" s="191">
        <v>2</v>
      </c>
      <c r="I189" s="158"/>
      <c r="J189" s="159">
        <f t="shared" si="3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31"/>
        <v>0</v>
      </c>
      <c r="Q189" s="163">
        <v>0</v>
      </c>
      <c r="R189" s="163">
        <f t="shared" si="32"/>
        <v>0</v>
      </c>
      <c r="S189" s="163">
        <v>0</v>
      </c>
      <c r="T189" s="164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173</v>
      </c>
      <c r="AT189" s="165" t="s">
        <v>169</v>
      </c>
      <c r="AU189" s="165" t="s">
        <v>81</v>
      </c>
      <c r="AY189" s="14" t="s">
        <v>166</v>
      </c>
      <c r="BE189" s="166">
        <f t="shared" si="34"/>
        <v>0</v>
      </c>
      <c r="BF189" s="166">
        <f t="shared" si="35"/>
        <v>0</v>
      </c>
      <c r="BG189" s="166">
        <f t="shared" si="36"/>
        <v>0</v>
      </c>
      <c r="BH189" s="166">
        <f t="shared" si="37"/>
        <v>0</v>
      </c>
      <c r="BI189" s="166">
        <f t="shared" si="38"/>
        <v>0</v>
      </c>
      <c r="BJ189" s="14" t="s">
        <v>86</v>
      </c>
      <c r="BK189" s="166">
        <f t="shared" si="39"/>
        <v>0</v>
      </c>
      <c r="BL189" s="14" t="s">
        <v>173</v>
      </c>
      <c r="BM189" s="165" t="s">
        <v>1047</v>
      </c>
    </row>
    <row r="190" spans="1:65" s="2" customFormat="1" ht="24.2" customHeight="1">
      <c r="A190" s="29"/>
      <c r="B190" s="153"/>
      <c r="C190" s="154" t="s">
        <v>378</v>
      </c>
      <c r="D190" s="154" t="s">
        <v>169</v>
      </c>
      <c r="E190" s="155" t="s">
        <v>1048</v>
      </c>
      <c r="F190" s="156" t="s">
        <v>1049</v>
      </c>
      <c r="G190" s="157" t="s">
        <v>172</v>
      </c>
      <c r="H190" s="191">
        <v>20</v>
      </c>
      <c r="I190" s="158"/>
      <c r="J190" s="159">
        <f t="shared" si="3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31"/>
        <v>0</v>
      </c>
      <c r="Q190" s="163">
        <v>0</v>
      </c>
      <c r="R190" s="163">
        <f t="shared" si="32"/>
        <v>0</v>
      </c>
      <c r="S190" s="163">
        <v>0</v>
      </c>
      <c r="T190" s="164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173</v>
      </c>
      <c r="AT190" s="165" t="s">
        <v>169</v>
      </c>
      <c r="AU190" s="165" t="s">
        <v>81</v>
      </c>
      <c r="AY190" s="14" t="s">
        <v>166</v>
      </c>
      <c r="BE190" s="166">
        <f t="shared" si="34"/>
        <v>0</v>
      </c>
      <c r="BF190" s="166">
        <f t="shared" si="35"/>
        <v>0</v>
      </c>
      <c r="BG190" s="166">
        <f t="shared" si="36"/>
        <v>0</v>
      </c>
      <c r="BH190" s="166">
        <f t="shared" si="37"/>
        <v>0</v>
      </c>
      <c r="BI190" s="166">
        <f t="shared" si="38"/>
        <v>0</v>
      </c>
      <c r="BJ190" s="14" t="s">
        <v>86</v>
      </c>
      <c r="BK190" s="166">
        <f t="shared" si="39"/>
        <v>0</v>
      </c>
      <c r="BL190" s="14" t="s">
        <v>173</v>
      </c>
      <c r="BM190" s="165" t="s">
        <v>1050</v>
      </c>
    </row>
    <row r="191" spans="1:65" s="12" customFormat="1" ht="25.9" customHeight="1">
      <c r="B191" s="141"/>
      <c r="D191" s="142" t="s">
        <v>73</v>
      </c>
      <c r="E191" s="143" t="s">
        <v>677</v>
      </c>
      <c r="F191" s="143" t="s">
        <v>1051</v>
      </c>
      <c r="I191" s="144"/>
      <c r="J191" s="129">
        <f>BK191</f>
        <v>0</v>
      </c>
      <c r="L191" s="141"/>
      <c r="M191" s="145"/>
      <c r="N191" s="146"/>
      <c r="O191" s="146"/>
      <c r="P191" s="147">
        <f>SUM(P192:P201)</f>
        <v>0</v>
      </c>
      <c r="Q191" s="146"/>
      <c r="R191" s="147">
        <f>SUM(R192:R201)</f>
        <v>0</v>
      </c>
      <c r="S191" s="146"/>
      <c r="T191" s="148">
        <f>SUM(T192:T201)</f>
        <v>0</v>
      </c>
      <c r="AR191" s="142" t="s">
        <v>81</v>
      </c>
      <c r="AT191" s="149" t="s">
        <v>73</v>
      </c>
      <c r="AU191" s="149" t="s">
        <v>74</v>
      </c>
      <c r="AY191" s="142" t="s">
        <v>166</v>
      </c>
      <c r="BK191" s="150">
        <f>SUM(BK192:BK201)</f>
        <v>0</v>
      </c>
    </row>
    <row r="192" spans="1:65" s="2" customFormat="1" ht="16.5" customHeight="1">
      <c r="A192" s="29"/>
      <c r="B192" s="153"/>
      <c r="C192" s="154" t="s">
        <v>382</v>
      </c>
      <c r="D192" s="154" t="s">
        <v>169</v>
      </c>
      <c r="E192" s="155" t="s">
        <v>1052</v>
      </c>
      <c r="F192" s="156" t="s">
        <v>1053</v>
      </c>
      <c r="G192" s="157" t="s">
        <v>523</v>
      </c>
      <c r="H192" s="191">
        <v>10</v>
      </c>
      <c r="I192" s="158"/>
      <c r="J192" s="159">
        <f t="shared" ref="J192:J201" si="40">ROUND(I192*H192,2)</f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ref="P192:P201" si="41">O192*H192</f>
        <v>0</v>
      </c>
      <c r="Q192" s="163">
        <v>0</v>
      </c>
      <c r="R192" s="163">
        <f t="shared" ref="R192:R201" si="42">Q192*H192</f>
        <v>0</v>
      </c>
      <c r="S192" s="163">
        <v>0</v>
      </c>
      <c r="T192" s="164">
        <f t="shared" ref="T192:T201" si="4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173</v>
      </c>
      <c r="AT192" s="165" t="s">
        <v>169</v>
      </c>
      <c r="AU192" s="165" t="s">
        <v>81</v>
      </c>
      <c r="AY192" s="14" t="s">
        <v>166</v>
      </c>
      <c r="BE192" s="166">
        <f t="shared" ref="BE192:BE201" si="44">IF(N192="základná",J192,0)</f>
        <v>0</v>
      </c>
      <c r="BF192" s="166">
        <f t="shared" ref="BF192:BF201" si="45">IF(N192="znížená",J192,0)</f>
        <v>0</v>
      </c>
      <c r="BG192" s="166">
        <f t="shared" ref="BG192:BG201" si="46">IF(N192="zákl. prenesená",J192,0)</f>
        <v>0</v>
      </c>
      <c r="BH192" s="166">
        <f t="shared" ref="BH192:BH201" si="47">IF(N192="zníž. prenesená",J192,0)</f>
        <v>0</v>
      </c>
      <c r="BI192" s="166">
        <f t="shared" ref="BI192:BI201" si="48">IF(N192="nulová",J192,0)</f>
        <v>0</v>
      </c>
      <c r="BJ192" s="14" t="s">
        <v>86</v>
      </c>
      <c r="BK192" s="166">
        <f t="shared" ref="BK192:BK201" si="49">ROUND(I192*H192,2)</f>
        <v>0</v>
      </c>
      <c r="BL192" s="14" t="s">
        <v>173</v>
      </c>
      <c r="BM192" s="165" t="s">
        <v>1054</v>
      </c>
    </row>
    <row r="193" spans="1:65" s="2" customFormat="1" ht="21.75" customHeight="1">
      <c r="A193" s="29"/>
      <c r="B193" s="153"/>
      <c r="C193" s="154" t="s">
        <v>386</v>
      </c>
      <c r="D193" s="154" t="s">
        <v>169</v>
      </c>
      <c r="E193" s="155" t="s">
        <v>1055</v>
      </c>
      <c r="F193" s="156" t="s">
        <v>1056</v>
      </c>
      <c r="G193" s="157" t="s">
        <v>523</v>
      </c>
      <c r="H193" s="191">
        <v>4</v>
      </c>
      <c r="I193" s="158"/>
      <c r="J193" s="159">
        <f t="shared" si="4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41"/>
        <v>0</v>
      </c>
      <c r="Q193" s="163">
        <v>0</v>
      </c>
      <c r="R193" s="163">
        <f t="shared" si="42"/>
        <v>0</v>
      </c>
      <c r="S193" s="163">
        <v>0</v>
      </c>
      <c r="T193" s="164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173</v>
      </c>
      <c r="AT193" s="165" t="s">
        <v>169</v>
      </c>
      <c r="AU193" s="165" t="s">
        <v>81</v>
      </c>
      <c r="AY193" s="14" t="s">
        <v>166</v>
      </c>
      <c r="BE193" s="166">
        <f t="shared" si="44"/>
        <v>0</v>
      </c>
      <c r="BF193" s="166">
        <f t="shared" si="45"/>
        <v>0</v>
      </c>
      <c r="BG193" s="166">
        <f t="shared" si="46"/>
        <v>0</v>
      </c>
      <c r="BH193" s="166">
        <f t="shared" si="47"/>
        <v>0</v>
      </c>
      <c r="BI193" s="166">
        <f t="shared" si="48"/>
        <v>0</v>
      </c>
      <c r="BJ193" s="14" t="s">
        <v>86</v>
      </c>
      <c r="BK193" s="166">
        <f t="shared" si="49"/>
        <v>0</v>
      </c>
      <c r="BL193" s="14" t="s">
        <v>173</v>
      </c>
      <c r="BM193" s="165" t="s">
        <v>1057</v>
      </c>
    </row>
    <row r="194" spans="1:65" s="2" customFormat="1" ht="16.5" customHeight="1">
      <c r="A194" s="29"/>
      <c r="B194" s="153"/>
      <c r="C194" s="154" t="s">
        <v>390</v>
      </c>
      <c r="D194" s="154" t="s">
        <v>169</v>
      </c>
      <c r="E194" s="155" t="s">
        <v>1058</v>
      </c>
      <c r="F194" s="156" t="s">
        <v>1059</v>
      </c>
      <c r="G194" s="157" t="s">
        <v>523</v>
      </c>
      <c r="H194" s="191">
        <v>8</v>
      </c>
      <c r="I194" s="158"/>
      <c r="J194" s="159">
        <f t="shared" si="4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41"/>
        <v>0</v>
      </c>
      <c r="Q194" s="163">
        <v>0</v>
      </c>
      <c r="R194" s="163">
        <f t="shared" si="42"/>
        <v>0</v>
      </c>
      <c r="S194" s="163">
        <v>0</v>
      </c>
      <c r="T194" s="164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173</v>
      </c>
      <c r="AT194" s="165" t="s">
        <v>169</v>
      </c>
      <c r="AU194" s="165" t="s">
        <v>81</v>
      </c>
      <c r="AY194" s="14" t="s">
        <v>166</v>
      </c>
      <c r="BE194" s="166">
        <f t="shared" si="44"/>
        <v>0</v>
      </c>
      <c r="BF194" s="166">
        <f t="shared" si="45"/>
        <v>0</v>
      </c>
      <c r="BG194" s="166">
        <f t="shared" si="46"/>
        <v>0</v>
      </c>
      <c r="BH194" s="166">
        <f t="shared" si="47"/>
        <v>0</v>
      </c>
      <c r="BI194" s="166">
        <f t="shared" si="48"/>
        <v>0</v>
      </c>
      <c r="BJ194" s="14" t="s">
        <v>86</v>
      </c>
      <c r="BK194" s="166">
        <f t="shared" si="49"/>
        <v>0</v>
      </c>
      <c r="BL194" s="14" t="s">
        <v>173</v>
      </c>
      <c r="BM194" s="165" t="s">
        <v>1060</v>
      </c>
    </row>
    <row r="195" spans="1:65" s="2" customFormat="1" ht="16.5" customHeight="1">
      <c r="A195" s="29"/>
      <c r="B195" s="153"/>
      <c r="C195" s="154" t="s">
        <v>610</v>
      </c>
      <c r="D195" s="154" t="s">
        <v>169</v>
      </c>
      <c r="E195" s="155" t="s">
        <v>1061</v>
      </c>
      <c r="F195" s="156" t="s">
        <v>1062</v>
      </c>
      <c r="G195" s="157" t="s">
        <v>523</v>
      </c>
      <c r="H195" s="191">
        <v>40</v>
      </c>
      <c r="I195" s="158"/>
      <c r="J195" s="159">
        <f t="shared" si="4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41"/>
        <v>0</v>
      </c>
      <c r="Q195" s="163">
        <v>0</v>
      </c>
      <c r="R195" s="163">
        <f t="shared" si="42"/>
        <v>0</v>
      </c>
      <c r="S195" s="163">
        <v>0</v>
      </c>
      <c r="T195" s="164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173</v>
      </c>
      <c r="AT195" s="165" t="s">
        <v>169</v>
      </c>
      <c r="AU195" s="165" t="s">
        <v>81</v>
      </c>
      <c r="AY195" s="14" t="s">
        <v>166</v>
      </c>
      <c r="BE195" s="166">
        <f t="shared" si="44"/>
        <v>0</v>
      </c>
      <c r="BF195" s="166">
        <f t="shared" si="45"/>
        <v>0</v>
      </c>
      <c r="BG195" s="166">
        <f t="shared" si="46"/>
        <v>0</v>
      </c>
      <c r="BH195" s="166">
        <f t="shared" si="47"/>
        <v>0</v>
      </c>
      <c r="BI195" s="166">
        <f t="shared" si="48"/>
        <v>0</v>
      </c>
      <c r="BJ195" s="14" t="s">
        <v>86</v>
      </c>
      <c r="BK195" s="166">
        <f t="shared" si="49"/>
        <v>0</v>
      </c>
      <c r="BL195" s="14" t="s">
        <v>173</v>
      </c>
      <c r="BM195" s="165" t="s">
        <v>1063</v>
      </c>
    </row>
    <row r="196" spans="1:65" s="2" customFormat="1" ht="16.5" customHeight="1">
      <c r="A196" s="29"/>
      <c r="B196" s="153"/>
      <c r="C196" s="154" t="s">
        <v>1064</v>
      </c>
      <c r="D196" s="154" t="s">
        <v>169</v>
      </c>
      <c r="E196" s="155" t="s">
        <v>1065</v>
      </c>
      <c r="F196" s="156" t="s">
        <v>1066</v>
      </c>
      <c r="G196" s="157" t="s">
        <v>523</v>
      </c>
      <c r="H196" s="191">
        <v>8</v>
      </c>
      <c r="I196" s="158"/>
      <c r="J196" s="159">
        <f t="shared" si="40"/>
        <v>0</v>
      </c>
      <c r="K196" s="160"/>
      <c r="L196" s="30"/>
      <c r="M196" s="161" t="s">
        <v>1</v>
      </c>
      <c r="N196" s="162" t="s">
        <v>40</v>
      </c>
      <c r="O196" s="58"/>
      <c r="P196" s="163">
        <f t="shared" si="41"/>
        <v>0</v>
      </c>
      <c r="Q196" s="163">
        <v>0</v>
      </c>
      <c r="R196" s="163">
        <f t="shared" si="42"/>
        <v>0</v>
      </c>
      <c r="S196" s="163">
        <v>0</v>
      </c>
      <c r="T196" s="164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173</v>
      </c>
      <c r="AT196" s="165" t="s">
        <v>169</v>
      </c>
      <c r="AU196" s="165" t="s">
        <v>81</v>
      </c>
      <c r="AY196" s="14" t="s">
        <v>166</v>
      </c>
      <c r="BE196" s="166">
        <f t="shared" si="44"/>
        <v>0</v>
      </c>
      <c r="BF196" s="166">
        <f t="shared" si="45"/>
        <v>0</v>
      </c>
      <c r="BG196" s="166">
        <f t="shared" si="46"/>
        <v>0</v>
      </c>
      <c r="BH196" s="166">
        <f t="shared" si="47"/>
        <v>0</v>
      </c>
      <c r="BI196" s="166">
        <f t="shared" si="48"/>
        <v>0</v>
      </c>
      <c r="BJ196" s="14" t="s">
        <v>86</v>
      </c>
      <c r="BK196" s="166">
        <f t="shared" si="49"/>
        <v>0</v>
      </c>
      <c r="BL196" s="14" t="s">
        <v>173</v>
      </c>
      <c r="BM196" s="165" t="s">
        <v>1067</v>
      </c>
    </row>
    <row r="197" spans="1:65" s="2" customFormat="1" ht="24.2" customHeight="1">
      <c r="A197" s="29"/>
      <c r="B197" s="153"/>
      <c r="C197" s="154" t="s">
        <v>614</v>
      </c>
      <c r="D197" s="154" t="s">
        <v>169</v>
      </c>
      <c r="E197" s="155" t="s">
        <v>1068</v>
      </c>
      <c r="F197" s="156" t="s">
        <v>1069</v>
      </c>
      <c r="G197" s="157" t="s">
        <v>523</v>
      </c>
      <c r="H197" s="191">
        <v>18</v>
      </c>
      <c r="I197" s="158"/>
      <c r="J197" s="159">
        <f t="shared" si="40"/>
        <v>0</v>
      </c>
      <c r="K197" s="160"/>
      <c r="L197" s="30"/>
      <c r="M197" s="161" t="s">
        <v>1</v>
      </c>
      <c r="N197" s="162" t="s">
        <v>40</v>
      </c>
      <c r="O197" s="58"/>
      <c r="P197" s="163">
        <f t="shared" si="41"/>
        <v>0</v>
      </c>
      <c r="Q197" s="163">
        <v>0</v>
      </c>
      <c r="R197" s="163">
        <f t="shared" si="42"/>
        <v>0</v>
      </c>
      <c r="S197" s="163">
        <v>0</v>
      </c>
      <c r="T197" s="164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173</v>
      </c>
      <c r="AT197" s="165" t="s">
        <v>169</v>
      </c>
      <c r="AU197" s="165" t="s">
        <v>81</v>
      </c>
      <c r="AY197" s="14" t="s">
        <v>166</v>
      </c>
      <c r="BE197" s="166">
        <f t="shared" si="44"/>
        <v>0</v>
      </c>
      <c r="BF197" s="166">
        <f t="shared" si="45"/>
        <v>0</v>
      </c>
      <c r="BG197" s="166">
        <f t="shared" si="46"/>
        <v>0</v>
      </c>
      <c r="BH197" s="166">
        <f t="shared" si="47"/>
        <v>0</v>
      </c>
      <c r="BI197" s="166">
        <f t="shared" si="48"/>
        <v>0</v>
      </c>
      <c r="BJ197" s="14" t="s">
        <v>86</v>
      </c>
      <c r="BK197" s="166">
        <f t="shared" si="49"/>
        <v>0</v>
      </c>
      <c r="BL197" s="14" t="s">
        <v>173</v>
      </c>
      <c r="BM197" s="165" t="s">
        <v>1070</v>
      </c>
    </row>
    <row r="198" spans="1:65" s="2" customFormat="1" ht="16.5" customHeight="1">
      <c r="A198" s="29"/>
      <c r="B198" s="153"/>
      <c r="C198" s="154" t="s">
        <v>1071</v>
      </c>
      <c r="D198" s="154" t="s">
        <v>169</v>
      </c>
      <c r="E198" s="155" t="s">
        <v>1072</v>
      </c>
      <c r="F198" s="156" t="s">
        <v>1073</v>
      </c>
      <c r="G198" s="157" t="s">
        <v>248</v>
      </c>
      <c r="H198" s="191">
        <v>2</v>
      </c>
      <c r="I198" s="158"/>
      <c r="J198" s="159">
        <f t="shared" si="40"/>
        <v>0</v>
      </c>
      <c r="K198" s="160"/>
      <c r="L198" s="30"/>
      <c r="M198" s="161" t="s">
        <v>1</v>
      </c>
      <c r="N198" s="162" t="s">
        <v>40</v>
      </c>
      <c r="O198" s="58"/>
      <c r="P198" s="163">
        <f t="shared" si="41"/>
        <v>0</v>
      </c>
      <c r="Q198" s="163">
        <v>0</v>
      </c>
      <c r="R198" s="163">
        <f t="shared" si="42"/>
        <v>0</v>
      </c>
      <c r="S198" s="163">
        <v>0</v>
      </c>
      <c r="T198" s="164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173</v>
      </c>
      <c r="AT198" s="165" t="s">
        <v>169</v>
      </c>
      <c r="AU198" s="165" t="s">
        <v>81</v>
      </c>
      <c r="AY198" s="14" t="s">
        <v>166</v>
      </c>
      <c r="BE198" s="166">
        <f t="shared" si="44"/>
        <v>0</v>
      </c>
      <c r="BF198" s="166">
        <f t="shared" si="45"/>
        <v>0</v>
      </c>
      <c r="BG198" s="166">
        <f t="shared" si="46"/>
        <v>0</v>
      </c>
      <c r="BH198" s="166">
        <f t="shared" si="47"/>
        <v>0</v>
      </c>
      <c r="BI198" s="166">
        <f t="shared" si="48"/>
        <v>0</v>
      </c>
      <c r="BJ198" s="14" t="s">
        <v>86</v>
      </c>
      <c r="BK198" s="166">
        <f t="shared" si="49"/>
        <v>0</v>
      </c>
      <c r="BL198" s="14" t="s">
        <v>173</v>
      </c>
      <c r="BM198" s="165" t="s">
        <v>1074</v>
      </c>
    </row>
    <row r="199" spans="1:65" s="2" customFormat="1" ht="24.2" customHeight="1">
      <c r="A199" s="29"/>
      <c r="B199" s="153"/>
      <c r="C199" s="154" t="s">
        <v>617</v>
      </c>
      <c r="D199" s="154" t="s">
        <v>169</v>
      </c>
      <c r="E199" s="155" t="s">
        <v>1075</v>
      </c>
      <c r="F199" s="156" t="s">
        <v>1076</v>
      </c>
      <c r="G199" s="157" t="s">
        <v>523</v>
      </c>
      <c r="H199" s="191">
        <v>16</v>
      </c>
      <c r="I199" s="158"/>
      <c r="J199" s="159">
        <f t="shared" si="40"/>
        <v>0</v>
      </c>
      <c r="K199" s="160"/>
      <c r="L199" s="30"/>
      <c r="M199" s="161" t="s">
        <v>1</v>
      </c>
      <c r="N199" s="162" t="s">
        <v>40</v>
      </c>
      <c r="O199" s="58"/>
      <c r="P199" s="163">
        <f t="shared" si="41"/>
        <v>0</v>
      </c>
      <c r="Q199" s="163">
        <v>0</v>
      </c>
      <c r="R199" s="163">
        <f t="shared" si="42"/>
        <v>0</v>
      </c>
      <c r="S199" s="163">
        <v>0</v>
      </c>
      <c r="T199" s="164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173</v>
      </c>
      <c r="AT199" s="165" t="s">
        <v>169</v>
      </c>
      <c r="AU199" s="165" t="s">
        <v>81</v>
      </c>
      <c r="AY199" s="14" t="s">
        <v>166</v>
      </c>
      <c r="BE199" s="166">
        <f t="shared" si="44"/>
        <v>0</v>
      </c>
      <c r="BF199" s="166">
        <f t="shared" si="45"/>
        <v>0</v>
      </c>
      <c r="BG199" s="166">
        <f t="shared" si="46"/>
        <v>0</v>
      </c>
      <c r="BH199" s="166">
        <f t="shared" si="47"/>
        <v>0</v>
      </c>
      <c r="BI199" s="166">
        <f t="shared" si="48"/>
        <v>0</v>
      </c>
      <c r="BJ199" s="14" t="s">
        <v>86</v>
      </c>
      <c r="BK199" s="166">
        <f t="shared" si="49"/>
        <v>0</v>
      </c>
      <c r="BL199" s="14" t="s">
        <v>173</v>
      </c>
      <c r="BM199" s="165" t="s">
        <v>1077</v>
      </c>
    </row>
    <row r="200" spans="1:65" s="2" customFormat="1" ht="21.75" customHeight="1">
      <c r="A200" s="29"/>
      <c r="B200" s="153"/>
      <c r="C200" s="154" t="s">
        <v>1078</v>
      </c>
      <c r="D200" s="154" t="s">
        <v>169</v>
      </c>
      <c r="E200" s="155" t="s">
        <v>1079</v>
      </c>
      <c r="F200" s="156" t="s">
        <v>1080</v>
      </c>
      <c r="G200" s="157" t="s">
        <v>523</v>
      </c>
      <c r="H200" s="191">
        <v>20</v>
      </c>
      <c r="I200" s="158"/>
      <c r="J200" s="159">
        <f t="shared" si="40"/>
        <v>0</v>
      </c>
      <c r="K200" s="160"/>
      <c r="L200" s="30"/>
      <c r="M200" s="161" t="s">
        <v>1</v>
      </c>
      <c r="N200" s="162" t="s">
        <v>40</v>
      </c>
      <c r="O200" s="58"/>
      <c r="P200" s="163">
        <f t="shared" si="41"/>
        <v>0</v>
      </c>
      <c r="Q200" s="163">
        <v>0</v>
      </c>
      <c r="R200" s="163">
        <f t="shared" si="42"/>
        <v>0</v>
      </c>
      <c r="S200" s="163">
        <v>0</v>
      </c>
      <c r="T200" s="164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173</v>
      </c>
      <c r="AT200" s="165" t="s">
        <v>169</v>
      </c>
      <c r="AU200" s="165" t="s">
        <v>81</v>
      </c>
      <c r="AY200" s="14" t="s">
        <v>166</v>
      </c>
      <c r="BE200" s="166">
        <f t="shared" si="44"/>
        <v>0</v>
      </c>
      <c r="BF200" s="166">
        <f t="shared" si="45"/>
        <v>0</v>
      </c>
      <c r="BG200" s="166">
        <f t="shared" si="46"/>
        <v>0</v>
      </c>
      <c r="BH200" s="166">
        <f t="shared" si="47"/>
        <v>0</v>
      </c>
      <c r="BI200" s="166">
        <f t="shared" si="48"/>
        <v>0</v>
      </c>
      <c r="BJ200" s="14" t="s">
        <v>86</v>
      </c>
      <c r="BK200" s="166">
        <f t="shared" si="49"/>
        <v>0</v>
      </c>
      <c r="BL200" s="14" t="s">
        <v>173</v>
      </c>
      <c r="BM200" s="165" t="s">
        <v>1081</v>
      </c>
    </row>
    <row r="201" spans="1:65" s="2" customFormat="1" ht="16.5" customHeight="1">
      <c r="A201" s="29"/>
      <c r="B201" s="153"/>
      <c r="C201" s="154" t="s">
        <v>620</v>
      </c>
      <c r="D201" s="154" t="s">
        <v>169</v>
      </c>
      <c r="E201" s="155" t="s">
        <v>1082</v>
      </c>
      <c r="F201" s="156" t="s">
        <v>1083</v>
      </c>
      <c r="G201" s="157" t="s">
        <v>523</v>
      </c>
      <c r="H201" s="191">
        <v>12</v>
      </c>
      <c r="I201" s="158"/>
      <c r="J201" s="159">
        <f t="shared" si="40"/>
        <v>0</v>
      </c>
      <c r="K201" s="160"/>
      <c r="L201" s="30"/>
      <c r="M201" s="161" t="s">
        <v>1</v>
      </c>
      <c r="N201" s="162" t="s">
        <v>40</v>
      </c>
      <c r="O201" s="58"/>
      <c r="P201" s="163">
        <f t="shared" si="41"/>
        <v>0</v>
      </c>
      <c r="Q201" s="163">
        <v>0</v>
      </c>
      <c r="R201" s="163">
        <f t="shared" si="42"/>
        <v>0</v>
      </c>
      <c r="S201" s="163">
        <v>0</v>
      </c>
      <c r="T201" s="164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173</v>
      </c>
      <c r="AT201" s="165" t="s">
        <v>169</v>
      </c>
      <c r="AU201" s="165" t="s">
        <v>81</v>
      </c>
      <c r="AY201" s="14" t="s">
        <v>166</v>
      </c>
      <c r="BE201" s="166">
        <f t="shared" si="44"/>
        <v>0</v>
      </c>
      <c r="BF201" s="166">
        <f t="shared" si="45"/>
        <v>0</v>
      </c>
      <c r="BG201" s="166">
        <f t="shared" si="46"/>
        <v>0</v>
      </c>
      <c r="BH201" s="166">
        <f t="shared" si="47"/>
        <v>0</v>
      </c>
      <c r="BI201" s="166">
        <f t="shared" si="48"/>
        <v>0</v>
      </c>
      <c r="BJ201" s="14" t="s">
        <v>86</v>
      </c>
      <c r="BK201" s="166">
        <f t="shared" si="49"/>
        <v>0</v>
      </c>
      <c r="BL201" s="14" t="s">
        <v>173</v>
      </c>
      <c r="BM201" s="165" t="s">
        <v>1084</v>
      </c>
    </row>
    <row r="202" spans="1:65" s="2" customFormat="1" ht="49.9" customHeight="1">
      <c r="A202" s="29"/>
      <c r="B202" s="30"/>
      <c r="C202" s="29"/>
      <c r="D202" s="29"/>
      <c r="E202" s="143" t="s">
        <v>397</v>
      </c>
      <c r="F202" s="143" t="s">
        <v>398</v>
      </c>
      <c r="G202" s="29"/>
      <c r="H202" s="29"/>
      <c r="I202" s="29"/>
      <c r="J202" s="129">
        <f t="shared" ref="J202:J207" si="50">BK202</f>
        <v>0</v>
      </c>
      <c r="K202" s="29"/>
      <c r="L202" s="30"/>
      <c r="M202" s="177"/>
      <c r="N202" s="178"/>
      <c r="O202" s="58"/>
      <c r="P202" s="58"/>
      <c r="Q202" s="58"/>
      <c r="R202" s="58"/>
      <c r="S202" s="58"/>
      <c r="T202" s="5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T202" s="14" t="s">
        <v>73</v>
      </c>
      <c r="AU202" s="14" t="s">
        <v>74</v>
      </c>
      <c r="AY202" s="14" t="s">
        <v>399</v>
      </c>
      <c r="BK202" s="166">
        <f>SUM(BK203:BK207)</f>
        <v>0</v>
      </c>
    </row>
    <row r="203" spans="1:65" s="2" customFormat="1" ht="16.350000000000001" customHeight="1">
      <c r="A203" s="29"/>
      <c r="B203" s="30"/>
      <c r="C203" s="179" t="s">
        <v>1</v>
      </c>
      <c r="D203" s="179" t="s">
        <v>169</v>
      </c>
      <c r="E203" s="180" t="s">
        <v>1</v>
      </c>
      <c r="F203" s="181" t="s">
        <v>1</v>
      </c>
      <c r="G203" s="182" t="s">
        <v>1</v>
      </c>
      <c r="H203" s="183"/>
      <c r="I203" s="184"/>
      <c r="J203" s="185">
        <f t="shared" si="50"/>
        <v>0</v>
      </c>
      <c r="K203" s="186"/>
      <c r="L203" s="30"/>
      <c r="M203" s="187" t="s">
        <v>1</v>
      </c>
      <c r="N203" s="188" t="s">
        <v>40</v>
      </c>
      <c r="O203" s="58"/>
      <c r="P203" s="58"/>
      <c r="Q203" s="58"/>
      <c r="R203" s="58"/>
      <c r="S203" s="58"/>
      <c r="T203" s="5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T203" s="14" t="s">
        <v>399</v>
      </c>
      <c r="AU203" s="14" t="s">
        <v>81</v>
      </c>
      <c r="AY203" s="14" t="s">
        <v>399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86</v>
      </c>
      <c r="BK203" s="166">
        <f>I203*H203</f>
        <v>0</v>
      </c>
    </row>
    <row r="204" spans="1:65" s="2" customFormat="1" ht="16.350000000000001" customHeight="1">
      <c r="A204" s="29"/>
      <c r="B204" s="30"/>
      <c r="C204" s="179" t="s">
        <v>1</v>
      </c>
      <c r="D204" s="179" t="s">
        <v>169</v>
      </c>
      <c r="E204" s="180" t="s">
        <v>1</v>
      </c>
      <c r="F204" s="181" t="s">
        <v>1</v>
      </c>
      <c r="G204" s="182" t="s">
        <v>1</v>
      </c>
      <c r="H204" s="183"/>
      <c r="I204" s="184"/>
      <c r="J204" s="185">
        <f t="shared" si="50"/>
        <v>0</v>
      </c>
      <c r="K204" s="186"/>
      <c r="L204" s="30"/>
      <c r="M204" s="187" t="s">
        <v>1</v>
      </c>
      <c r="N204" s="188" t="s">
        <v>40</v>
      </c>
      <c r="O204" s="58"/>
      <c r="P204" s="58"/>
      <c r="Q204" s="58"/>
      <c r="R204" s="58"/>
      <c r="S204" s="58"/>
      <c r="T204" s="5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T204" s="14" t="s">
        <v>399</v>
      </c>
      <c r="AU204" s="14" t="s">
        <v>81</v>
      </c>
      <c r="AY204" s="14" t="s">
        <v>399</v>
      </c>
      <c r="BE204" s="166">
        <f>IF(N204="základná",J204,0)</f>
        <v>0</v>
      </c>
      <c r="BF204" s="166">
        <f>IF(N204="znížená",J204,0)</f>
        <v>0</v>
      </c>
      <c r="BG204" s="166">
        <f>IF(N204="zákl. prenesená",J204,0)</f>
        <v>0</v>
      </c>
      <c r="BH204" s="166">
        <f>IF(N204="zníž. prenesená",J204,0)</f>
        <v>0</v>
      </c>
      <c r="BI204" s="166">
        <f>IF(N204="nulová",J204,0)</f>
        <v>0</v>
      </c>
      <c r="BJ204" s="14" t="s">
        <v>86</v>
      </c>
      <c r="BK204" s="166">
        <f>I204*H204</f>
        <v>0</v>
      </c>
    </row>
    <row r="205" spans="1:65" s="2" customFormat="1" ht="16.350000000000001" customHeight="1">
      <c r="A205" s="29"/>
      <c r="B205" s="30"/>
      <c r="C205" s="179" t="s">
        <v>1</v>
      </c>
      <c r="D205" s="179" t="s">
        <v>169</v>
      </c>
      <c r="E205" s="180" t="s">
        <v>1</v>
      </c>
      <c r="F205" s="181" t="s">
        <v>1</v>
      </c>
      <c r="G205" s="182" t="s">
        <v>1</v>
      </c>
      <c r="H205" s="183"/>
      <c r="I205" s="184"/>
      <c r="J205" s="185">
        <f t="shared" si="50"/>
        <v>0</v>
      </c>
      <c r="K205" s="186"/>
      <c r="L205" s="30"/>
      <c r="M205" s="187" t="s">
        <v>1</v>
      </c>
      <c r="N205" s="188" t="s">
        <v>40</v>
      </c>
      <c r="O205" s="58"/>
      <c r="P205" s="58"/>
      <c r="Q205" s="58"/>
      <c r="R205" s="58"/>
      <c r="S205" s="58"/>
      <c r="T205" s="5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T205" s="14" t="s">
        <v>399</v>
      </c>
      <c r="AU205" s="14" t="s">
        <v>81</v>
      </c>
      <c r="AY205" s="14" t="s">
        <v>399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86</v>
      </c>
      <c r="BK205" s="166">
        <f>I205*H205</f>
        <v>0</v>
      </c>
    </row>
    <row r="206" spans="1:65" s="2" customFormat="1" ht="16.350000000000001" customHeight="1">
      <c r="A206" s="29"/>
      <c r="B206" s="30"/>
      <c r="C206" s="179" t="s">
        <v>1</v>
      </c>
      <c r="D206" s="179" t="s">
        <v>169</v>
      </c>
      <c r="E206" s="180" t="s">
        <v>1</v>
      </c>
      <c r="F206" s="181" t="s">
        <v>1</v>
      </c>
      <c r="G206" s="182" t="s">
        <v>1</v>
      </c>
      <c r="H206" s="183"/>
      <c r="I206" s="184"/>
      <c r="J206" s="185">
        <f t="shared" si="50"/>
        <v>0</v>
      </c>
      <c r="K206" s="186"/>
      <c r="L206" s="30"/>
      <c r="M206" s="187" t="s">
        <v>1</v>
      </c>
      <c r="N206" s="188" t="s">
        <v>40</v>
      </c>
      <c r="O206" s="58"/>
      <c r="P206" s="58"/>
      <c r="Q206" s="58"/>
      <c r="R206" s="58"/>
      <c r="S206" s="58"/>
      <c r="T206" s="5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T206" s="14" t="s">
        <v>399</v>
      </c>
      <c r="AU206" s="14" t="s">
        <v>81</v>
      </c>
      <c r="AY206" s="14" t="s">
        <v>399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86</v>
      </c>
      <c r="BK206" s="166">
        <f>I206*H206</f>
        <v>0</v>
      </c>
    </row>
    <row r="207" spans="1:65" s="2" customFormat="1" ht="16.350000000000001" customHeight="1">
      <c r="A207" s="29"/>
      <c r="B207" s="30"/>
      <c r="C207" s="179" t="s">
        <v>1</v>
      </c>
      <c r="D207" s="179" t="s">
        <v>169</v>
      </c>
      <c r="E207" s="180" t="s">
        <v>1</v>
      </c>
      <c r="F207" s="181" t="s">
        <v>1</v>
      </c>
      <c r="G207" s="182" t="s">
        <v>1</v>
      </c>
      <c r="H207" s="183"/>
      <c r="I207" s="184"/>
      <c r="J207" s="185">
        <f t="shared" si="50"/>
        <v>0</v>
      </c>
      <c r="K207" s="186"/>
      <c r="L207" s="30"/>
      <c r="M207" s="187" t="s">
        <v>1</v>
      </c>
      <c r="N207" s="188" t="s">
        <v>40</v>
      </c>
      <c r="O207" s="189"/>
      <c r="P207" s="189"/>
      <c r="Q207" s="189"/>
      <c r="R207" s="189"/>
      <c r="S207" s="189"/>
      <c r="T207" s="190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T207" s="14" t="s">
        <v>399</v>
      </c>
      <c r="AU207" s="14" t="s">
        <v>81</v>
      </c>
      <c r="AY207" s="14" t="s">
        <v>399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86</v>
      </c>
      <c r="BK207" s="166">
        <f>I207*H207</f>
        <v>0</v>
      </c>
    </row>
    <row r="208" spans="1:65" s="2" customFormat="1" ht="6.95" customHeight="1">
      <c r="A208" s="29"/>
      <c r="B208" s="47"/>
      <c r="C208" s="48"/>
      <c r="D208" s="48"/>
      <c r="E208" s="48"/>
      <c r="F208" s="48"/>
      <c r="G208" s="48"/>
      <c r="H208" s="48"/>
      <c r="I208" s="48"/>
      <c r="J208" s="48"/>
      <c r="K208" s="48"/>
      <c r="L208" s="30"/>
      <c r="M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</row>
  </sheetData>
  <autoFilter ref="C121:K207" xr:uid="{00000000-0009-0000-0000-00000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03:D208" xr:uid="{00000000-0002-0000-0800-000000000000}">
      <formula1>"K, M"</formula1>
    </dataValidation>
    <dataValidation type="list" allowBlank="1" showInputMessage="1" showErrorMessage="1" error="Povolené sú hodnoty základná, znížená, nulová." sqref="N203:N208" xr:uid="{00000000-0002-0000-08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54"/>
  <sheetViews>
    <sheetView showGridLines="0" topLeftCell="A133" workbookViewId="0">
      <selection activeCell="H144" sqref="H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112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37" t="s">
        <v>1085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3" t="str">
        <f>'Rekapitulácia stavby'!E14</f>
        <v>Vyplň údaj</v>
      </c>
      <c r="F18" s="220"/>
      <c r="G18" s="220"/>
      <c r="H18" s="22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ROUND((ROUND((SUM(BE120:BE147)),  2) + SUM(BE149:BE153)), 2)</f>
        <v>0</v>
      </c>
      <c r="G33" s="105"/>
      <c r="H33" s="105"/>
      <c r="I33" s="106">
        <v>0.2</v>
      </c>
      <c r="J33" s="104">
        <f>ROUND((ROUND(((SUM(BE120:BE147))*I33),  2) + (SUM(BE149:BE153)*I33)),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ROUND((ROUND((SUM(BF120:BF147)),  2) + SUM(BF149:BF153)), 2)</f>
        <v>0</v>
      </c>
      <c r="G34" s="105"/>
      <c r="H34" s="105"/>
      <c r="I34" s="106">
        <v>0.2</v>
      </c>
      <c r="J34" s="104">
        <f>ROUND((ROUND(((SUM(BF120:BF147))*I34),  2) + (SUM(BF149:BF153)*I34)),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ROUND((ROUND((SUM(BG120:BG147)),  2) + SUM(BG149:BG153)),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ROUND((ROUND((SUM(BH120:BH147)),  2) + SUM(BH149:BH153)),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ROUND((ROUND((SUM(BI120:BI147)),  2) + SUM(BI149:BI153)),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37" t="str">
        <f>E9</f>
        <v>SO-06 - Preloženie VN vedenia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1086</v>
      </c>
      <c r="E97" s="122"/>
      <c r="F97" s="122"/>
      <c r="G97" s="122"/>
      <c r="H97" s="122"/>
      <c r="I97" s="122"/>
      <c r="J97" s="123">
        <f>J121</f>
        <v>0</v>
      </c>
      <c r="L97" s="120"/>
    </row>
    <row r="98" spans="1:31" s="9" customFormat="1" ht="24.95" hidden="1" customHeight="1">
      <c r="B98" s="120"/>
      <c r="D98" s="121" t="s">
        <v>1087</v>
      </c>
      <c r="E98" s="122"/>
      <c r="F98" s="122"/>
      <c r="G98" s="122"/>
      <c r="H98" s="122"/>
      <c r="I98" s="122"/>
      <c r="J98" s="123">
        <f>J127</f>
        <v>0</v>
      </c>
      <c r="L98" s="120"/>
    </row>
    <row r="99" spans="1:31" s="9" customFormat="1" ht="24.95" hidden="1" customHeight="1">
      <c r="B99" s="120"/>
      <c r="D99" s="121" t="s">
        <v>1088</v>
      </c>
      <c r="E99" s="122"/>
      <c r="F99" s="122"/>
      <c r="G99" s="122"/>
      <c r="H99" s="122"/>
      <c r="I99" s="122"/>
      <c r="J99" s="123">
        <f>J136</f>
        <v>0</v>
      </c>
      <c r="L99" s="120"/>
    </row>
    <row r="100" spans="1:31" s="9" customFormat="1" ht="21.75" hidden="1" customHeight="1">
      <c r="B100" s="120"/>
      <c r="D100" s="128" t="s">
        <v>151</v>
      </c>
      <c r="J100" s="129">
        <f>J148</f>
        <v>0</v>
      </c>
      <c r="L100" s="120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41" t="str">
        <f>E7</f>
        <v>Mestský park Komenského</v>
      </c>
      <c r="F110" s="242"/>
      <c r="G110" s="242"/>
      <c r="H110" s="242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7" t="str">
        <f>E9</f>
        <v>SO-06 - Preloženie VN vedenia</v>
      </c>
      <c r="F112" s="240"/>
      <c r="G112" s="240"/>
      <c r="H112" s="240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Námestie Komenského, MČ Bratislava – Staré mesto</v>
      </c>
      <c r="G114" s="29"/>
      <c r="H114" s="29"/>
      <c r="I114" s="24" t="s">
        <v>21</v>
      </c>
      <c r="J114" s="55" t="str">
        <f>IF(J12="","",J12)</f>
        <v>1. 2. 2022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Hlavné mesto SR Bratislava</v>
      </c>
      <c r="G116" s="29"/>
      <c r="H116" s="29"/>
      <c r="I116" s="24" t="s">
        <v>29</v>
      </c>
      <c r="J116" s="27" t="str">
        <f>E21</f>
        <v xml:space="preserve">Totalstudio s.r.o.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24" t="s">
        <v>32</v>
      </c>
      <c r="J117" s="27" t="str">
        <f>E24</f>
        <v xml:space="preserve">Totalstudio s.r.o.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0"/>
      <c r="B119" s="131"/>
      <c r="C119" s="132" t="s">
        <v>153</v>
      </c>
      <c r="D119" s="133" t="s">
        <v>59</v>
      </c>
      <c r="E119" s="133" t="s">
        <v>55</v>
      </c>
      <c r="F119" s="133" t="s">
        <v>56</v>
      </c>
      <c r="G119" s="133" t="s">
        <v>154</v>
      </c>
      <c r="H119" s="133" t="s">
        <v>155</v>
      </c>
      <c r="I119" s="133" t="s">
        <v>156</v>
      </c>
      <c r="J119" s="134" t="s">
        <v>138</v>
      </c>
      <c r="K119" s="135" t="s">
        <v>157</v>
      </c>
      <c r="L119" s="136"/>
      <c r="M119" s="62" t="s">
        <v>1</v>
      </c>
      <c r="N119" s="63" t="s">
        <v>38</v>
      </c>
      <c r="O119" s="63" t="s">
        <v>158</v>
      </c>
      <c r="P119" s="63" t="s">
        <v>159</v>
      </c>
      <c r="Q119" s="63" t="s">
        <v>160</v>
      </c>
      <c r="R119" s="63" t="s">
        <v>161</v>
      </c>
      <c r="S119" s="63" t="s">
        <v>162</v>
      </c>
      <c r="T119" s="64" t="s">
        <v>163</v>
      </c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</row>
    <row r="120" spans="1:65" s="2" customFormat="1" ht="22.9" customHeight="1">
      <c r="A120" s="29"/>
      <c r="B120" s="30"/>
      <c r="C120" s="69" t="s">
        <v>139</v>
      </c>
      <c r="D120" s="29"/>
      <c r="E120" s="29"/>
      <c r="F120" s="29"/>
      <c r="G120" s="29"/>
      <c r="H120" s="29"/>
      <c r="I120" s="29"/>
      <c r="J120" s="137">
        <f>BK120</f>
        <v>0</v>
      </c>
      <c r="K120" s="29"/>
      <c r="L120" s="30"/>
      <c r="M120" s="65"/>
      <c r="N120" s="56"/>
      <c r="O120" s="66"/>
      <c r="P120" s="138">
        <f>P121+P127+P136+P148</f>
        <v>0</v>
      </c>
      <c r="Q120" s="66"/>
      <c r="R120" s="138">
        <f>R121+R127+R136+R148</f>
        <v>0</v>
      </c>
      <c r="S120" s="66"/>
      <c r="T120" s="139">
        <f>T121+T127+T136+T148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140</v>
      </c>
      <c r="BK120" s="140">
        <f>BK121+BK127+BK136+BK148</f>
        <v>0</v>
      </c>
    </row>
    <row r="121" spans="1:65" s="12" customFormat="1" ht="25.9" customHeight="1">
      <c r="B121" s="141"/>
      <c r="D121" s="142" t="s">
        <v>73</v>
      </c>
      <c r="E121" s="143" t="s">
        <v>669</v>
      </c>
      <c r="F121" s="143" t="s">
        <v>1089</v>
      </c>
      <c r="I121" s="144"/>
      <c r="J121" s="129">
        <f>BK121</f>
        <v>0</v>
      </c>
      <c r="L121" s="141"/>
      <c r="M121" s="145"/>
      <c r="N121" s="146"/>
      <c r="O121" s="146"/>
      <c r="P121" s="147">
        <f>SUM(P122:P126)</f>
        <v>0</v>
      </c>
      <c r="Q121" s="146"/>
      <c r="R121" s="147">
        <f>SUM(R122:R126)</f>
        <v>0</v>
      </c>
      <c r="S121" s="146"/>
      <c r="T121" s="148">
        <f>SUM(T122:T126)</f>
        <v>0</v>
      </c>
      <c r="AR121" s="142" t="s">
        <v>81</v>
      </c>
      <c r="AT121" s="149" t="s">
        <v>73</v>
      </c>
      <c r="AU121" s="149" t="s">
        <v>74</v>
      </c>
      <c r="AY121" s="142" t="s">
        <v>166</v>
      </c>
      <c r="BK121" s="150">
        <f>SUM(BK122:BK126)</f>
        <v>0</v>
      </c>
    </row>
    <row r="122" spans="1:65" s="2" customFormat="1" ht="16.5" customHeight="1">
      <c r="A122" s="29"/>
      <c r="B122" s="153"/>
      <c r="C122" s="154" t="s">
        <v>74</v>
      </c>
      <c r="D122" s="154" t="s">
        <v>169</v>
      </c>
      <c r="E122" s="155" t="s">
        <v>1090</v>
      </c>
      <c r="F122" s="156" t="s">
        <v>1091</v>
      </c>
      <c r="G122" s="157" t="s">
        <v>326</v>
      </c>
      <c r="H122" s="191">
        <v>360</v>
      </c>
      <c r="I122" s="158"/>
      <c r="J122" s="159">
        <f>ROUND(I122*H122,2)</f>
        <v>0</v>
      </c>
      <c r="K122" s="160"/>
      <c r="L122" s="30"/>
      <c r="M122" s="161" t="s">
        <v>1</v>
      </c>
      <c r="N122" s="162" t="s">
        <v>40</v>
      </c>
      <c r="O122" s="58"/>
      <c r="P122" s="163">
        <f>O122*H122</f>
        <v>0</v>
      </c>
      <c r="Q122" s="163">
        <v>0</v>
      </c>
      <c r="R122" s="163">
        <f>Q122*H122</f>
        <v>0</v>
      </c>
      <c r="S122" s="163">
        <v>0</v>
      </c>
      <c r="T122" s="164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5" t="s">
        <v>173</v>
      </c>
      <c r="AT122" s="165" t="s">
        <v>169</v>
      </c>
      <c r="AU122" s="165" t="s">
        <v>81</v>
      </c>
      <c r="AY122" s="14" t="s">
        <v>166</v>
      </c>
      <c r="BE122" s="166">
        <f>IF(N122="základná",J122,0)</f>
        <v>0</v>
      </c>
      <c r="BF122" s="166">
        <f>IF(N122="znížená",J122,0)</f>
        <v>0</v>
      </c>
      <c r="BG122" s="166">
        <f>IF(N122="zákl. prenesená",J122,0)</f>
        <v>0</v>
      </c>
      <c r="BH122" s="166">
        <f>IF(N122="zníž. prenesená",J122,0)</f>
        <v>0</v>
      </c>
      <c r="BI122" s="166">
        <f>IF(N122="nulová",J122,0)</f>
        <v>0</v>
      </c>
      <c r="BJ122" s="14" t="s">
        <v>86</v>
      </c>
      <c r="BK122" s="166">
        <f>ROUND(I122*H122,2)</f>
        <v>0</v>
      </c>
      <c r="BL122" s="14" t="s">
        <v>173</v>
      </c>
      <c r="BM122" s="165" t="s">
        <v>86</v>
      </c>
    </row>
    <row r="123" spans="1:65" s="2" customFormat="1" ht="24.2" customHeight="1">
      <c r="A123" s="29"/>
      <c r="B123" s="153"/>
      <c r="C123" s="154" t="s">
        <v>74</v>
      </c>
      <c r="D123" s="154" t="s">
        <v>169</v>
      </c>
      <c r="E123" s="155" t="s">
        <v>1092</v>
      </c>
      <c r="F123" s="156" t="s">
        <v>1093</v>
      </c>
      <c r="G123" s="157" t="s">
        <v>1094</v>
      </c>
      <c r="H123" s="191">
        <v>2</v>
      </c>
      <c r="I123" s="158"/>
      <c r="J123" s="159">
        <f>ROUND(I123*H123,2)</f>
        <v>0</v>
      </c>
      <c r="K123" s="160"/>
      <c r="L123" s="30"/>
      <c r="M123" s="161" t="s">
        <v>1</v>
      </c>
      <c r="N123" s="162" t="s">
        <v>40</v>
      </c>
      <c r="O123" s="58"/>
      <c r="P123" s="163">
        <f>O123*H123</f>
        <v>0</v>
      </c>
      <c r="Q123" s="163">
        <v>0</v>
      </c>
      <c r="R123" s="163">
        <f>Q123*H123</f>
        <v>0</v>
      </c>
      <c r="S123" s="163">
        <v>0</v>
      </c>
      <c r="T123" s="164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173</v>
      </c>
      <c r="AT123" s="165" t="s">
        <v>169</v>
      </c>
      <c r="AU123" s="165" t="s">
        <v>81</v>
      </c>
      <c r="AY123" s="14" t="s">
        <v>166</v>
      </c>
      <c r="BE123" s="166">
        <f>IF(N123="základná",J123,0)</f>
        <v>0</v>
      </c>
      <c r="BF123" s="166">
        <f>IF(N123="znížená",J123,0)</f>
        <v>0</v>
      </c>
      <c r="BG123" s="166">
        <f>IF(N123="zákl. prenesená",J123,0)</f>
        <v>0</v>
      </c>
      <c r="BH123" s="166">
        <f>IF(N123="zníž. prenesená",J123,0)</f>
        <v>0</v>
      </c>
      <c r="BI123" s="166">
        <f>IF(N123="nulová",J123,0)</f>
        <v>0</v>
      </c>
      <c r="BJ123" s="14" t="s">
        <v>86</v>
      </c>
      <c r="BK123" s="166">
        <f>ROUND(I123*H123,2)</f>
        <v>0</v>
      </c>
      <c r="BL123" s="14" t="s">
        <v>173</v>
      </c>
      <c r="BM123" s="165" t="s">
        <v>173</v>
      </c>
    </row>
    <row r="124" spans="1:65" s="2" customFormat="1" ht="33" customHeight="1">
      <c r="A124" s="29"/>
      <c r="B124" s="153"/>
      <c r="C124" s="154" t="s">
        <v>74</v>
      </c>
      <c r="D124" s="154" t="s">
        <v>169</v>
      </c>
      <c r="E124" s="155" t="s">
        <v>1095</v>
      </c>
      <c r="F124" s="156" t="s">
        <v>1096</v>
      </c>
      <c r="G124" s="157" t="s">
        <v>248</v>
      </c>
      <c r="H124" s="191">
        <v>6</v>
      </c>
      <c r="I124" s="158"/>
      <c r="J124" s="159">
        <f>ROUND(I124*H124,2)</f>
        <v>0</v>
      </c>
      <c r="K124" s="160"/>
      <c r="L124" s="30"/>
      <c r="M124" s="161" t="s">
        <v>1</v>
      </c>
      <c r="N124" s="162" t="s">
        <v>40</v>
      </c>
      <c r="O124" s="58"/>
      <c r="P124" s="163">
        <f>O124*H124</f>
        <v>0</v>
      </c>
      <c r="Q124" s="163">
        <v>0</v>
      </c>
      <c r="R124" s="163">
        <f>Q124*H124</f>
        <v>0</v>
      </c>
      <c r="S124" s="163">
        <v>0</v>
      </c>
      <c r="T124" s="164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>IF(N124="základná",J124,0)</f>
        <v>0</v>
      </c>
      <c r="BF124" s="166">
        <f>IF(N124="znížená",J124,0)</f>
        <v>0</v>
      </c>
      <c r="BG124" s="166">
        <f>IF(N124="zákl. prenesená",J124,0)</f>
        <v>0</v>
      </c>
      <c r="BH124" s="166">
        <f>IF(N124="zníž. prenesená",J124,0)</f>
        <v>0</v>
      </c>
      <c r="BI124" s="166">
        <f>IF(N124="nulová",J124,0)</f>
        <v>0</v>
      </c>
      <c r="BJ124" s="14" t="s">
        <v>86</v>
      </c>
      <c r="BK124" s="166">
        <f>ROUND(I124*H124,2)</f>
        <v>0</v>
      </c>
      <c r="BL124" s="14" t="s">
        <v>173</v>
      </c>
      <c r="BM124" s="165" t="s">
        <v>340</v>
      </c>
    </row>
    <row r="125" spans="1:65" s="2" customFormat="1" ht="16.5" customHeight="1">
      <c r="A125" s="29"/>
      <c r="B125" s="153"/>
      <c r="C125" s="154" t="s">
        <v>74</v>
      </c>
      <c r="D125" s="154" t="s">
        <v>169</v>
      </c>
      <c r="E125" s="155" t="s">
        <v>1097</v>
      </c>
      <c r="F125" s="156" t="s">
        <v>1098</v>
      </c>
      <c r="G125" s="157" t="s">
        <v>326</v>
      </c>
      <c r="H125" s="191">
        <v>4</v>
      </c>
      <c r="I125" s="158"/>
      <c r="J125" s="159">
        <f>ROUND(I125*H125,2)</f>
        <v>0</v>
      </c>
      <c r="K125" s="160"/>
      <c r="L125" s="30"/>
      <c r="M125" s="161" t="s">
        <v>1</v>
      </c>
      <c r="N125" s="162" t="s">
        <v>40</v>
      </c>
      <c r="O125" s="58"/>
      <c r="P125" s="163">
        <f>O125*H125</f>
        <v>0</v>
      </c>
      <c r="Q125" s="163">
        <v>0</v>
      </c>
      <c r="R125" s="163">
        <f>Q125*H125</f>
        <v>0</v>
      </c>
      <c r="S125" s="163">
        <v>0</v>
      </c>
      <c r="T125" s="16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>IF(N125="základná",J125,0)</f>
        <v>0</v>
      </c>
      <c r="BF125" s="166">
        <f>IF(N125="znížená",J125,0)</f>
        <v>0</v>
      </c>
      <c r="BG125" s="166">
        <f>IF(N125="zákl. prenesená",J125,0)</f>
        <v>0</v>
      </c>
      <c r="BH125" s="166">
        <f>IF(N125="zníž. prenesená",J125,0)</f>
        <v>0</v>
      </c>
      <c r="BI125" s="166">
        <f>IF(N125="nulová",J125,0)</f>
        <v>0</v>
      </c>
      <c r="BJ125" s="14" t="s">
        <v>86</v>
      </c>
      <c r="BK125" s="166">
        <f>ROUND(I125*H125,2)</f>
        <v>0</v>
      </c>
      <c r="BL125" s="14" t="s">
        <v>173</v>
      </c>
      <c r="BM125" s="165" t="s">
        <v>222</v>
      </c>
    </row>
    <row r="126" spans="1:65" s="2" customFormat="1" ht="16.5" customHeight="1">
      <c r="A126" s="29"/>
      <c r="B126" s="153"/>
      <c r="C126" s="154" t="s">
        <v>74</v>
      </c>
      <c r="D126" s="154" t="s">
        <v>169</v>
      </c>
      <c r="E126" s="155" t="s">
        <v>1099</v>
      </c>
      <c r="F126" s="156" t="s">
        <v>1100</v>
      </c>
      <c r="G126" s="157" t="s">
        <v>326</v>
      </c>
      <c r="H126" s="191">
        <v>120</v>
      </c>
      <c r="I126" s="158"/>
      <c r="J126" s="159">
        <f>ROUND(I126*H126,2)</f>
        <v>0</v>
      </c>
      <c r="K126" s="160"/>
      <c r="L126" s="30"/>
      <c r="M126" s="161" t="s">
        <v>1</v>
      </c>
      <c r="N126" s="162" t="s">
        <v>40</v>
      </c>
      <c r="O126" s="58"/>
      <c r="P126" s="163">
        <f>O126*H126</f>
        <v>0</v>
      </c>
      <c r="Q126" s="163">
        <v>0</v>
      </c>
      <c r="R126" s="163">
        <f>Q126*H126</f>
        <v>0</v>
      </c>
      <c r="S126" s="163">
        <v>0</v>
      </c>
      <c r="T126" s="16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4" t="s">
        <v>86</v>
      </c>
      <c r="BK126" s="166">
        <f>ROUND(I126*H126,2)</f>
        <v>0</v>
      </c>
      <c r="BL126" s="14" t="s">
        <v>173</v>
      </c>
      <c r="BM126" s="165" t="s">
        <v>354</v>
      </c>
    </row>
    <row r="127" spans="1:65" s="12" customFormat="1" ht="25.9" customHeight="1">
      <c r="B127" s="141"/>
      <c r="D127" s="142" t="s">
        <v>73</v>
      </c>
      <c r="E127" s="143" t="s">
        <v>402</v>
      </c>
      <c r="F127" s="143" t="s">
        <v>167</v>
      </c>
      <c r="I127" s="144"/>
      <c r="J127" s="129">
        <f>BK127</f>
        <v>0</v>
      </c>
      <c r="L127" s="141"/>
      <c r="M127" s="145"/>
      <c r="N127" s="146"/>
      <c r="O127" s="146"/>
      <c r="P127" s="147">
        <f>SUM(P128:P135)</f>
        <v>0</v>
      </c>
      <c r="Q127" s="146"/>
      <c r="R127" s="147">
        <f>SUM(R128:R135)</f>
        <v>0</v>
      </c>
      <c r="S127" s="146"/>
      <c r="T127" s="148">
        <f>SUM(T128:T135)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SUM(BK128:BK135)</f>
        <v>0</v>
      </c>
    </row>
    <row r="128" spans="1:65" s="2" customFormat="1" ht="24.2" customHeight="1">
      <c r="A128" s="29"/>
      <c r="B128" s="153"/>
      <c r="C128" s="154" t="s">
        <v>74</v>
      </c>
      <c r="D128" s="154" t="s">
        <v>169</v>
      </c>
      <c r="E128" s="155" t="s">
        <v>1027</v>
      </c>
      <c r="F128" s="156" t="s">
        <v>1028</v>
      </c>
      <c r="G128" s="157" t="s">
        <v>326</v>
      </c>
      <c r="H128" s="191">
        <v>100</v>
      </c>
      <c r="I128" s="158"/>
      <c r="J128" s="159">
        <f t="shared" ref="J128:J135" si="0"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ref="P128:P135" si="1">O128*H128</f>
        <v>0</v>
      </c>
      <c r="Q128" s="163">
        <v>0</v>
      </c>
      <c r="R128" s="163">
        <f t="shared" ref="R128:R135" si="2">Q128*H128</f>
        <v>0</v>
      </c>
      <c r="S128" s="163">
        <v>0</v>
      </c>
      <c r="T128" s="164">
        <f t="shared" ref="T128:T135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ref="BE128:BE135" si="4">IF(N128="základná",J128,0)</f>
        <v>0</v>
      </c>
      <c r="BF128" s="166">
        <f t="shared" ref="BF128:BF135" si="5">IF(N128="znížená",J128,0)</f>
        <v>0</v>
      </c>
      <c r="BG128" s="166">
        <f t="shared" ref="BG128:BG135" si="6">IF(N128="zákl. prenesená",J128,0)</f>
        <v>0</v>
      </c>
      <c r="BH128" s="166">
        <f t="shared" ref="BH128:BH135" si="7">IF(N128="zníž. prenesená",J128,0)</f>
        <v>0</v>
      </c>
      <c r="BI128" s="166">
        <f t="shared" ref="BI128:BI135" si="8">IF(N128="nulová",J128,0)</f>
        <v>0</v>
      </c>
      <c r="BJ128" s="14" t="s">
        <v>86</v>
      </c>
      <c r="BK128" s="166">
        <f t="shared" ref="BK128:BK135" si="9">ROUND(I128*H128,2)</f>
        <v>0</v>
      </c>
      <c r="BL128" s="14" t="s">
        <v>173</v>
      </c>
      <c r="BM128" s="165" t="s">
        <v>362</v>
      </c>
    </row>
    <row r="129" spans="1:65" s="2" customFormat="1" ht="49.15" customHeight="1">
      <c r="A129" s="29"/>
      <c r="B129" s="153"/>
      <c r="C129" s="154" t="s">
        <v>74</v>
      </c>
      <c r="D129" s="154" t="s">
        <v>169</v>
      </c>
      <c r="E129" s="155" t="s">
        <v>1033</v>
      </c>
      <c r="F129" s="156" t="s">
        <v>1034</v>
      </c>
      <c r="G129" s="157" t="s">
        <v>326</v>
      </c>
      <c r="H129" s="191">
        <v>100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229</v>
      </c>
    </row>
    <row r="130" spans="1:65" s="2" customFormat="1" ht="24.2" customHeight="1">
      <c r="A130" s="29"/>
      <c r="B130" s="153"/>
      <c r="C130" s="154" t="s">
        <v>74</v>
      </c>
      <c r="D130" s="154" t="s">
        <v>169</v>
      </c>
      <c r="E130" s="155" t="s">
        <v>1101</v>
      </c>
      <c r="F130" s="156" t="s">
        <v>1102</v>
      </c>
      <c r="G130" s="157" t="s">
        <v>326</v>
      </c>
      <c r="H130" s="191">
        <v>100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218</v>
      </c>
    </row>
    <row r="131" spans="1:65" s="2" customFormat="1" ht="16.5" customHeight="1">
      <c r="A131" s="29"/>
      <c r="B131" s="153"/>
      <c r="C131" s="154" t="s">
        <v>74</v>
      </c>
      <c r="D131" s="154" t="s">
        <v>169</v>
      </c>
      <c r="E131" s="155" t="s">
        <v>1042</v>
      </c>
      <c r="F131" s="156" t="s">
        <v>1043</v>
      </c>
      <c r="G131" s="157" t="s">
        <v>326</v>
      </c>
      <c r="H131" s="191">
        <v>100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420</v>
      </c>
    </row>
    <row r="132" spans="1:65" s="2" customFormat="1" ht="21.75" customHeight="1">
      <c r="A132" s="29"/>
      <c r="B132" s="153"/>
      <c r="C132" s="154" t="s">
        <v>74</v>
      </c>
      <c r="D132" s="154" t="s">
        <v>169</v>
      </c>
      <c r="E132" s="155" t="s">
        <v>1045</v>
      </c>
      <c r="F132" s="156" t="s">
        <v>1046</v>
      </c>
      <c r="G132" s="157" t="s">
        <v>248</v>
      </c>
      <c r="H132" s="191">
        <v>1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7</v>
      </c>
    </row>
    <row r="133" spans="1:65" s="2" customFormat="1" ht="24.2" customHeight="1">
      <c r="A133" s="29"/>
      <c r="B133" s="153"/>
      <c r="C133" s="154" t="s">
        <v>74</v>
      </c>
      <c r="D133" s="154" t="s">
        <v>169</v>
      </c>
      <c r="E133" s="155" t="s">
        <v>1048</v>
      </c>
      <c r="F133" s="156" t="s">
        <v>1049</v>
      </c>
      <c r="G133" s="157" t="s">
        <v>172</v>
      </c>
      <c r="H133" s="191">
        <v>10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425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1103</v>
      </c>
      <c r="F134" s="156" t="s">
        <v>1104</v>
      </c>
      <c r="G134" s="157" t="s">
        <v>248</v>
      </c>
      <c r="H134" s="191">
        <v>600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235</v>
      </c>
    </row>
    <row r="135" spans="1:65" s="2" customFormat="1" ht="24.2" customHeight="1">
      <c r="A135" s="29"/>
      <c r="B135" s="153"/>
      <c r="C135" s="154" t="s">
        <v>74</v>
      </c>
      <c r="D135" s="154" t="s">
        <v>169</v>
      </c>
      <c r="E135" s="155" t="s">
        <v>1105</v>
      </c>
      <c r="F135" s="156" t="s">
        <v>1106</v>
      </c>
      <c r="G135" s="157" t="s">
        <v>248</v>
      </c>
      <c r="H135" s="191">
        <v>2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224</v>
      </c>
    </row>
    <row r="136" spans="1:65" s="12" customFormat="1" ht="25.9" customHeight="1">
      <c r="B136" s="141"/>
      <c r="D136" s="142" t="s">
        <v>73</v>
      </c>
      <c r="E136" s="143" t="s">
        <v>661</v>
      </c>
      <c r="F136" s="143" t="s">
        <v>1051</v>
      </c>
      <c r="I136" s="144"/>
      <c r="J136" s="129">
        <f>BK136</f>
        <v>0</v>
      </c>
      <c r="L136" s="141"/>
      <c r="M136" s="145"/>
      <c r="N136" s="146"/>
      <c r="O136" s="146"/>
      <c r="P136" s="147">
        <f>SUM(P137:P147)</f>
        <v>0</v>
      </c>
      <c r="Q136" s="146"/>
      <c r="R136" s="147">
        <f>SUM(R137:R147)</f>
        <v>0</v>
      </c>
      <c r="S136" s="146"/>
      <c r="T136" s="148">
        <f>SUM(T137:T147)</f>
        <v>0</v>
      </c>
      <c r="AR136" s="142" t="s">
        <v>81</v>
      </c>
      <c r="AT136" s="149" t="s">
        <v>73</v>
      </c>
      <c r="AU136" s="149" t="s">
        <v>74</v>
      </c>
      <c r="AY136" s="142" t="s">
        <v>166</v>
      </c>
      <c r="BK136" s="150">
        <f>SUM(BK137:BK147)</f>
        <v>0</v>
      </c>
    </row>
    <row r="137" spans="1:65" s="2" customFormat="1" ht="16.5" customHeight="1">
      <c r="A137" s="29"/>
      <c r="B137" s="153"/>
      <c r="C137" s="154" t="s">
        <v>74</v>
      </c>
      <c r="D137" s="154" t="s">
        <v>169</v>
      </c>
      <c r="E137" s="155" t="s">
        <v>1052</v>
      </c>
      <c r="F137" s="156" t="s">
        <v>1053</v>
      </c>
      <c r="G137" s="157" t="s">
        <v>523</v>
      </c>
      <c r="H137" s="191">
        <v>16</v>
      </c>
      <c r="I137" s="158"/>
      <c r="J137" s="159">
        <f t="shared" ref="J137:J147" si="10"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ref="P137:P147" si="11">O137*H137</f>
        <v>0</v>
      </c>
      <c r="Q137" s="163">
        <v>0</v>
      </c>
      <c r="R137" s="163">
        <f t="shared" ref="R137:R147" si="12">Q137*H137</f>
        <v>0</v>
      </c>
      <c r="S137" s="163">
        <v>0</v>
      </c>
      <c r="T137" s="164">
        <f t="shared" ref="T137:T147" si="1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ref="BE137:BE147" si="14">IF(N137="základná",J137,0)</f>
        <v>0</v>
      </c>
      <c r="BF137" s="166">
        <f t="shared" ref="BF137:BF147" si="15">IF(N137="znížená",J137,0)</f>
        <v>0</v>
      </c>
      <c r="BG137" s="166">
        <f t="shared" ref="BG137:BG147" si="16">IF(N137="zákl. prenesená",J137,0)</f>
        <v>0</v>
      </c>
      <c r="BH137" s="166">
        <f t="shared" ref="BH137:BH147" si="17">IF(N137="zníž. prenesená",J137,0)</f>
        <v>0</v>
      </c>
      <c r="BI137" s="166">
        <f t="shared" ref="BI137:BI147" si="18">IF(N137="nulová",J137,0)</f>
        <v>0</v>
      </c>
      <c r="BJ137" s="14" t="s">
        <v>86</v>
      </c>
      <c r="BK137" s="166">
        <f t="shared" ref="BK137:BK147" si="19">ROUND(I137*H137,2)</f>
        <v>0</v>
      </c>
      <c r="BL137" s="14" t="s">
        <v>173</v>
      </c>
      <c r="BM137" s="165" t="s">
        <v>284</v>
      </c>
    </row>
    <row r="138" spans="1:65" s="2" customFormat="1" ht="24.2" customHeight="1">
      <c r="A138" s="29"/>
      <c r="B138" s="153"/>
      <c r="C138" s="154" t="s">
        <v>74</v>
      </c>
      <c r="D138" s="154" t="s">
        <v>169</v>
      </c>
      <c r="E138" s="155" t="s">
        <v>1107</v>
      </c>
      <c r="F138" s="156" t="s">
        <v>1108</v>
      </c>
      <c r="G138" s="157" t="s">
        <v>523</v>
      </c>
      <c r="H138" s="191">
        <v>16</v>
      </c>
      <c r="I138" s="158"/>
      <c r="J138" s="159">
        <f t="shared" si="1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1"/>
        <v>0</v>
      </c>
      <c r="Q138" s="163">
        <v>0</v>
      </c>
      <c r="R138" s="163">
        <f t="shared" si="12"/>
        <v>0</v>
      </c>
      <c r="S138" s="163">
        <v>0</v>
      </c>
      <c r="T138" s="164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14"/>
        <v>0</v>
      </c>
      <c r="BF138" s="166">
        <f t="shared" si="15"/>
        <v>0</v>
      </c>
      <c r="BG138" s="166">
        <f t="shared" si="16"/>
        <v>0</v>
      </c>
      <c r="BH138" s="166">
        <f t="shared" si="17"/>
        <v>0</v>
      </c>
      <c r="BI138" s="166">
        <f t="shared" si="18"/>
        <v>0</v>
      </c>
      <c r="BJ138" s="14" t="s">
        <v>86</v>
      </c>
      <c r="BK138" s="166">
        <f t="shared" si="19"/>
        <v>0</v>
      </c>
      <c r="BL138" s="14" t="s">
        <v>173</v>
      </c>
      <c r="BM138" s="165" t="s">
        <v>435</v>
      </c>
    </row>
    <row r="139" spans="1:65" s="2" customFormat="1" ht="16.5" customHeight="1">
      <c r="A139" s="29"/>
      <c r="B139" s="153"/>
      <c r="C139" s="154" t="s">
        <v>74</v>
      </c>
      <c r="D139" s="154" t="s">
        <v>169</v>
      </c>
      <c r="E139" s="155" t="s">
        <v>1061</v>
      </c>
      <c r="F139" s="156" t="s">
        <v>1062</v>
      </c>
      <c r="G139" s="157" t="s">
        <v>523</v>
      </c>
      <c r="H139" s="191">
        <v>40</v>
      </c>
      <c r="I139" s="158"/>
      <c r="J139" s="159">
        <f t="shared" si="1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1"/>
        <v>0</v>
      </c>
      <c r="Q139" s="163">
        <v>0</v>
      </c>
      <c r="R139" s="163">
        <f t="shared" si="12"/>
        <v>0</v>
      </c>
      <c r="S139" s="163">
        <v>0</v>
      </c>
      <c r="T139" s="164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14"/>
        <v>0</v>
      </c>
      <c r="BF139" s="166">
        <f t="shared" si="15"/>
        <v>0</v>
      </c>
      <c r="BG139" s="166">
        <f t="shared" si="16"/>
        <v>0</v>
      </c>
      <c r="BH139" s="166">
        <f t="shared" si="17"/>
        <v>0</v>
      </c>
      <c r="BI139" s="166">
        <f t="shared" si="18"/>
        <v>0</v>
      </c>
      <c r="BJ139" s="14" t="s">
        <v>86</v>
      </c>
      <c r="BK139" s="166">
        <f t="shared" si="19"/>
        <v>0</v>
      </c>
      <c r="BL139" s="14" t="s">
        <v>173</v>
      </c>
      <c r="BM139" s="165" t="s">
        <v>299</v>
      </c>
    </row>
    <row r="140" spans="1:65" s="2" customFormat="1" ht="16.5" customHeight="1">
      <c r="A140" s="29"/>
      <c r="B140" s="153"/>
      <c r="C140" s="154" t="s">
        <v>74</v>
      </c>
      <c r="D140" s="154" t="s">
        <v>169</v>
      </c>
      <c r="E140" s="155" t="s">
        <v>1065</v>
      </c>
      <c r="F140" s="156" t="s">
        <v>1066</v>
      </c>
      <c r="G140" s="157" t="s">
        <v>523</v>
      </c>
      <c r="H140" s="191">
        <v>8</v>
      </c>
      <c r="I140" s="158"/>
      <c r="J140" s="159">
        <f t="shared" si="1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1"/>
        <v>0</v>
      </c>
      <c r="Q140" s="163">
        <v>0</v>
      </c>
      <c r="R140" s="163">
        <f t="shared" si="12"/>
        <v>0</v>
      </c>
      <c r="S140" s="163">
        <v>0</v>
      </c>
      <c r="T140" s="164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14"/>
        <v>0</v>
      </c>
      <c r="BF140" s="166">
        <f t="shared" si="15"/>
        <v>0</v>
      </c>
      <c r="BG140" s="166">
        <f t="shared" si="16"/>
        <v>0</v>
      </c>
      <c r="BH140" s="166">
        <f t="shared" si="17"/>
        <v>0</v>
      </c>
      <c r="BI140" s="166">
        <f t="shared" si="18"/>
        <v>0</v>
      </c>
      <c r="BJ140" s="14" t="s">
        <v>86</v>
      </c>
      <c r="BK140" s="166">
        <f t="shared" si="19"/>
        <v>0</v>
      </c>
      <c r="BL140" s="14" t="s">
        <v>173</v>
      </c>
      <c r="BM140" s="165" t="s">
        <v>441</v>
      </c>
    </row>
    <row r="141" spans="1:65" s="2" customFormat="1" ht="16.5" customHeight="1">
      <c r="A141" s="29"/>
      <c r="B141" s="153"/>
      <c r="C141" s="154" t="s">
        <v>74</v>
      </c>
      <c r="D141" s="154" t="s">
        <v>169</v>
      </c>
      <c r="E141" s="155" t="s">
        <v>1058</v>
      </c>
      <c r="F141" s="156" t="s">
        <v>1059</v>
      </c>
      <c r="G141" s="157" t="s">
        <v>523</v>
      </c>
      <c r="H141" s="191">
        <v>8</v>
      </c>
      <c r="I141" s="158"/>
      <c r="J141" s="159">
        <f t="shared" si="1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1"/>
        <v>0</v>
      </c>
      <c r="Q141" s="163">
        <v>0</v>
      </c>
      <c r="R141" s="163">
        <f t="shared" si="12"/>
        <v>0</v>
      </c>
      <c r="S141" s="163">
        <v>0</v>
      </c>
      <c r="T141" s="164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14"/>
        <v>0</v>
      </c>
      <c r="BF141" s="166">
        <f t="shared" si="15"/>
        <v>0</v>
      </c>
      <c r="BG141" s="166">
        <f t="shared" si="16"/>
        <v>0</v>
      </c>
      <c r="BH141" s="166">
        <f t="shared" si="17"/>
        <v>0</v>
      </c>
      <c r="BI141" s="166">
        <f t="shared" si="18"/>
        <v>0</v>
      </c>
      <c r="BJ141" s="14" t="s">
        <v>86</v>
      </c>
      <c r="BK141" s="166">
        <f t="shared" si="19"/>
        <v>0</v>
      </c>
      <c r="BL141" s="14" t="s">
        <v>173</v>
      </c>
      <c r="BM141" s="165" t="s">
        <v>266</v>
      </c>
    </row>
    <row r="142" spans="1:65" s="2" customFormat="1" ht="24.2" customHeight="1">
      <c r="A142" s="29"/>
      <c r="B142" s="153"/>
      <c r="C142" s="154" t="s">
        <v>74</v>
      </c>
      <c r="D142" s="154" t="s">
        <v>169</v>
      </c>
      <c r="E142" s="155" t="s">
        <v>1068</v>
      </c>
      <c r="F142" s="156" t="s">
        <v>1069</v>
      </c>
      <c r="G142" s="157" t="s">
        <v>523</v>
      </c>
      <c r="H142" s="191">
        <v>16</v>
      </c>
      <c r="I142" s="158"/>
      <c r="J142" s="159">
        <f t="shared" si="1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1"/>
        <v>0</v>
      </c>
      <c r="Q142" s="163">
        <v>0</v>
      </c>
      <c r="R142" s="163">
        <f t="shared" si="12"/>
        <v>0</v>
      </c>
      <c r="S142" s="163">
        <v>0</v>
      </c>
      <c r="T142" s="164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14"/>
        <v>0</v>
      </c>
      <c r="BF142" s="166">
        <f t="shared" si="15"/>
        <v>0</v>
      </c>
      <c r="BG142" s="166">
        <f t="shared" si="16"/>
        <v>0</v>
      </c>
      <c r="BH142" s="166">
        <f t="shared" si="17"/>
        <v>0</v>
      </c>
      <c r="BI142" s="166">
        <f t="shared" si="18"/>
        <v>0</v>
      </c>
      <c r="BJ142" s="14" t="s">
        <v>86</v>
      </c>
      <c r="BK142" s="166">
        <f t="shared" si="19"/>
        <v>0</v>
      </c>
      <c r="BL142" s="14" t="s">
        <v>173</v>
      </c>
      <c r="BM142" s="165" t="s">
        <v>245</v>
      </c>
    </row>
    <row r="143" spans="1:65" s="2" customFormat="1" ht="16.5" customHeight="1">
      <c r="A143" s="29"/>
      <c r="B143" s="153"/>
      <c r="C143" s="154" t="s">
        <v>74</v>
      </c>
      <c r="D143" s="154" t="s">
        <v>169</v>
      </c>
      <c r="E143" s="155" t="s">
        <v>1109</v>
      </c>
      <c r="F143" s="156" t="s">
        <v>1110</v>
      </c>
      <c r="G143" s="157" t="s">
        <v>523</v>
      </c>
      <c r="H143" s="191">
        <v>8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258</v>
      </c>
    </row>
    <row r="144" spans="1:65" s="2" customFormat="1" ht="16.5" customHeight="1">
      <c r="A144" s="29"/>
      <c r="B144" s="153"/>
      <c r="C144" s="154" t="s">
        <v>74</v>
      </c>
      <c r="D144" s="154" t="s">
        <v>169</v>
      </c>
      <c r="E144" s="155" t="s">
        <v>1111</v>
      </c>
      <c r="F144" s="156" t="s">
        <v>1112</v>
      </c>
      <c r="G144" s="157" t="s">
        <v>523</v>
      </c>
      <c r="H144" s="191">
        <v>20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81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262</v>
      </c>
    </row>
    <row r="145" spans="1:65" s="2" customFormat="1" ht="16.5" customHeight="1">
      <c r="A145" s="29"/>
      <c r="B145" s="153"/>
      <c r="C145" s="154" t="s">
        <v>74</v>
      </c>
      <c r="D145" s="154" t="s">
        <v>169</v>
      </c>
      <c r="E145" s="155" t="s">
        <v>1072</v>
      </c>
      <c r="F145" s="156" t="s">
        <v>1073</v>
      </c>
      <c r="G145" s="157" t="s">
        <v>248</v>
      </c>
      <c r="H145" s="191">
        <v>2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0</v>
      </c>
      <c r="R145" s="163">
        <f t="shared" si="12"/>
        <v>0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175</v>
      </c>
    </row>
    <row r="146" spans="1:65" s="2" customFormat="1" ht="24.2" customHeight="1">
      <c r="A146" s="29"/>
      <c r="B146" s="153"/>
      <c r="C146" s="154" t="s">
        <v>74</v>
      </c>
      <c r="D146" s="154" t="s">
        <v>169</v>
      </c>
      <c r="E146" s="155" t="s">
        <v>1075</v>
      </c>
      <c r="F146" s="156" t="s">
        <v>1076</v>
      </c>
      <c r="G146" s="157" t="s">
        <v>523</v>
      </c>
      <c r="H146" s="191">
        <v>12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183</v>
      </c>
    </row>
    <row r="147" spans="1:65" s="2" customFormat="1" ht="21.75" customHeight="1">
      <c r="A147" s="29"/>
      <c r="B147" s="153"/>
      <c r="C147" s="154" t="s">
        <v>74</v>
      </c>
      <c r="D147" s="154" t="s">
        <v>169</v>
      </c>
      <c r="E147" s="155" t="s">
        <v>1079</v>
      </c>
      <c r="F147" s="156" t="s">
        <v>1080</v>
      </c>
      <c r="G147" s="157" t="s">
        <v>523</v>
      </c>
      <c r="H147" s="191">
        <v>16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191</v>
      </c>
    </row>
    <row r="148" spans="1:65" s="2" customFormat="1" ht="49.9" customHeight="1">
      <c r="A148" s="29"/>
      <c r="B148" s="30"/>
      <c r="C148" s="29"/>
      <c r="D148" s="29"/>
      <c r="E148" s="143" t="s">
        <v>397</v>
      </c>
      <c r="F148" s="143" t="s">
        <v>398</v>
      </c>
      <c r="G148" s="29"/>
      <c r="H148" s="29"/>
      <c r="I148" s="29"/>
      <c r="J148" s="129">
        <f t="shared" ref="J148:J153" si="20">BK148</f>
        <v>0</v>
      </c>
      <c r="K148" s="29"/>
      <c r="L148" s="30"/>
      <c r="M148" s="177"/>
      <c r="N148" s="178"/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73</v>
      </c>
      <c r="AU148" s="14" t="s">
        <v>74</v>
      </c>
      <c r="AY148" s="14" t="s">
        <v>399</v>
      </c>
      <c r="BK148" s="166">
        <f>SUM(BK149:BK153)</f>
        <v>0</v>
      </c>
    </row>
    <row r="149" spans="1:65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20"/>
        <v>0</v>
      </c>
      <c r="K149" s="186"/>
      <c r="L149" s="30"/>
      <c r="M149" s="187" t="s">
        <v>1</v>
      </c>
      <c r="N149" s="188" t="s">
        <v>40</v>
      </c>
      <c r="O149" s="58"/>
      <c r="P149" s="58"/>
      <c r="Q149" s="58"/>
      <c r="R149" s="58"/>
      <c r="S149" s="58"/>
      <c r="T149" s="5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5" s="2" customFormat="1" ht="16.350000000000001" customHeight="1">
      <c r="A150" s="29"/>
      <c r="B150" s="30"/>
      <c r="C150" s="179" t="s">
        <v>1</v>
      </c>
      <c r="D150" s="179" t="s">
        <v>169</v>
      </c>
      <c r="E150" s="180" t="s">
        <v>1</v>
      </c>
      <c r="F150" s="181" t="s">
        <v>1</v>
      </c>
      <c r="G150" s="182" t="s">
        <v>1</v>
      </c>
      <c r="H150" s="183"/>
      <c r="I150" s="184"/>
      <c r="J150" s="185">
        <f t="shared" si="20"/>
        <v>0</v>
      </c>
      <c r="K150" s="186"/>
      <c r="L150" s="30"/>
      <c r="M150" s="187" t="s">
        <v>1</v>
      </c>
      <c r="N150" s="188" t="s">
        <v>40</v>
      </c>
      <c r="O150" s="58"/>
      <c r="P150" s="58"/>
      <c r="Q150" s="58"/>
      <c r="R150" s="58"/>
      <c r="S150" s="58"/>
      <c r="T150" s="5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T150" s="14" t="s">
        <v>399</v>
      </c>
      <c r="AU150" s="14" t="s">
        <v>81</v>
      </c>
      <c r="AY150" s="14" t="s">
        <v>399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86</v>
      </c>
      <c r="BK150" s="166">
        <f>I150*H150</f>
        <v>0</v>
      </c>
    </row>
    <row r="151" spans="1:65" s="2" customFormat="1" ht="16.350000000000001" customHeight="1">
      <c r="A151" s="29"/>
      <c r="B151" s="30"/>
      <c r="C151" s="179" t="s">
        <v>1</v>
      </c>
      <c r="D151" s="179" t="s">
        <v>169</v>
      </c>
      <c r="E151" s="180" t="s">
        <v>1</v>
      </c>
      <c r="F151" s="181" t="s">
        <v>1</v>
      </c>
      <c r="G151" s="182" t="s">
        <v>1</v>
      </c>
      <c r="H151" s="183"/>
      <c r="I151" s="184"/>
      <c r="J151" s="185">
        <f t="shared" si="20"/>
        <v>0</v>
      </c>
      <c r="K151" s="186"/>
      <c r="L151" s="30"/>
      <c r="M151" s="187" t="s">
        <v>1</v>
      </c>
      <c r="N151" s="188" t="s">
        <v>40</v>
      </c>
      <c r="O151" s="58"/>
      <c r="P151" s="58"/>
      <c r="Q151" s="58"/>
      <c r="R151" s="58"/>
      <c r="S151" s="58"/>
      <c r="T151" s="5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T151" s="14" t="s">
        <v>399</v>
      </c>
      <c r="AU151" s="14" t="s">
        <v>81</v>
      </c>
      <c r="AY151" s="14" t="s">
        <v>399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86</v>
      </c>
      <c r="BK151" s="166">
        <f>I151*H151</f>
        <v>0</v>
      </c>
    </row>
    <row r="152" spans="1:65" s="2" customFormat="1" ht="16.350000000000001" customHeight="1">
      <c r="A152" s="29"/>
      <c r="B152" s="30"/>
      <c r="C152" s="179" t="s">
        <v>1</v>
      </c>
      <c r="D152" s="179" t="s">
        <v>169</v>
      </c>
      <c r="E152" s="180" t="s">
        <v>1</v>
      </c>
      <c r="F152" s="181" t="s">
        <v>1</v>
      </c>
      <c r="G152" s="182" t="s">
        <v>1</v>
      </c>
      <c r="H152" s="183"/>
      <c r="I152" s="184"/>
      <c r="J152" s="185">
        <f t="shared" si="20"/>
        <v>0</v>
      </c>
      <c r="K152" s="186"/>
      <c r="L152" s="30"/>
      <c r="M152" s="187" t="s">
        <v>1</v>
      </c>
      <c r="N152" s="188" t="s">
        <v>40</v>
      </c>
      <c r="O152" s="58"/>
      <c r="P152" s="58"/>
      <c r="Q152" s="58"/>
      <c r="R152" s="58"/>
      <c r="S152" s="58"/>
      <c r="T152" s="5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399</v>
      </c>
      <c r="AU152" s="14" t="s">
        <v>81</v>
      </c>
      <c r="AY152" s="14" t="s">
        <v>399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I152*H152</f>
        <v>0</v>
      </c>
    </row>
    <row r="153" spans="1:65" s="2" customFormat="1" ht="16.350000000000001" customHeight="1">
      <c r="A153" s="29"/>
      <c r="B153" s="30"/>
      <c r="C153" s="179" t="s">
        <v>1</v>
      </c>
      <c r="D153" s="179" t="s">
        <v>169</v>
      </c>
      <c r="E153" s="180" t="s">
        <v>1</v>
      </c>
      <c r="F153" s="181" t="s">
        <v>1</v>
      </c>
      <c r="G153" s="182" t="s">
        <v>1</v>
      </c>
      <c r="H153" s="183"/>
      <c r="I153" s="184"/>
      <c r="J153" s="185">
        <f t="shared" si="20"/>
        <v>0</v>
      </c>
      <c r="K153" s="186"/>
      <c r="L153" s="30"/>
      <c r="M153" s="187" t="s">
        <v>1</v>
      </c>
      <c r="N153" s="188" t="s">
        <v>40</v>
      </c>
      <c r="O153" s="189"/>
      <c r="P153" s="189"/>
      <c r="Q153" s="189"/>
      <c r="R153" s="189"/>
      <c r="S153" s="189"/>
      <c r="T153" s="190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4" t="s">
        <v>399</v>
      </c>
      <c r="AU153" s="14" t="s">
        <v>81</v>
      </c>
      <c r="AY153" s="14" t="s">
        <v>399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86</v>
      </c>
      <c r="BK153" s="166">
        <f>I153*H153</f>
        <v>0</v>
      </c>
    </row>
    <row r="154" spans="1:65" s="2" customFormat="1" ht="6.95" customHeight="1">
      <c r="A154" s="29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19:K153" xr:uid="{00000000-0009-0000-0000-000009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9:D154" xr:uid="{00000000-0002-0000-0900-000000000000}">
      <formula1>"K, M"</formula1>
    </dataValidation>
    <dataValidation type="list" allowBlank="1" showInputMessage="1" showErrorMessage="1" error="Povolené sú hodnoty základná, znížená, nulová." sqref="N149:N154" xr:uid="{00000000-0002-0000-09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59"/>
  <sheetViews>
    <sheetView showGridLines="0" topLeftCell="A136" workbookViewId="0">
      <selection activeCell="H149" sqref="H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115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37" t="s">
        <v>1113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3" t="str">
        <f>'Rekapitulácia stavby'!E14</f>
        <v>Vyplň údaj</v>
      </c>
      <c r="F18" s="220"/>
      <c r="G18" s="220"/>
      <c r="H18" s="22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ROUND((ROUND((SUM(BE120:BE152)),  2) + SUM(BE154:BE158)), 2)</f>
        <v>0</v>
      </c>
      <c r="G33" s="105"/>
      <c r="H33" s="105"/>
      <c r="I33" s="106">
        <v>0.2</v>
      </c>
      <c r="J33" s="104">
        <f>ROUND((ROUND(((SUM(BE120:BE152))*I33),  2) + (SUM(BE154:BE158)*I33)),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ROUND((ROUND((SUM(BF120:BF152)),  2) + SUM(BF154:BF158)), 2)</f>
        <v>0</v>
      </c>
      <c r="G34" s="105"/>
      <c r="H34" s="105"/>
      <c r="I34" s="106">
        <v>0.2</v>
      </c>
      <c r="J34" s="104">
        <f>ROUND((ROUND(((SUM(BF120:BF152))*I34),  2) + (SUM(BF154:BF158)*I34)),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ROUND((ROUND((SUM(BG120:BG152)),  2) + SUM(BG154:BG158)),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ROUND((ROUND((SUM(BH120:BH152)),  2) + SUM(BH154:BH158)),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ROUND((ROUND((SUM(BI120:BI152)),  2) + SUM(BI154:BI158)),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37" t="str">
        <f>E9</f>
        <v>SO-07 - Preloženie NN vedenia, RE a RS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1114</v>
      </c>
      <c r="E97" s="122"/>
      <c r="F97" s="122"/>
      <c r="G97" s="122"/>
      <c r="H97" s="122"/>
      <c r="I97" s="122"/>
      <c r="J97" s="123">
        <f>J121</f>
        <v>0</v>
      </c>
      <c r="L97" s="120"/>
    </row>
    <row r="98" spans="1:31" s="9" customFormat="1" ht="24.95" hidden="1" customHeight="1">
      <c r="B98" s="120"/>
      <c r="D98" s="121" t="s">
        <v>1087</v>
      </c>
      <c r="E98" s="122"/>
      <c r="F98" s="122"/>
      <c r="G98" s="122"/>
      <c r="H98" s="122"/>
      <c r="I98" s="122"/>
      <c r="J98" s="123">
        <f>J135</f>
        <v>0</v>
      </c>
      <c r="L98" s="120"/>
    </row>
    <row r="99" spans="1:31" s="9" customFormat="1" ht="24.95" hidden="1" customHeight="1">
      <c r="B99" s="120"/>
      <c r="D99" s="121" t="s">
        <v>1088</v>
      </c>
      <c r="E99" s="122"/>
      <c r="F99" s="122"/>
      <c r="G99" s="122"/>
      <c r="H99" s="122"/>
      <c r="I99" s="122"/>
      <c r="J99" s="123">
        <f>J144</f>
        <v>0</v>
      </c>
      <c r="L99" s="120"/>
    </row>
    <row r="100" spans="1:31" s="9" customFormat="1" ht="21.75" hidden="1" customHeight="1">
      <c r="B100" s="120"/>
      <c r="D100" s="128" t="s">
        <v>151</v>
      </c>
      <c r="J100" s="129">
        <f>J153</f>
        <v>0</v>
      </c>
      <c r="L100" s="120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41" t="str">
        <f>E7</f>
        <v>Mestský park Komenského</v>
      </c>
      <c r="F110" s="242"/>
      <c r="G110" s="242"/>
      <c r="H110" s="242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37" t="str">
        <f>E9</f>
        <v>SO-07 - Preloženie NN vedenia, RE a RS</v>
      </c>
      <c r="F112" s="240"/>
      <c r="G112" s="240"/>
      <c r="H112" s="240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Námestie Komenského, MČ Bratislava – Staré mesto</v>
      </c>
      <c r="G114" s="29"/>
      <c r="H114" s="29"/>
      <c r="I114" s="24" t="s">
        <v>21</v>
      </c>
      <c r="J114" s="55" t="str">
        <f>IF(J12="","",J12)</f>
        <v>1. 2. 2022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Hlavné mesto SR Bratislava</v>
      </c>
      <c r="G116" s="29"/>
      <c r="H116" s="29"/>
      <c r="I116" s="24" t="s">
        <v>29</v>
      </c>
      <c r="J116" s="27" t="str">
        <f>E21</f>
        <v xml:space="preserve">Totalstudio s.r.o.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24" t="s">
        <v>32</v>
      </c>
      <c r="J117" s="27" t="str">
        <f>E24</f>
        <v xml:space="preserve">Totalstudio s.r.o.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0"/>
      <c r="B119" s="131"/>
      <c r="C119" s="132" t="s">
        <v>153</v>
      </c>
      <c r="D119" s="133" t="s">
        <v>59</v>
      </c>
      <c r="E119" s="133" t="s">
        <v>55</v>
      </c>
      <c r="F119" s="133" t="s">
        <v>56</v>
      </c>
      <c r="G119" s="133" t="s">
        <v>154</v>
      </c>
      <c r="H119" s="133" t="s">
        <v>155</v>
      </c>
      <c r="I119" s="133" t="s">
        <v>156</v>
      </c>
      <c r="J119" s="134" t="s">
        <v>138</v>
      </c>
      <c r="K119" s="135" t="s">
        <v>157</v>
      </c>
      <c r="L119" s="136"/>
      <c r="M119" s="62" t="s">
        <v>1</v>
      </c>
      <c r="N119" s="63" t="s">
        <v>38</v>
      </c>
      <c r="O119" s="63" t="s">
        <v>158</v>
      </c>
      <c r="P119" s="63" t="s">
        <v>159</v>
      </c>
      <c r="Q119" s="63" t="s">
        <v>160</v>
      </c>
      <c r="R119" s="63" t="s">
        <v>161</v>
      </c>
      <c r="S119" s="63" t="s">
        <v>162</v>
      </c>
      <c r="T119" s="64" t="s">
        <v>163</v>
      </c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</row>
    <row r="120" spans="1:65" s="2" customFormat="1" ht="22.9" customHeight="1">
      <c r="A120" s="29"/>
      <c r="B120" s="30"/>
      <c r="C120" s="69" t="s">
        <v>139</v>
      </c>
      <c r="D120" s="29"/>
      <c r="E120" s="29"/>
      <c r="F120" s="29"/>
      <c r="G120" s="29"/>
      <c r="H120" s="29"/>
      <c r="I120" s="29"/>
      <c r="J120" s="137">
        <f>BK120</f>
        <v>0</v>
      </c>
      <c r="K120" s="29"/>
      <c r="L120" s="30"/>
      <c r="M120" s="65"/>
      <c r="N120" s="56"/>
      <c r="O120" s="66"/>
      <c r="P120" s="138">
        <f>P121+P135+P144+P153</f>
        <v>0</v>
      </c>
      <c r="Q120" s="66"/>
      <c r="R120" s="138">
        <f>R121+R135+R144+R153</f>
        <v>0</v>
      </c>
      <c r="S120" s="66"/>
      <c r="T120" s="139">
        <f>T121+T135+T144+T153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140</v>
      </c>
      <c r="BK120" s="140">
        <f>BK121+BK135+BK144+BK153</f>
        <v>0</v>
      </c>
    </row>
    <row r="121" spans="1:65" s="12" customFormat="1" ht="25.9" customHeight="1">
      <c r="B121" s="141"/>
      <c r="D121" s="142" t="s">
        <v>73</v>
      </c>
      <c r="E121" s="143" t="s">
        <v>669</v>
      </c>
      <c r="F121" s="143" t="s">
        <v>1115</v>
      </c>
      <c r="I121" s="144"/>
      <c r="J121" s="129">
        <f>BK121</f>
        <v>0</v>
      </c>
      <c r="L121" s="141"/>
      <c r="M121" s="145"/>
      <c r="N121" s="146"/>
      <c r="O121" s="146"/>
      <c r="P121" s="147">
        <f>SUM(P122:P134)</f>
        <v>0</v>
      </c>
      <c r="Q121" s="146"/>
      <c r="R121" s="147">
        <f>SUM(R122:R134)</f>
        <v>0</v>
      </c>
      <c r="S121" s="146"/>
      <c r="T121" s="148">
        <f>SUM(T122:T134)</f>
        <v>0</v>
      </c>
      <c r="AR121" s="142" t="s">
        <v>81</v>
      </c>
      <c r="AT121" s="149" t="s">
        <v>73</v>
      </c>
      <c r="AU121" s="149" t="s">
        <v>74</v>
      </c>
      <c r="AY121" s="142" t="s">
        <v>166</v>
      </c>
      <c r="BK121" s="150">
        <f>SUM(BK122:BK134)</f>
        <v>0</v>
      </c>
    </row>
    <row r="122" spans="1:65" s="2" customFormat="1" ht="24.2" customHeight="1">
      <c r="A122" s="29"/>
      <c r="B122" s="153"/>
      <c r="C122" s="154" t="s">
        <v>74</v>
      </c>
      <c r="D122" s="154" t="s">
        <v>169</v>
      </c>
      <c r="E122" s="155" t="s">
        <v>1116</v>
      </c>
      <c r="F122" s="156" t="s">
        <v>1117</v>
      </c>
      <c r="G122" s="157" t="s">
        <v>248</v>
      </c>
      <c r="H122" s="191">
        <v>1</v>
      </c>
      <c r="I122" s="158"/>
      <c r="J122" s="159">
        <f t="shared" ref="J122:J134" si="0">ROUND(I122*H122,2)</f>
        <v>0</v>
      </c>
      <c r="K122" s="160"/>
      <c r="L122" s="30"/>
      <c r="M122" s="161" t="s">
        <v>1</v>
      </c>
      <c r="N122" s="162" t="s">
        <v>40</v>
      </c>
      <c r="O122" s="58"/>
      <c r="P122" s="163">
        <f t="shared" ref="P122:P134" si="1">O122*H122</f>
        <v>0</v>
      </c>
      <c r="Q122" s="163">
        <v>0</v>
      </c>
      <c r="R122" s="163">
        <f t="shared" ref="R122:R134" si="2">Q122*H122</f>
        <v>0</v>
      </c>
      <c r="S122" s="163">
        <v>0</v>
      </c>
      <c r="T122" s="164">
        <f t="shared" ref="T122:T134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5" t="s">
        <v>173</v>
      </c>
      <c r="AT122" s="165" t="s">
        <v>169</v>
      </c>
      <c r="AU122" s="165" t="s">
        <v>81</v>
      </c>
      <c r="AY122" s="14" t="s">
        <v>166</v>
      </c>
      <c r="BE122" s="166">
        <f t="shared" ref="BE122:BE134" si="4">IF(N122="základná",J122,0)</f>
        <v>0</v>
      </c>
      <c r="BF122" s="166">
        <f t="shared" ref="BF122:BF134" si="5">IF(N122="znížená",J122,0)</f>
        <v>0</v>
      </c>
      <c r="BG122" s="166">
        <f t="shared" ref="BG122:BG134" si="6">IF(N122="zákl. prenesená",J122,0)</f>
        <v>0</v>
      </c>
      <c r="BH122" s="166">
        <f t="shared" ref="BH122:BH134" si="7">IF(N122="zníž. prenesená",J122,0)</f>
        <v>0</v>
      </c>
      <c r="BI122" s="166">
        <f t="shared" ref="BI122:BI134" si="8">IF(N122="nulová",J122,0)</f>
        <v>0</v>
      </c>
      <c r="BJ122" s="14" t="s">
        <v>86</v>
      </c>
      <c r="BK122" s="166">
        <f t="shared" ref="BK122:BK134" si="9">ROUND(I122*H122,2)</f>
        <v>0</v>
      </c>
      <c r="BL122" s="14" t="s">
        <v>173</v>
      </c>
      <c r="BM122" s="165" t="s">
        <v>86</v>
      </c>
    </row>
    <row r="123" spans="1:65" s="2" customFormat="1" ht="24.2" customHeight="1">
      <c r="A123" s="29"/>
      <c r="B123" s="153"/>
      <c r="C123" s="154" t="s">
        <v>74</v>
      </c>
      <c r="D123" s="154" t="s">
        <v>169</v>
      </c>
      <c r="E123" s="155" t="s">
        <v>1118</v>
      </c>
      <c r="F123" s="156" t="s">
        <v>1119</v>
      </c>
      <c r="G123" s="157" t="s">
        <v>248</v>
      </c>
      <c r="H123" s="191">
        <v>1</v>
      </c>
      <c r="I123" s="158"/>
      <c r="J123" s="159">
        <f t="shared" si="0"/>
        <v>0</v>
      </c>
      <c r="K123" s="160"/>
      <c r="L123" s="30"/>
      <c r="M123" s="161" t="s">
        <v>1</v>
      </c>
      <c r="N123" s="162" t="s">
        <v>40</v>
      </c>
      <c r="O123" s="58"/>
      <c r="P123" s="163">
        <f t="shared" si="1"/>
        <v>0</v>
      </c>
      <c r="Q123" s="163">
        <v>0</v>
      </c>
      <c r="R123" s="163">
        <f t="shared" si="2"/>
        <v>0</v>
      </c>
      <c r="S123" s="163">
        <v>0</v>
      </c>
      <c r="T123" s="164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173</v>
      </c>
      <c r="AT123" s="165" t="s">
        <v>169</v>
      </c>
      <c r="AU123" s="165" t="s">
        <v>81</v>
      </c>
      <c r="AY123" s="14" t="s">
        <v>166</v>
      </c>
      <c r="BE123" s="166">
        <f t="shared" si="4"/>
        <v>0</v>
      </c>
      <c r="BF123" s="166">
        <f t="shared" si="5"/>
        <v>0</v>
      </c>
      <c r="BG123" s="166">
        <f t="shared" si="6"/>
        <v>0</v>
      </c>
      <c r="BH123" s="166">
        <f t="shared" si="7"/>
        <v>0</v>
      </c>
      <c r="BI123" s="166">
        <f t="shared" si="8"/>
        <v>0</v>
      </c>
      <c r="BJ123" s="14" t="s">
        <v>86</v>
      </c>
      <c r="BK123" s="166">
        <f t="shared" si="9"/>
        <v>0</v>
      </c>
      <c r="BL123" s="14" t="s">
        <v>173</v>
      </c>
      <c r="BM123" s="165" t="s">
        <v>173</v>
      </c>
    </row>
    <row r="124" spans="1:65" s="2" customFormat="1" ht="24.2" customHeight="1">
      <c r="A124" s="29"/>
      <c r="B124" s="153"/>
      <c r="C124" s="154" t="s">
        <v>74</v>
      </c>
      <c r="D124" s="154" t="s">
        <v>169</v>
      </c>
      <c r="E124" s="155" t="s">
        <v>1120</v>
      </c>
      <c r="F124" s="156" t="s">
        <v>1121</v>
      </c>
      <c r="G124" s="157" t="s">
        <v>248</v>
      </c>
      <c r="H124" s="191">
        <v>1</v>
      </c>
      <c r="I124" s="158"/>
      <c r="J124" s="159">
        <f t="shared" si="0"/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si="1"/>
        <v>0</v>
      </c>
      <c r="Q124" s="163">
        <v>0</v>
      </c>
      <c r="R124" s="163">
        <f t="shared" si="2"/>
        <v>0</v>
      </c>
      <c r="S124" s="163">
        <v>0</v>
      </c>
      <c r="T124" s="164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si="4"/>
        <v>0</v>
      </c>
      <c r="BF124" s="166">
        <f t="shared" si="5"/>
        <v>0</v>
      </c>
      <c r="BG124" s="166">
        <f t="shared" si="6"/>
        <v>0</v>
      </c>
      <c r="BH124" s="166">
        <f t="shared" si="7"/>
        <v>0</v>
      </c>
      <c r="BI124" s="166">
        <f t="shared" si="8"/>
        <v>0</v>
      </c>
      <c r="BJ124" s="14" t="s">
        <v>86</v>
      </c>
      <c r="BK124" s="166">
        <f t="shared" si="9"/>
        <v>0</v>
      </c>
      <c r="BL124" s="14" t="s">
        <v>173</v>
      </c>
      <c r="BM124" s="165" t="s">
        <v>340</v>
      </c>
    </row>
    <row r="125" spans="1:65" s="2" customFormat="1" ht="16.5" customHeight="1">
      <c r="A125" s="29"/>
      <c r="B125" s="153"/>
      <c r="C125" s="154" t="s">
        <v>74</v>
      </c>
      <c r="D125" s="154" t="s">
        <v>169</v>
      </c>
      <c r="E125" s="155" t="s">
        <v>1122</v>
      </c>
      <c r="F125" s="156" t="s">
        <v>1123</v>
      </c>
      <c r="G125" s="157" t="s">
        <v>326</v>
      </c>
      <c r="H125" s="191">
        <v>240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222</v>
      </c>
    </row>
    <row r="126" spans="1:65" s="2" customFormat="1" ht="16.5" customHeight="1">
      <c r="A126" s="29"/>
      <c r="B126" s="153"/>
      <c r="C126" s="154" t="s">
        <v>74</v>
      </c>
      <c r="D126" s="154" t="s">
        <v>169</v>
      </c>
      <c r="E126" s="155" t="s">
        <v>1124</v>
      </c>
      <c r="F126" s="156" t="s">
        <v>1125</v>
      </c>
      <c r="G126" s="157" t="s">
        <v>248</v>
      </c>
      <c r="H126" s="191">
        <v>16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354</v>
      </c>
    </row>
    <row r="127" spans="1:65" s="2" customFormat="1" ht="24.2" customHeight="1">
      <c r="A127" s="29"/>
      <c r="B127" s="153"/>
      <c r="C127" s="154" t="s">
        <v>74</v>
      </c>
      <c r="D127" s="154" t="s">
        <v>169</v>
      </c>
      <c r="E127" s="155" t="s">
        <v>1126</v>
      </c>
      <c r="F127" s="156" t="s">
        <v>1127</v>
      </c>
      <c r="G127" s="157" t="s">
        <v>248</v>
      </c>
      <c r="H127" s="191">
        <v>4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362</v>
      </c>
    </row>
    <row r="128" spans="1:65" s="2" customFormat="1" ht="16.5" customHeight="1">
      <c r="A128" s="29"/>
      <c r="B128" s="153"/>
      <c r="C128" s="154" t="s">
        <v>74</v>
      </c>
      <c r="D128" s="154" t="s">
        <v>169</v>
      </c>
      <c r="E128" s="155" t="s">
        <v>1128</v>
      </c>
      <c r="F128" s="156" t="s">
        <v>1129</v>
      </c>
      <c r="G128" s="157" t="s">
        <v>326</v>
      </c>
      <c r="H128" s="191">
        <v>30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86</v>
      </c>
      <c r="BK128" s="166">
        <f t="shared" si="9"/>
        <v>0</v>
      </c>
      <c r="BL128" s="14" t="s">
        <v>173</v>
      </c>
      <c r="BM128" s="165" t="s">
        <v>229</v>
      </c>
    </row>
    <row r="129" spans="1:65" s="2" customFormat="1" ht="16.5" customHeight="1">
      <c r="A129" s="29"/>
      <c r="B129" s="153"/>
      <c r="C129" s="154" t="s">
        <v>74</v>
      </c>
      <c r="D129" s="154" t="s">
        <v>169</v>
      </c>
      <c r="E129" s="155" t="s">
        <v>1130</v>
      </c>
      <c r="F129" s="156" t="s">
        <v>1131</v>
      </c>
      <c r="G129" s="157" t="s">
        <v>248</v>
      </c>
      <c r="H129" s="191">
        <v>16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218</v>
      </c>
    </row>
    <row r="130" spans="1:65" s="2" customFormat="1" ht="21.75" customHeight="1">
      <c r="A130" s="29"/>
      <c r="B130" s="153"/>
      <c r="C130" s="154" t="s">
        <v>74</v>
      </c>
      <c r="D130" s="154" t="s">
        <v>169</v>
      </c>
      <c r="E130" s="155" t="s">
        <v>893</v>
      </c>
      <c r="F130" s="156" t="s">
        <v>894</v>
      </c>
      <c r="G130" s="157" t="s">
        <v>248</v>
      </c>
      <c r="H130" s="191">
        <v>20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420</v>
      </c>
    </row>
    <row r="131" spans="1:65" s="2" customFormat="1" ht="24.2" customHeight="1">
      <c r="A131" s="29"/>
      <c r="B131" s="153"/>
      <c r="C131" s="154" t="s">
        <v>74</v>
      </c>
      <c r="D131" s="154" t="s">
        <v>169</v>
      </c>
      <c r="E131" s="155" t="s">
        <v>896</v>
      </c>
      <c r="F131" s="156" t="s">
        <v>897</v>
      </c>
      <c r="G131" s="157" t="s">
        <v>248</v>
      </c>
      <c r="H131" s="191">
        <v>20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7</v>
      </c>
    </row>
    <row r="132" spans="1:65" s="2" customFormat="1" ht="33" customHeight="1">
      <c r="A132" s="29"/>
      <c r="B132" s="153"/>
      <c r="C132" s="154" t="s">
        <v>74</v>
      </c>
      <c r="D132" s="154" t="s">
        <v>169</v>
      </c>
      <c r="E132" s="155" t="s">
        <v>902</v>
      </c>
      <c r="F132" s="156" t="s">
        <v>903</v>
      </c>
      <c r="G132" s="157" t="s">
        <v>326</v>
      </c>
      <c r="H132" s="191">
        <v>100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425</v>
      </c>
    </row>
    <row r="133" spans="1:65" s="2" customFormat="1" ht="24.2" customHeight="1">
      <c r="A133" s="29"/>
      <c r="B133" s="153"/>
      <c r="C133" s="154" t="s">
        <v>74</v>
      </c>
      <c r="D133" s="154" t="s">
        <v>169</v>
      </c>
      <c r="E133" s="155" t="s">
        <v>905</v>
      </c>
      <c r="F133" s="156" t="s">
        <v>906</v>
      </c>
      <c r="G133" s="157" t="s">
        <v>326</v>
      </c>
      <c r="H133" s="191">
        <v>40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235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1132</v>
      </c>
      <c r="F134" s="156" t="s">
        <v>1133</v>
      </c>
      <c r="G134" s="157" t="s">
        <v>326</v>
      </c>
      <c r="H134" s="191">
        <v>200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224</v>
      </c>
    </row>
    <row r="135" spans="1:65" s="12" customFormat="1" ht="25.9" customHeight="1">
      <c r="B135" s="141"/>
      <c r="D135" s="142" t="s">
        <v>73</v>
      </c>
      <c r="E135" s="143" t="s">
        <v>402</v>
      </c>
      <c r="F135" s="143" t="s">
        <v>167</v>
      </c>
      <c r="I135" s="144"/>
      <c r="J135" s="129">
        <f>BK135</f>
        <v>0</v>
      </c>
      <c r="L135" s="141"/>
      <c r="M135" s="145"/>
      <c r="N135" s="146"/>
      <c r="O135" s="146"/>
      <c r="P135" s="147">
        <f>SUM(P136:P143)</f>
        <v>0</v>
      </c>
      <c r="Q135" s="146"/>
      <c r="R135" s="147">
        <f>SUM(R136:R143)</f>
        <v>0</v>
      </c>
      <c r="S135" s="146"/>
      <c r="T135" s="148">
        <f>SUM(T136:T143)</f>
        <v>0</v>
      </c>
      <c r="AR135" s="142" t="s">
        <v>81</v>
      </c>
      <c r="AT135" s="149" t="s">
        <v>73</v>
      </c>
      <c r="AU135" s="149" t="s">
        <v>74</v>
      </c>
      <c r="AY135" s="142" t="s">
        <v>166</v>
      </c>
      <c r="BK135" s="150">
        <f>SUM(BK136:BK143)</f>
        <v>0</v>
      </c>
    </row>
    <row r="136" spans="1:65" s="2" customFormat="1" ht="24.2" customHeight="1">
      <c r="A136" s="29"/>
      <c r="B136" s="153"/>
      <c r="C136" s="154" t="s">
        <v>74</v>
      </c>
      <c r="D136" s="154" t="s">
        <v>169</v>
      </c>
      <c r="E136" s="155" t="s">
        <v>1027</v>
      </c>
      <c r="F136" s="156" t="s">
        <v>1028</v>
      </c>
      <c r="G136" s="157" t="s">
        <v>326</v>
      </c>
      <c r="H136" s="191">
        <v>100</v>
      </c>
      <c r="I136" s="158"/>
      <c r="J136" s="159">
        <f t="shared" ref="J136:J143" si="10">ROUND(I136*H136,2)</f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ref="P136:P143" si="11">O136*H136</f>
        <v>0</v>
      </c>
      <c r="Q136" s="163">
        <v>0</v>
      </c>
      <c r="R136" s="163">
        <f t="shared" ref="R136:R143" si="12">Q136*H136</f>
        <v>0</v>
      </c>
      <c r="S136" s="163">
        <v>0</v>
      </c>
      <c r="T136" s="164">
        <f t="shared" ref="T136:T143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81</v>
      </c>
      <c r="AY136" s="14" t="s">
        <v>166</v>
      </c>
      <c r="BE136" s="166">
        <f t="shared" ref="BE136:BE143" si="14">IF(N136="základná",J136,0)</f>
        <v>0</v>
      </c>
      <c r="BF136" s="166">
        <f t="shared" ref="BF136:BF143" si="15">IF(N136="znížená",J136,0)</f>
        <v>0</v>
      </c>
      <c r="BG136" s="166">
        <f t="shared" ref="BG136:BG143" si="16">IF(N136="zákl. prenesená",J136,0)</f>
        <v>0</v>
      </c>
      <c r="BH136" s="166">
        <f t="shared" ref="BH136:BH143" si="17">IF(N136="zníž. prenesená",J136,0)</f>
        <v>0</v>
      </c>
      <c r="BI136" s="166">
        <f t="shared" ref="BI136:BI143" si="18">IF(N136="nulová",J136,0)</f>
        <v>0</v>
      </c>
      <c r="BJ136" s="14" t="s">
        <v>86</v>
      </c>
      <c r="BK136" s="166">
        <f t="shared" ref="BK136:BK143" si="19">ROUND(I136*H136,2)</f>
        <v>0</v>
      </c>
      <c r="BL136" s="14" t="s">
        <v>173</v>
      </c>
      <c r="BM136" s="165" t="s">
        <v>284</v>
      </c>
    </row>
    <row r="137" spans="1:65" s="2" customFormat="1" ht="49.15" customHeight="1">
      <c r="A137" s="29"/>
      <c r="B137" s="153"/>
      <c r="C137" s="154" t="s">
        <v>74</v>
      </c>
      <c r="D137" s="154" t="s">
        <v>169</v>
      </c>
      <c r="E137" s="155" t="s">
        <v>1033</v>
      </c>
      <c r="F137" s="156" t="s">
        <v>1034</v>
      </c>
      <c r="G137" s="157" t="s">
        <v>326</v>
      </c>
      <c r="H137" s="191">
        <v>100</v>
      </c>
      <c r="I137" s="158"/>
      <c r="J137" s="159">
        <f t="shared" si="1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1"/>
        <v>0</v>
      </c>
      <c r="Q137" s="163">
        <v>0</v>
      </c>
      <c r="R137" s="163">
        <f t="shared" si="12"/>
        <v>0</v>
      </c>
      <c r="S137" s="163">
        <v>0</v>
      </c>
      <c r="T137" s="164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si="14"/>
        <v>0</v>
      </c>
      <c r="BF137" s="166">
        <f t="shared" si="15"/>
        <v>0</v>
      </c>
      <c r="BG137" s="166">
        <f t="shared" si="16"/>
        <v>0</v>
      </c>
      <c r="BH137" s="166">
        <f t="shared" si="17"/>
        <v>0</v>
      </c>
      <c r="BI137" s="166">
        <f t="shared" si="18"/>
        <v>0</v>
      </c>
      <c r="BJ137" s="14" t="s">
        <v>86</v>
      </c>
      <c r="BK137" s="166">
        <f t="shared" si="19"/>
        <v>0</v>
      </c>
      <c r="BL137" s="14" t="s">
        <v>173</v>
      </c>
      <c r="BM137" s="165" t="s">
        <v>435</v>
      </c>
    </row>
    <row r="138" spans="1:65" s="2" customFormat="1" ht="24.2" customHeight="1">
      <c r="A138" s="29"/>
      <c r="B138" s="153"/>
      <c r="C138" s="154" t="s">
        <v>74</v>
      </c>
      <c r="D138" s="154" t="s">
        <v>169</v>
      </c>
      <c r="E138" s="155" t="s">
        <v>1101</v>
      </c>
      <c r="F138" s="156" t="s">
        <v>1102</v>
      </c>
      <c r="G138" s="157" t="s">
        <v>326</v>
      </c>
      <c r="H138" s="191">
        <v>100</v>
      </c>
      <c r="I138" s="158"/>
      <c r="J138" s="159">
        <f t="shared" si="1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1"/>
        <v>0</v>
      </c>
      <c r="Q138" s="163">
        <v>0</v>
      </c>
      <c r="R138" s="163">
        <f t="shared" si="12"/>
        <v>0</v>
      </c>
      <c r="S138" s="163">
        <v>0</v>
      </c>
      <c r="T138" s="164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14"/>
        <v>0</v>
      </c>
      <c r="BF138" s="166">
        <f t="shared" si="15"/>
        <v>0</v>
      </c>
      <c r="BG138" s="166">
        <f t="shared" si="16"/>
        <v>0</v>
      </c>
      <c r="BH138" s="166">
        <f t="shared" si="17"/>
        <v>0</v>
      </c>
      <c r="BI138" s="166">
        <f t="shared" si="18"/>
        <v>0</v>
      </c>
      <c r="BJ138" s="14" t="s">
        <v>86</v>
      </c>
      <c r="BK138" s="166">
        <f t="shared" si="19"/>
        <v>0</v>
      </c>
      <c r="BL138" s="14" t="s">
        <v>173</v>
      </c>
      <c r="BM138" s="165" t="s">
        <v>299</v>
      </c>
    </row>
    <row r="139" spans="1:65" s="2" customFormat="1" ht="16.5" customHeight="1">
      <c r="A139" s="29"/>
      <c r="B139" s="153"/>
      <c r="C139" s="154" t="s">
        <v>74</v>
      </c>
      <c r="D139" s="154" t="s">
        <v>169</v>
      </c>
      <c r="E139" s="155" t="s">
        <v>1042</v>
      </c>
      <c r="F139" s="156" t="s">
        <v>1043</v>
      </c>
      <c r="G139" s="157" t="s">
        <v>326</v>
      </c>
      <c r="H139" s="191">
        <v>100</v>
      </c>
      <c r="I139" s="158"/>
      <c r="J139" s="159">
        <f t="shared" si="1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1"/>
        <v>0</v>
      </c>
      <c r="Q139" s="163">
        <v>0</v>
      </c>
      <c r="R139" s="163">
        <f t="shared" si="12"/>
        <v>0</v>
      </c>
      <c r="S139" s="163">
        <v>0</v>
      </c>
      <c r="T139" s="164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14"/>
        <v>0</v>
      </c>
      <c r="BF139" s="166">
        <f t="shared" si="15"/>
        <v>0</v>
      </c>
      <c r="BG139" s="166">
        <f t="shared" si="16"/>
        <v>0</v>
      </c>
      <c r="BH139" s="166">
        <f t="shared" si="17"/>
        <v>0</v>
      </c>
      <c r="BI139" s="166">
        <f t="shared" si="18"/>
        <v>0</v>
      </c>
      <c r="BJ139" s="14" t="s">
        <v>86</v>
      </c>
      <c r="BK139" s="166">
        <f t="shared" si="19"/>
        <v>0</v>
      </c>
      <c r="BL139" s="14" t="s">
        <v>173</v>
      </c>
      <c r="BM139" s="165" t="s">
        <v>441</v>
      </c>
    </row>
    <row r="140" spans="1:65" s="2" customFormat="1" ht="21.75" customHeight="1">
      <c r="A140" s="29"/>
      <c r="B140" s="153"/>
      <c r="C140" s="154" t="s">
        <v>74</v>
      </c>
      <c r="D140" s="154" t="s">
        <v>169</v>
      </c>
      <c r="E140" s="155" t="s">
        <v>1045</v>
      </c>
      <c r="F140" s="156" t="s">
        <v>1046</v>
      </c>
      <c r="G140" s="157" t="s">
        <v>248</v>
      </c>
      <c r="H140" s="191">
        <v>1</v>
      </c>
      <c r="I140" s="158"/>
      <c r="J140" s="159">
        <f t="shared" si="1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1"/>
        <v>0</v>
      </c>
      <c r="Q140" s="163">
        <v>0</v>
      </c>
      <c r="R140" s="163">
        <f t="shared" si="12"/>
        <v>0</v>
      </c>
      <c r="S140" s="163">
        <v>0</v>
      </c>
      <c r="T140" s="164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14"/>
        <v>0</v>
      </c>
      <c r="BF140" s="166">
        <f t="shared" si="15"/>
        <v>0</v>
      </c>
      <c r="BG140" s="166">
        <f t="shared" si="16"/>
        <v>0</v>
      </c>
      <c r="BH140" s="166">
        <f t="shared" si="17"/>
        <v>0</v>
      </c>
      <c r="BI140" s="166">
        <f t="shared" si="18"/>
        <v>0</v>
      </c>
      <c r="BJ140" s="14" t="s">
        <v>86</v>
      </c>
      <c r="BK140" s="166">
        <f t="shared" si="19"/>
        <v>0</v>
      </c>
      <c r="BL140" s="14" t="s">
        <v>173</v>
      </c>
      <c r="BM140" s="165" t="s">
        <v>266</v>
      </c>
    </row>
    <row r="141" spans="1:65" s="2" customFormat="1" ht="24.2" customHeight="1">
      <c r="A141" s="29"/>
      <c r="B141" s="153"/>
      <c r="C141" s="154" t="s">
        <v>74</v>
      </c>
      <c r="D141" s="154" t="s">
        <v>169</v>
      </c>
      <c r="E141" s="155" t="s">
        <v>1048</v>
      </c>
      <c r="F141" s="156" t="s">
        <v>1049</v>
      </c>
      <c r="G141" s="157" t="s">
        <v>172</v>
      </c>
      <c r="H141" s="191">
        <v>10</v>
      </c>
      <c r="I141" s="158"/>
      <c r="J141" s="159">
        <f t="shared" si="1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1"/>
        <v>0</v>
      </c>
      <c r="Q141" s="163">
        <v>0</v>
      </c>
      <c r="R141" s="163">
        <f t="shared" si="12"/>
        <v>0</v>
      </c>
      <c r="S141" s="163">
        <v>0</v>
      </c>
      <c r="T141" s="164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14"/>
        <v>0</v>
      </c>
      <c r="BF141" s="166">
        <f t="shared" si="15"/>
        <v>0</v>
      </c>
      <c r="BG141" s="166">
        <f t="shared" si="16"/>
        <v>0</v>
      </c>
      <c r="BH141" s="166">
        <f t="shared" si="17"/>
        <v>0</v>
      </c>
      <c r="BI141" s="166">
        <f t="shared" si="18"/>
        <v>0</v>
      </c>
      <c r="BJ141" s="14" t="s">
        <v>86</v>
      </c>
      <c r="BK141" s="166">
        <f t="shared" si="19"/>
        <v>0</v>
      </c>
      <c r="BL141" s="14" t="s">
        <v>173</v>
      </c>
      <c r="BM141" s="165" t="s">
        <v>245</v>
      </c>
    </row>
    <row r="142" spans="1:65" s="2" customFormat="1" ht="16.5" customHeight="1">
      <c r="A142" s="29"/>
      <c r="B142" s="153"/>
      <c r="C142" s="154" t="s">
        <v>74</v>
      </c>
      <c r="D142" s="154" t="s">
        <v>169</v>
      </c>
      <c r="E142" s="155" t="s">
        <v>1103</v>
      </c>
      <c r="F142" s="156" t="s">
        <v>1104</v>
      </c>
      <c r="G142" s="157" t="s">
        <v>248</v>
      </c>
      <c r="H142" s="191">
        <v>400</v>
      </c>
      <c r="I142" s="158"/>
      <c r="J142" s="159">
        <f t="shared" si="1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1"/>
        <v>0</v>
      </c>
      <c r="Q142" s="163">
        <v>0</v>
      </c>
      <c r="R142" s="163">
        <f t="shared" si="12"/>
        <v>0</v>
      </c>
      <c r="S142" s="163">
        <v>0</v>
      </c>
      <c r="T142" s="164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14"/>
        <v>0</v>
      </c>
      <c r="BF142" s="166">
        <f t="shared" si="15"/>
        <v>0</v>
      </c>
      <c r="BG142" s="166">
        <f t="shared" si="16"/>
        <v>0</v>
      </c>
      <c r="BH142" s="166">
        <f t="shared" si="17"/>
        <v>0</v>
      </c>
      <c r="BI142" s="166">
        <f t="shared" si="18"/>
        <v>0</v>
      </c>
      <c r="BJ142" s="14" t="s">
        <v>86</v>
      </c>
      <c r="BK142" s="166">
        <f t="shared" si="19"/>
        <v>0</v>
      </c>
      <c r="BL142" s="14" t="s">
        <v>173</v>
      </c>
      <c r="BM142" s="165" t="s">
        <v>258</v>
      </c>
    </row>
    <row r="143" spans="1:65" s="2" customFormat="1" ht="24.2" customHeight="1">
      <c r="A143" s="29"/>
      <c r="B143" s="153"/>
      <c r="C143" s="154" t="s">
        <v>74</v>
      </c>
      <c r="D143" s="154" t="s">
        <v>169</v>
      </c>
      <c r="E143" s="155" t="s">
        <v>1105</v>
      </c>
      <c r="F143" s="156" t="s">
        <v>1106</v>
      </c>
      <c r="G143" s="157" t="s">
        <v>248</v>
      </c>
      <c r="H143" s="191">
        <v>4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262</v>
      </c>
    </row>
    <row r="144" spans="1:65" s="12" customFormat="1" ht="25.9" customHeight="1">
      <c r="B144" s="141"/>
      <c r="D144" s="142" t="s">
        <v>73</v>
      </c>
      <c r="E144" s="143" t="s">
        <v>661</v>
      </c>
      <c r="F144" s="143" t="s">
        <v>1051</v>
      </c>
      <c r="I144" s="144"/>
      <c r="J144" s="129">
        <f>BK144</f>
        <v>0</v>
      </c>
      <c r="L144" s="141"/>
      <c r="M144" s="145"/>
      <c r="N144" s="146"/>
      <c r="O144" s="146"/>
      <c r="P144" s="147">
        <f>SUM(P145:P152)</f>
        <v>0</v>
      </c>
      <c r="Q144" s="146"/>
      <c r="R144" s="147">
        <f>SUM(R145:R152)</f>
        <v>0</v>
      </c>
      <c r="S144" s="146"/>
      <c r="T144" s="148">
        <f>SUM(T145:T152)</f>
        <v>0</v>
      </c>
      <c r="AR144" s="142" t="s">
        <v>81</v>
      </c>
      <c r="AT144" s="149" t="s">
        <v>73</v>
      </c>
      <c r="AU144" s="149" t="s">
        <v>74</v>
      </c>
      <c r="AY144" s="142" t="s">
        <v>166</v>
      </c>
      <c r="BK144" s="150">
        <f>SUM(BK145:BK152)</f>
        <v>0</v>
      </c>
    </row>
    <row r="145" spans="1:65" s="2" customFormat="1" ht="16.5" customHeight="1">
      <c r="A145" s="29"/>
      <c r="B145" s="153"/>
      <c r="C145" s="154" t="s">
        <v>74</v>
      </c>
      <c r="D145" s="154" t="s">
        <v>169</v>
      </c>
      <c r="E145" s="155" t="s">
        <v>1052</v>
      </c>
      <c r="F145" s="156" t="s">
        <v>1053</v>
      </c>
      <c r="G145" s="157" t="s">
        <v>523</v>
      </c>
      <c r="H145" s="191">
        <v>16</v>
      </c>
      <c r="I145" s="158"/>
      <c r="J145" s="159">
        <f t="shared" ref="J145:J152" si="20"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ref="P145:P152" si="21">O145*H145</f>
        <v>0</v>
      </c>
      <c r="Q145" s="163">
        <v>0</v>
      </c>
      <c r="R145" s="163">
        <f t="shared" ref="R145:R152" si="22">Q145*H145</f>
        <v>0</v>
      </c>
      <c r="S145" s="163">
        <v>0</v>
      </c>
      <c r="T145" s="164">
        <f t="shared" ref="T145:T152" si="2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ref="BE145:BE152" si="24">IF(N145="základná",J145,0)</f>
        <v>0</v>
      </c>
      <c r="BF145" s="166">
        <f t="shared" ref="BF145:BF152" si="25">IF(N145="znížená",J145,0)</f>
        <v>0</v>
      </c>
      <c r="BG145" s="166">
        <f t="shared" ref="BG145:BG152" si="26">IF(N145="zákl. prenesená",J145,0)</f>
        <v>0</v>
      </c>
      <c r="BH145" s="166">
        <f t="shared" ref="BH145:BH152" si="27">IF(N145="zníž. prenesená",J145,0)</f>
        <v>0</v>
      </c>
      <c r="BI145" s="166">
        <f t="shared" ref="BI145:BI152" si="28">IF(N145="nulová",J145,0)</f>
        <v>0</v>
      </c>
      <c r="BJ145" s="14" t="s">
        <v>86</v>
      </c>
      <c r="BK145" s="166">
        <f t="shared" ref="BK145:BK152" si="29">ROUND(I145*H145,2)</f>
        <v>0</v>
      </c>
      <c r="BL145" s="14" t="s">
        <v>173</v>
      </c>
      <c r="BM145" s="165" t="s">
        <v>175</v>
      </c>
    </row>
    <row r="146" spans="1:65" s="2" customFormat="1" ht="21.75" customHeight="1">
      <c r="A146" s="29"/>
      <c r="B146" s="153"/>
      <c r="C146" s="154" t="s">
        <v>74</v>
      </c>
      <c r="D146" s="154" t="s">
        <v>169</v>
      </c>
      <c r="E146" s="155" t="s">
        <v>1134</v>
      </c>
      <c r="F146" s="156" t="s">
        <v>1135</v>
      </c>
      <c r="G146" s="157" t="s">
        <v>523</v>
      </c>
      <c r="H146" s="191">
        <v>16</v>
      </c>
      <c r="I146" s="158"/>
      <c r="J146" s="159">
        <f t="shared" si="2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21"/>
        <v>0</v>
      </c>
      <c r="Q146" s="163">
        <v>0</v>
      </c>
      <c r="R146" s="163">
        <f t="shared" si="22"/>
        <v>0</v>
      </c>
      <c r="S146" s="163">
        <v>0</v>
      </c>
      <c r="T146" s="164">
        <f t="shared" si="2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24"/>
        <v>0</v>
      </c>
      <c r="BF146" s="166">
        <f t="shared" si="25"/>
        <v>0</v>
      </c>
      <c r="BG146" s="166">
        <f t="shared" si="26"/>
        <v>0</v>
      </c>
      <c r="BH146" s="166">
        <f t="shared" si="27"/>
        <v>0</v>
      </c>
      <c r="BI146" s="166">
        <f t="shared" si="28"/>
        <v>0</v>
      </c>
      <c r="BJ146" s="14" t="s">
        <v>86</v>
      </c>
      <c r="BK146" s="166">
        <f t="shared" si="29"/>
        <v>0</v>
      </c>
      <c r="BL146" s="14" t="s">
        <v>173</v>
      </c>
      <c r="BM146" s="165" t="s">
        <v>183</v>
      </c>
    </row>
    <row r="147" spans="1:65" s="2" customFormat="1" ht="16.5" customHeight="1">
      <c r="A147" s="29"/>
      <c r="B147" s="153"/>
      <c r="C147" s="154" t="s">
        <v>74</v>
      </c>
      <c r="D147" s="154" t="s">
        <v>169</v>
      </c>
      <c r="E147" s="155" t="s">
        <v>1061</v>
      </c>
      <c r="F147" s="156" t="s">
        <v>1062</v>
      </c>
      <c r="G147" s="157" t="s">
        <v>523</v>
      </c>
      <c r="H147" s="191">
        <v>50</v>
      </c>
      <c r="I147" s="158"/>
      <c r="J147" s="159">
        <f t="shared" si="2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21"/>
        <v>0</v>
      </c>
      <c r="Q147" s="163">
        <v>0</v>
      </c>
      <c r="R147" s="163">
        <f t="shared" si="22"/>
        <v>0</v>
      </c>
      <c r="S147" s="163">
        <v>0</v>
      </c>
      <c r="T147" s="164">
        <f t="shared" si="2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24"/>
        <v>0</v>
      </c>
      <c r="BF147" s="166">
        <f t="shared" si="25"/>
        <v>0</v>
      </c>
      <c r="BG147" s="166">
        <f t="shared" si="26"/>
        <v>0</v>
      </c>
      <c r="BH147" s="166">
        <f t="shared" si="27"/>
        <v>0</v>
      </c>
      <c r="BI147" s="166">
        <f t="shared" si="28"/>
        <v>0</v>
      </c>
      <c r="BJ147" s="14" t="s">
        <v>86</v>
      </c>
      <c r="BK147" s="166">
        <f t="shared" si="29"/>
        <v>0</v>
      </c>
      <c r="BL147" s="14" t="s">
        <v>173</v>
      </c>
      <c r="BM147" s="165" t="s">
        <v>191</v>
      </c>
    </row>
    <row r="148" spans="1:65" s="2" customFormat="1" ht="16.5" customHeight="1">
      <c r="A148" s="29"/>
      <c r="B148" s="153"/>
      <c r="C148" s="154" t="s">
        <v>74</v>
      </c>
      <c r="D148" s="154" t="s">
        <v>169</v>
      </c>
      <c r="E148" s="155" t="s">
        <v>1065</v>
      </c>
      <c r="F148" s="156" t="s">
        <v>1066</v>
      </c>
      <c r="G148" s="157" t="s">
        <v>523</v>
      </c>
      <c r="H148" s="191">
        <v>8</v>
      </c>
      <c r="I148" s="158"/>
      <c r="J148" s="159">
        <f t="shared" si="2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21"/>
        <v>0</v>
      </c>
      <c r="Q148" s="163">
        <v>0</v>
      </c>
      <c r="R148" s="163">
        <f t="shared" si="22"/>
        <v>0</v>
      </c>
      <c r="S148" s="163">
        <v>0</v>
      </c>
      <c r="T148" s="164">
        <f t="shared" si="2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81</v>
      </c>
      <c r="AY148" s="14" t="s">
        <v>166</v>
      </c>
      <c r="BE148" s="166">
        <f t="shared" si="24"/>
        <v>0</v>
      </c>
      <c r="BF148" s="166">
        <f t="shared" si="25"/>
        <v>0</v>
      </c>
      <c r="BG148" s="166">
        <f t="shared" si="26"/>
        <v>0</v>
      </c>
      <c r="BH148" s="166">
        <f t="shared" si="27"/>
        <v>0</v>
      </c>
      <c r="BI148" s="166">
        <f t="shared" si="28"/>
        <v>0</v>
      </c>
      <c r="BJ148" s="14" t="s">
        <v>86</v>
      </c>
      <c r="BK148" s="166">
        <f t="shared" si="29"/>
        <v>0</v>
      </c>
      <c r="BL148" s="14" t="s">
        <v>173</v>
      </c>
      <c r="BM148" s="165" t="s">
        <v>199</v>
      </c>
    </row>
    <row r="149" spans="1:65" s="2" customFormat="1" ht="24.2" customHeight="1">
      <c r="A149" s="29"/>
      <c r="B149" s="153"/>
      <c r="C149" s="154" t="s">
        <v>74</v>
      </c>
      <c r="D149" s="154" t="s">
        <v>169</v>
      </c>
      <c r="E149" s="155" t="s">
        <v>1068</v>
      </c>
      <c r="F149" s="156" t="s">
        <v>1069</v>
      </c>
      <c r="G149" s="157" t="s">
        <v>523</v>
      </c>
      <c r="H149" s="191">
        <v>16</v>
      </c>
      <c r="I149" s="158"/>
      <c r="J149" s="159">
        <f t="shared" si="2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21"/>
        <v>0</v>
      </c>
      <c r="Q149" s="163">
        <v>0</v>
      </c>
      <c r="R149" s="163">
        <f t="shared" si="22"/>
        <v>0</v>
      </c>
      <c r="S149" s="163">
        <v>0</v>
      </c>
      <c r="T149" s="164">
        <f t="shared" si="2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81</v>
      </c>
      <c r="AY149" s="14" t="s">
        <v>166</v>
      </c>
      <c r="BE149" s="166">
        <f t="shared" si="24"/>
        <v>0</v>
      </c>
      <c r="BF149" s="166">
        <f t="shared" si="25"/>
        <v>0</v>
      </c>
      <c r="BG149" s="166">
        <f t="shared" si="26"/>
        <v>0</v>
      </c>
      <c r="BH149" s="166">
        <f t="shared" si="27"/>
        <v>0</v>
      </c>
      <c r="BI149" s="166">
        <f t="shared" si="28"/>
        <v>0</v>
      </c>
      <c r="BJ149" s="14" t="s">
        <v>86</v>
      </c>
      <c r="BK149" s="166">
        <f t="shared" si="29"/>
        <v>0</v>
      </c>
      <c r="BL149" s="14" t="s">
        <v>173</v>
      </c>
      <c r="BM149" s="165" t="s">
        <v>301</v>
      </c>
    </row>
    <row r="150" spans="1:65" s="2" customFormat="1" ht="16.5" customHeight="1">
      <c r="A150" s="29"/>
      <c r="B150" s="153"/>
      <c r="C150" s="154" t="s">
        <v>74</v>
      </c>
      <c r="D150" s="154" t="s">
        <v>169</v>
      </c>
      <c r="E150" s="155" t="s">
        <v>1072</v>
      </c>
      <c r="F150" s="156" t="s">
        <v>1073</v>
      </c>
      <c r="G150" s="157" t="s">
        <v>248</v>
      </c>
      <c r="H150" s="191">
        <v>2</v>
      </c>
      <c r="I150" s="158"/>
      <c r="J150" s="159">
        <f t="shared" si="2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21"/>
        <v>0</v>
      </c>
      <c r="Q150" s="163">
        <v>0</v>
      </c>
      <c r="R150" s="163">
        <f t="shared" si="22"/>
        <v>0</v>
      </c>
      <c r="S150" s="163">
        <v>0</v>
      </c>
      <c r="T150" s="164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81</v>
      </c>
      <c r="AY150" s="14" t="s">
        <v>166</v>
      </c>
      <c r="BE150" s="166">
        <f t="shared" si="24"/>
        <v>0</v>
      </c>
      <c r="BF150" s="166">
        <f t="shared" si="25"/>
        <v>0</v>
      </c>
      <c r="BG150" s="166">
        <f t="shared" si="26"/>
        <v>0</v>
      </c>
      <c r="BH150" s="166">
        <f t="shared" si="27"/>
        <v>0</v>
      </c>
      <c r="BI150" s="166">
        <f t="shared" si="28"/>
        <v>0</v>
      </c>
      <c r="BJ150" s="14" t="s">
        <v>86</v>
      </c>
      <c r="BK150" s="166">
        <f t="shared" si="29"/>
        <v>0</v>
      </c>
      <c r="BL150" s="14" t="s">
        <v>173</v>
      </c>
      <c r="BM150" s="165" t="s">
        <v>309</v>
      </c>
    </row>
    <row r="151" spans="1:65" s="2" customFormat="1" ht="24.2" customHeight="1">
      <c r="A151" s="29"/>
      <c r="B151" s="153"/>
      <c r="C151" s="154" t="s">
        <v>74</v>
      </c>
      <c r="D151" s="154" t="s">
        <v>169</v>
      </c>
      <c r="E151" s="155" t="s">
        <v>1075</v>
      </c>
      <c r="F151" s="156" t="s">
        <v>1076</v>
      </c>
      <c r="G151" s="157" t="s">
        <v>523</v>
      </c>
      <c r="H151" s="191">
        <v>12</v>
      </c>
      <c r="I151" s="158"/>
      <c r="J151" s="159">
        <f t="shared" si="2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21"/>
        <v>0</v>
      </c>
      <c r="Q151" s="163">
        <v>0</v>
      </c>
      <c r="R151" s="163">
        <f t="shared" si="22"/>
        <v>0</v>
      </c>
      <c r="S151" s="163">
        <v>0</v>
      </c>
      <c r="T151" s="164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81</v>
      </c>
      <c r="AY151" s="14" t="s">
        <v>166</v>
      </c>
      <c r="BE151" s="166">
        <f t="shared" si="24"/>
        <v>0</v>
      </c>
      <c r="BF151" s="166">
        <f t="shared" si="25"/>
        <v>0</v>
      </c>
      <c r="BG151" s="166">
        <f t="shared" si="26"/>
        <v>0</v>
      </c>
      <c r="BH151" s="166">
        <f t="shared" si="27"/>
        <v>0</v>
      </c>
      <c r="BI151" s="166">
        <f t="shared" si="28"/>
        <v>0</v>
      </c>
      <c r="BJ151" s="14" t="s">
        <v>86</v>
      </c>
      <c r="BK151" s="166">
        <f t="shared" si="29"/>
        <v>0</v>
      </c>
      <c r="BL151" s="14" t="s">
        <v>173</v>
      </c>
      <c r="BM151" s="165" t="s">
        <v>315</v>
      </c>
    </row>
    <row r="152" spans="1:65" s="2" customFormat="1" ht="21.75" customHeight="1">
      <c r="A152" s="29"/>
      <c r="B152" s="153"/>
      <c r="C152" s="154" t="s">
        <v>74</v>
      </c>
      <c r="D152" s="154" t="s">
        <v>169</v>
      </c>
      <c r="E152" s="155" t="s">
        <v>1079</v>
      </c>
      <c r="F152" s="156" t="s">
        <v>1080</v>
      </c>
      <c r="G152" s="157" t="s">
        <v>523</v>
      </c>
      <c r="H152" s="191">
        <v>16</v>
      </c>
      <c r="I152" s="158"/>
      <c r="J152" s="159">
        <f t="shared" si="2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21"/>
        <v>0</v>
      </c>
      <c r="Q152" s="163">
        <v>0</v>
      </c>
      <c r="R152" s="163">
        <f t="shared" si="22"/>
        <v>0</v>
      </c>
      <c r="S152" s="163">
        <v>0</v>
      </c>
      <c r="T152" s="164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81</v>
      </c>
      <c r="AY152" s="14" t="s">
        <v>166</v>
      </c>
      <c r="BE152" s="166">
        <f t="shared" si="24"/>
        <v>0</v>
      </c>
      <c r="BF152" s="166">
        <f t="shared" si="25"/>
        <v>0</v>
      </c>
      <c r="BG152" s="166">
        <f t="shared" si="26"/>
        <v>0</v>
      </c>
      <c r="BH152" s="166">
        <f t="shared" si="27"/>
        <v>0</v>
      </c>
      <c r="BI152" s="166">
        <f t="shared" si="28"/>
        <v>0</v>
      </c>
      <c r="BJ152" s="14" t="s">
        <v>86</v>
      </c>
      <c r="BK152" s="166">
        <f t="shared" si="29"/>
        <v>0</v>
      </c>
      <c r="BL152" s="14" t="s">
        <v>173</v>
      </c>
      <c r="BM152" s="165" t="s">
        <v>292</v>
      </c>
    </row>
    <row r="153" spans="1:65" s="2" customFormat="1" ht="49.9" customHeight="1">
      <c r="A153" s="29"/>
      <c r="B153" s="30"/>
      <c r="C153" s="29"/>
      <c r="D153" s="29"/>
      <c r="E153" s="143" t="s">
        <v>397</v>
      </c>
      <c r="F153" s="143" t="s">
        <v>398</v>
      </c>
      <c r="G153" s="29"/>
      <c r="H153" s="29"/>
      <c r="I153" s="29"/>
      <c r="J153" s="129">
        <f t="shared" ref="J153:J158" si="30">BK153</f>
        <v>0</v>
      </c>
      <c r="K153" s="29"/>
      <c r="L153" s="30"/>
      <c r="M153" s="177"/>
      <c r="N153" s="178"/>
      <c r="O153" s="58"/>
      <c r="P153" s="58"/>
      <c r="Q153" s="58"/>
      <c r="R153" s="58"/>
      <c r="S153" s="58"/>
      <c r="T153" s="5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4" t="s">
        <v>73</v>
      </c>
      <c r="AU153" s="14" t="s">
        <v>74</v>
      </c>
      <c r="AY153" s="14" t="s">
        <v>399</v>
      </c>
      <c r="BK153" s="166">
        <f>SUM(BK154:BK158)</f>
        <v>0</v>
      </c>
    </row>
    <row r="154" spans="1:65" s="2" customFormat="1" ht="16.350000000000001" customHeight="1">
      <c r="A154" s="29"/>
      <c r="B154" s="30"/>
      <c r="C154" s="179" t="s">
        <v>1</v>
      </c>
      <c r="D154" s="179" t="s">
        <v>169</v>
      </c>
      <c r="E154" s="180" t="s">
        <v>1</v>
      </c>
      <c r="F154" s="181" t="s">
        <v>1</v>
      </c>
      <c r="G154" s="182" t="s">
        <v>1</v>
      </c>
      <c r="H154" s="183"/>
      <c r="I154" s="184"/>
      <c r="J154" s="185">
        <f t="shared" si="30"/>
        <v>0</v>
      </c>
      <c r="K154" s="186"/>
      <c r="L154" s="30"/>
      <c r="M154" s="187" t="s">
        <v>1</v>
      </c>
      <c r="N154" s="188" t="s">
        <v>40</v>
      </c>
      <c r="O154" s="58"/>
      <c r="P154" s="58"/>
      <c r="Q154" s="58"/>
      <c r="R154" s="58"/>
      <c r="S154" s="58"/>
      <c r="T154" s="5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T154" s="14" t="s">
        <v>399</v>
      </c>
      <c r="AU154" s="14" t="s">
        <v>81</v>
      </c>
      <c r="AY154" s="14" t="s">
        <v>399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86</v>
      </c>
      <c r="BK154" s="166">
        <f>I154*H154</f>
        <v>0</v>
      </c>
    </row>
    <row r="155" spans="1:65" s="2" customFormat="1" ht="16.350000000000001" customHeight="1">
      <c r="A155" s="29"/>
      <c r="B155" s="30"/>
      <c r="C155" s="179" t="s">
        <v>1</v>
      </c>
      <c r="D155" s="179" t="s">
        <v>169</v>
      </c>
      <c r="E155" s="180" t="s">
        <v>1</v>
      </c>
      <c r="F155" s="181" t="s">
        <v>1</v>
      </c>
      <c r="G155" s="182" t="s">
        <v>1</v>
      </c>
      <c r="H155" s="183"/>
      <c r="I155" s="184"/>
      <c r="J155" s="185">
        <f t="shared" si="30"/>
        <v>0</v>
      </c>
      <c r="K155" s="186"/>
      <c r="L155" s="30"/>
      <c r="M155" s="187" t="s">
        <v>1</v>
      </c>
      <c r="N155" s="188" t="s">
        <v>40</v>
      </c>
      <c r="O155" s="58"/>
      <c r="P155" s="58"/>
      <c r="Q155" s="58"/>
      <c r="R155" s="58"/>
      <c r="S155" s="58"/>
      <c r="T155" s="5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T155" s="14" t="s">
        <v>399</v>
      </c>
      <c r="AU155" s="14" t="s">
        <v>81</v>
      </c>
      <c r="AY155" s="14" t="s">
        <v>399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I155*H155</f>
        <v>0</v>
      </c>
    </row>
    <row r="156" spans="1:65" s="2" customFormat="1" ht="16.350000000000001" customHeight="1">
      <c r="A156" s="29"/>
      <c r="B156" s="30"/>
      <c r="C156" s="179" t="s">
        <v>1</v>
      </c>
      <c r="D156" s="179" t="s">
        <v>169</v>
      </c>
      <c r="E156" s="180" t="s">
        <v>1</v>
      </c>
      <c r="F156" s="181" t="s">
        <v>1</v>
      </c>
      <c r="G156" s="182" t="s">
        <v>1</v>
      </c>
      <c r="H156" s="183"/>
      <c r="I156" s="184"/>
      <c r="J156" s="185">
        <f t="shared" si="30"/>
        <v>0</v>
      </c>
      <c r="K156" s="186"/>
      <c r="L156" s="30"/>
      <c r="M156" s="187" t="s">
        <v>1</v>
      </c>
      <c r="N156" s="188" t="s">
        <v>40</v>
      </c>
      <c r="O156" s="58"/>
      <c r="P156" s="58"/>
      <c r="Q156" s="58"/>
      <c r="R156" s="58"/>
      <c r="S156" s="58"/>
      <c r="T156" s="5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4" t="s">
        <v>399</v>
      </c>
      <c r="AU156" s="14" t="s">
        <v>81</v>
      </c>
      <c r="AY156" s="14" t="s">
        <v>399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I156*H156</f>
        <v>0</v>
      </c>
    </row>
    <row r="157" spans="1:65" s="2" customFormat="1" ht="16.350000000000001" customHeight="1">
      <c r="A157" s="29"/>
      <c r="B157" s="30"/>
      <c r="C157" s="179" t="s">
        <v>1</v>
      </c>
      <c r="D157" s="179" t="s">
        <v>169</v>
      </c>
      <c r="E157" s="180" t="s">
        <v>1</v>
      </c>
      <c r="F157" s="181" t="s">
        <v>1</v>
      </c>
      <c r="G157" s="182" t="s">
        <v>1</v>
      </c>
      <c r="H157" s="183"/>
      <c r="I157" s="184"/>
      <c r="J157" s="185">
        <f t="shared" si="30"/>
        <v>0</v>
      </c>
      <c r="K157" s="186"/>
      <c r="L157" s="30"/>
      <c r="M157" s="187" t="s">
        <v>1</v>
      </c>
      <c r="N157" s="188" t="s">
        <v>40</v>
      </c>
      <c r="O157" s="58"/>
      <c r="P157" s="58"/>
      <c r="Q157" s="58"/>
      <c r="R157" s="58"/>
      <c r="S157" s="58"/>
      <c r="T157" s="5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399</v>
      </c>
      <c r="AU157" s="14" t="s">
        <v>81</v>
      </c>
      <c r="AY157" s="14" t="s">
        <v>399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I157*H157</f>
        <v>0</v>
      </c>
    </row>
    <row r="158" spans="1:65" s="2" customFormat="1" ht="16.350000000000001" customHeight="1">
      <c r="A158" s="29"/>
      <c r="B158" s="30"/>
      <c r="C158" s="179" t="s">
        <v>1</v>
      </c>
      <c r="D158" s="179" t="s">
        <v>169</v>
      </c>
      <c r="E158" s="180" t="s">
        <v>1</v>
      </c>
      <c r="F158" s="181" t="s">
        <v>1</v>
      </c>
      <c r="G158" s="182" t="s">
        <v>1</v>
      </c>
      <c r="H158" s="183"/>
      <c r="I158" s="184"/>
      <c r="J158" s="185">
        <f t="shared" si="30"/>
        <v>0</v>
      </c>
      <c r="K158" s="186"/>
      <c r="L158" s="30"/>
      <c r="M158" s="187" t="s">
        <v>1</v>
      </c>
      <c r="N158" s="188" t="s">
        <v>40</v>
      </c>
      <c r="O158" s="189"/>
      <c r="P158" s="189"/>
      <c r="Q158" s="189"/>
      <c r="R158" s="189"/>
      <c r="S158" s="189"/>
      <c r="T158" s="190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4" t="s">
        <v>399</v>
      </c>
      <c r="AU158" s="14" t="s">
        <v>81</v>
      </c>
      <c r="AY158" s="14" t="s">
        <v>399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I158*H158</f>
        <v>0</v>
      </c>
    </row>
    <row r="159" spans="1:65" s="2" customFormat="1" ht="6.95" customHeight="1">
      <c r="A159" s="29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19:K158" xr:uid="{00000000-0009-0000-0000-00000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54:D159" xr:uid="{00000000-0002-0000-0A00-000000000000}">
      <formula1>"K, M"</formula1>
    </dataValidation>
    <dataValidation type="list" allowBlank="1" showInputMessage="1" showErrorMessage="1" error="Povolené sú hodnoty základná, znížená, nulová." sqref="N154:N159" xr:uid="{00000000-0002-0000-0A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06"/>
  <sheetViews>
    <sheetView showGridLines="0" topLeftCell="A112" workbookViewId="0">
      <selection activeCell="H199" sqref="H19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1136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1137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ROUND(J128,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ROUND((ROUND((SUM(BE128:BE199)),  2) + SUM(BE201:BE205)), 2)</f>
        <v>0</v>
      </c>
      <c r="G35" s="105"/>
      <c r="H35" s="105"/>
      <c r="I35" s="106">
        <v>0.2</v>
      </c>
      <c r="J35" s="104">
        <f>ROUND((ROUND(((SUM(BE128:BE199))*I35),  2) + (SUM(BE201:BE205)*I35)),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ROUND((ROUND((SUM(BF128:BF199)),  2) + SUM(BF201:BF205)), 2)</f>
        <v>0</v>
      </c>
      <c r="G36" s="105"/>
      <c r="H36" s="105"/>
      <c r="I36" s="106">
        <v>0.2</v>
      </c>
      <c r="J36" s="104">
        <f>ROUND((ROUND(((SUM(BF128:BF199))*I36),  2) + (SUM(BF201:BF205)*I36)),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ROUND((ROUND((SUM(BG128:BG199)),  2) + SUM(BG201:BG205)),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ROUND((ROUND((SUM(BH128:BH199)),  2) + SUM(BH201:BH205)),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ROUND((ROUND((SUM(BI128:BI199)),  2) + SUM(BI201:BI205)),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1136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01 - Prípojka vody pre závlahu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J128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J129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J130</f>
        <v>0</v>
      </c>
      <c r="L100" s="124"/>
    </row>
    <row r="101" spans="1:47" s="10" customFormat="1" ht="19.899999999999999" hidden="1" customHeight="1">
      <c r="B101" s="124"/>
      <c r="D101" s="125" t="s">
        <v>144</v>
      </c>
      <c r="E101" s="126"/>
      <c r="F101" s="126"/>
      <c r="G101" s="126"/>
      <c r="H101" s="126"/>
      <c r="I101" s="126"/>
      <c r="J101" s="127">
        <f>J152</f>
        <v>0</v>
      </c>
      <c r="L101" s="124"/>
    </row>
    <row r="102" spans="1:47" s="10" customFormat="1" ht="19.899999999999999" hidden="1" customHeight="1">
      <c r="B102" s="124"/>
      <c r="D102" s="125" t="s">
        <v>145</v>
      </c>
      <c r="E102" s="126"/>
      <c r="F102" s="126"/>
      <c r="G102" s="126"/>
      <c r="H102" s="126"/>
      <c r="I102" s="126"/>
      <c r="J102" s="127">
        <f>J157</f>
        <v>0</v>
      </c>
      <c r="L102" s="124"/>
    </row>
    <row r="103" spans="1:47" s="10" customFormat="1" ht="19.899999999999999" hidden="1" customHeight="1">
      <c r="B103" s="124"/>
      <c r="D103" s="125" t="s">
        <v>1138</v>
      </c>
      <c r="E103" s="126"/>
      <c r="F103" s="126"/>
      <c r="G103" s="126"/>
      <c r="H103" s="126"/>
      <c r="I103" s="126"/>
      <c r="J103" s="127">
        <f>J164</f>
        <v>0</v>
      </c>
      <c r="L103" s="124"/>
    </row>
    <row r="104" spans="1:47" s="10" customFormat="1" ht="19.899999999999999" hidden="1" customHeight="1">
      <c r="B104" s="124"/>
      <c r="D104" s="125" t="s">
        <v>146</v>
      </c>
      <c r="E104" s="126"/>
      <c r="F104" s="126"/>
      <c r="G104" s="126"/>
      <c r="H104" s="126"/>
      <c r="I104" s="126"/>
      <c r="J104" s="127">
        <f>J189</f>
        <v>0</v>
      </c>
      <c r="L104" s="124"/>
    </row>
    <row r="105" spans="1:47" s="10" customFormat="1" ht="19.899999999999999" hidden="1" customHeight="1">
      <c r="B105" s="124"/>
      <c r="D105" s="125" t="s">
        <v>147</v>
      </c>
      <c r="E105" s="126"/>
      <c r="F105" s="126"/>
      <c r="G105" s="126"/>
      <c r="H105" s="126"/>
      <c r="I105" s="126"/>
      <c r="J105" s="127">
        <f>J198</f>
        <v>0</v>
      </c>
      <c r="L105" s="124"/>
    </row>
    <row r="106" spans="1:47" s="9" customFormat="1" ht="21.75" hidden="1" customHeight="1">
      <c r="B106" s="120"/>
      <c r="D106" s="128" t="s">
        <v>151</v>
      </c>
      <c r="J106" s="129">
        <f>J200</f>
        <v>0</v>
      </c>
      <c r="L106" s="120"/>
    </row>
    <row r="107" spans="1:47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hidden="1"/>
    <row r="110" spans="1:47" hidden="1"/>
    <row r="111" spans="1:47" hidden="1"/>
    <row r="112" spans="1:47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41" t="str">
        <f>E7</f>
        <v>Mestský park Komenského</v>
      </c>
      <c r="F116" s="242"/>
      <c r="G116" s="242"/>
      <c r="H116" s="242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1" customFormat="1" ht="12" customHeight="1">
      <c r="B117" s="17"/>
      <c r="C117" s="24" t="s">
        <v>132</v>
      </c>
      <c r="L117" s="17"/>
    </row>
    <row r="118" spans="1:63" s="2" customFormat="1" ht="16.5" customHeight="1">
      <c r="A118" s="29"/>
      <c r="B118" s="30"/>
      <c r="C118" s="29"/>
      <c r="D118" s="29"/>
      <c r="E118" s="241" t="s">
        <v>1136</v>
      </c>
      <c r="F118" s="240"/>
      <c r="G118" s="240"/>
      <c r="H118" s="240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134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37" t="str">
        <f>E11</f>
        <v>01 - Prípojka vody pre závlahu</v>
      </c>
      <c r="F120" s="240"/>
      <c r="G120" s="240"/>
      <c r="H120" s="240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F14</f>
        <v>Námestie Komenského, MČ Bratislava – Staré mesto</v>
      </c>
      <c r="G122" s="29"/>
      <c r="H122" s="29"/>
      <c r="I122" s="24" t="s">
        <v>21</v>
      </c>
      <c r="J122" s="55" t="str">
        <f>IF(J14="","",J14)</f>
        <v>1. 2. 2022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23</v>
      </c>
      <c r="D124" s="29"/>
      <c r="E124" s="29"/>
      <c r="F124" s="22" t="str">
        <f>E17</f>
        <v>Hlavné mesto SR Bratislava</v>
      </c>
      <c r="G124" s="29"/>
      <c r="H124" s="29"/>
      <c r="I124" s="24" t="s">
        <v>29</v>
      </c>
      <c r="J124" s="27" t="str">
        <f>E23</f>
        <v xml:space="preserve">Totalstudio s.r.o.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27</v>
      </c>
      <c r="D125" s="29"/>
      <c r="E125" s="29"/>
      <c r="F125" s="22" t="str">
        <f>IF(E20="","",E20)</f>
        <v>Vyplň údaj</v>
      </c>
      <c r="G125" s="29"/>
      <c r="H125" s="29"/>
      <c r="I125" s="24" t="s">
        <v>32</v>
      </c>
      <c r="J125" s="27" t="str">
        <f>E26</f>
        <v xml:space="preserve">Totalstudio s.r.o.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0"/>
      <c r="B127" s="131"/>
      <c r="C127" s="132" t="s">
        <v>153</v>
      </c>
      <c r="D127" s="133" t="s">
        <v>59</v>
      </c>
      <c r="E127" s="133" t="s">
        <v>55</v>
      </c>
      <c r="F127" s="133" t="s">
        <v>56</v>
      </c>
      <c r="G127" s="133" t="s">
        <v>154</v>
      </c>
      <c r="H127" s="133" t="s">
        <v>155</v>
      </c>
      <c r="I127" s="133" t="s">
        <v>156</v>
      </c>
      <c r="J127" s="134" t="s">
        <v>138</v>
      </c>
      <c r="K127" s="135" t="s">
        <v>157</v>
      </c>
      <c r="L127" s="136"/>
      <c r="M127" s="62" t="s">
        <v>1</v>
      </c>
      <c r="N127" s="63" t="s">
        <v>38</v>
      </c>
      <c r="O127" s="63" t="s">
        <v>158</v>
      </c>
      <c r="P127" s="63" t="s">
        <v>159</v>
      </c>
      <c r="Q127" s="63" t="s">
        <v>160</v>
      </c>
      <c r="R127" s="63" t="s">
        <v>161</v>
      </c>
      <c r="S127" s="63" t="s">
        <v>162</v>
      </c>
      <c r="T127" s="64" t="s">
        <v>163</v>
      </c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</row>
    <row r="128" spans="1:63" s="2" customFormat="1" ht="22.9" customHeight="1">
      <c r="A128" s="29"/>
      <c r="B128" s="30"/>
      <c r="C128" s="69" t="s">
        <v>139</v>
      </c>
      <c r="D128" s="29"/>
      <c r="E128" s="29"/>
      <c r="F128" s="29"/>
      <c r="G128" s="29"/>
      <c r="H128" s="29"/>
      <c r="I128" s="29"/>
      <c r="J128" s="137">
        <f>BK128</f>
        <v>0</v>
      </c>
      <c r="K128" s="29"/>
      <c r="L128" s="30"/>
      <c r="M128" s="65"/>
      <c r="N128" s="56"/>
      <c r="O128" s="66"/>
      <c r="P128" s="138">
        <f>P129+P200</f>
        <v>0</v>
      </c>
      <c r="Q128" s="66"/>
      <c r="R128" s="138">
        <f>R129+R200</f>
        <v>0</v>
      </c>
      <c r="S128" s="66"/>
      <c r="T128" s="139">
        <f>T129+T200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73</v>
      </c>
      <c r="AU128" s="14" t="s">
        <v>140</v>
      </c>
      <c r="BK128" s="140">
        <f>BK129+BK200</f>
        <v>0</v>
      </c>
    </row>
    <row r="129" spans="1:65" s="12" customFormat="1" ht="25.9" customHeight="1">
      <c r="B129" s="141"/>
      <c r="D129" s="142" t="s">
        <v>73</v>
      </c>
      <c r="E129" s="143" t="s">
        <v>164</v>
      </c>
      <c r="F129" s="143" t="s">
        <v>165</v>
      </c>
      <c r="I129" s="144"/>
      <c r="J129" s="129">
        <f>BK129</f>
        <v>0</v>
      </c>
      <c r="L129" s="141"/>
      <c r="M129" s="145"/>
      <c r="N129" s="146"/>
      <c r="O129" s="146"/>
      <c r="P129" s="147">
        <f>P130+P152+P157+P164+P189+P198</f>
        <v>0</v>
      </c>
      <c r="Q129" s="146"/>
      <c r="R129" s="147">
        <f>R130+R152+R157+R164+R189+R198</f>
        <v>0</v>
      </c>
      <c r="S129" s="146"/>
      <c r="T129" s="148">
        <f>T130+T152+T157+T164+T189+T198</f>
        <v>0</v>
      </c>
      <c r="AR129" s="142" t="s">
        <v>81</v>
      </c>
      <c r="AT129" s="149" t="s">
        <v>73</v>
      </c>
      <c r="AU129" s="149" t="s">
        <v>74</v>
      </c>
      <c r="AY129" s="142" t="s">
        <v>166</v>
      </c>
      <c r="BK129" s="150">
        <f>BK130+BK152+BK157+BK164+BK189+BK198</f>
        <v>0</v>
      </c>
    </row>
    <row r="130" spans="1:65" s="12" customFormat="1" ht="22.9" customHeight="1">
      <c r="B130" s="141"/>
      <c r="D130" s="142" t="s">
        <v>73</v>
      </c>
      <c r="E130" s="151" t="s">
        <v>81</v>
      </c>
      <c r="F130" s="151" t="s">
        <v>167</v>
      </c>
      <c r="I130" s="144"/>
      <c r="J130" s="152">
        <f>BK130</f>
        <v>0</v>
      </c>
      <c r="L130" s="141"/>
      <c r="M130" s="145"/>
      <c r="N130" s="146"/>
      <c r="O130" s="146"/>
      <c r="P130" s="147">
        <f>SUM(P131:P151)</f>
        <v>0</v>
      </c>
      <c r="Q130" s="146"/>
      <c r="R130" s="147">
        <f>SUM(R131:R151)</f>
        <v>0</v>
      </c>
      <c r="S130" s="146"/>
      <c r="T130" s="148">
        <f>SUM(T131:T151)</f>
        <v>0</v>
      </c>
      <c r="AR130" s="142" t="s">
        <v>81</v>
      </c>
      <c r="AT130" s="149" t="s">
        <v>73</v>
      </c>
      <c r="AU130" s="149" t="s">
        <v>81</v>
      </c>
      <c r="AY130" s="142" t="s">
        <v>166</v>
      </c>
      <c r="BK130" s="150">
        <f>SUM(BK131:BK151)</f>
        <v>0</v>
      </c>
    </row>
    <row r="131" spans="1:65" s="2" customFormat="1" ht="33" customHeight="1">
      <c r="A131" s="29"/>
      <c r="B131" s="153"/>
      <c r="C131" s="154" t="s">
        <v>81</v>
      </c>
      <c r="D131" s="154" t="s">
        <v>169</v>
      </c>
      <c r="E131" s="155" t="s">
        <v>1139</v>
      </c>
      <c r="F131" s="156" t="s">
        <v>1140</v>
      </c>
      <c r="G131" s="157" t="s">
        <v>216</v>
      </c>
      <c r="H131" s="191">
        <v>5</v>
      </c>
      <c r="I131" s="158"/>
      <c r="J131" s="159">
        <f t="shared" ref="J131:J151" si="0"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ref="P131:P151" si="1">O131*H131</f>
        <v>0</v>
      </c>
      <c r="Q131" s="163">
        <v>0</v>
      </c>
      <c r="R131" s="163">
        <f t="shared" ref="R131:R151" si="2">Q131*H131</f>
        <v>0</v>
      </c>
      <c r="S131" s="163">
        <v>0</v>
      </c>
      <c r="T131" s="164">
        <f t="shared" ref="T131:T151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ref="BE131:BE151" si="4">IF(N131="základná",J131,0)</f>
        <v>0</v>
      </c>
      <c r="BF131" s="166">
        <f t="shared" ref="BF131:BF151" si="5">IF(N131="znížená",J131,0)</f>
        <v>0</v>
      </c>
      <c r="BG131" s="166">
        <f t="shared" ref="BG131:BG151" si="6">IF(N131="zákl. prenesená",J131,0)</f>
        <v>0</v>
      </c>
      <c r="BH131" s="166">
        <f t="shared" ref="BH131:BH151" si="7">IF(N131="zníž. prenesená",J131,0)</f>
        <v>0</v>
      </c>
      <c r="BI131" s="166">
        <f t="shared" ref="BI131:BI151" si="8">IF(N131="nulová",J131,0)</f>
        <v>0</v>
      </c>
      <c r="BJ131" s="14" t="s">
        <v>86</v>
      </c>
      <c r="BK131" s="166">
        <f t="shared" ref="BK131:BK151" si="9">ROUND(I131*H131,2)</f>
        <v>0</v>
      </c>
      <c r="BL131" s="14" t="s">
        <v>173</v>
      </c>
      <c r="BM131" s="165" t="s">
        <v>86</v>
      </c>
    </row>
    <row r="132" spans="1:65" s="2" customFormat="1" ht="33" customHeight="1">
      <c r="A132" s="29"/>
      <c r="B132" s="153"/>
      <c r="C132" s="154" t="s">
        <v>86</v>
      </c>
      <c r="D132" s="154" t="s">
        <v>169</v>
      </c>
      <c r="E132" s="155" t="s">
        <v>1141</v>
      </c>
      <c r="F132" s="156" t="s">
        <v>1142</v>
      </c>
      <c r="G132" s="157" t="s">
        <v>216</v>
      </c>
      <c r="H132" s="191">
        <v>3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173</v>
      </c>
    </row>
    <row r="133" spans="1:65" s="2" customFormat="1" ht="33" customHeight="1">
      <c r="A133" s="29"/>
      <c r="B133" s="153"/>
      <c r="C133" s="154" t="s">
        <v>369</v>
      </c>
      <c r="D133" s="154" t="s">
        <v>169</v>
      </c>
      <c r="E133" s="155" t="s">
        <v>1143</v>
      </c>
      <c r="F133" s="156" t="s">
        <v>1144</v>
      </c>
      <c r="G133" s="157" t="s">
        <v>216</v>
      </c>
      <c r="H133" s="191">
        <v>5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340</v>
      </c>
    </row>
    <row r="134" spans="1:65" s="2" customFormat="1" ht="33" customHeight="1">
      <c r="A134" s="29"/>
      <c r="B134" s="153"/>
      <c r="C134" s="154" t="s">
        <v>173</v>
      </c>
      <c r="D134" s="154" t="s">
        <v>169</v>
      </c>
      <c r="E134" s="155" t="s">
        <v>1145</v>
      </c>
      <c r="F134" s="156" t="s">
        <v>1146</v>
      </c>
      <c r="G134" s="157" t="s">
        <v>216</v>
      </c>
      <c r="H134" s="191">
        <v>3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222</v>
      </c>
    </row>
    <row r="135" spans="1:65" s="2" customFormat="1" ht="24.2" customHeight="1">
      <c r="A135" s="29"/>
      <c r="B135" s="153"/>
      <c r="C135" s="154" t="s">
        <v>233</v>
      </c>
      <c r="D135" s="154" t="s">
        <v>169</v>
      </c>
      <c r="E135" s="155" t="s">
        <v>1147</v>
      </c>
      <c r="F135" s="156" t="s">
        <v>1148</v>
      </c>
      <c r="G135" s="157" t="s">
        <v>216</v>
      </c>
      <c r="H135" s="191">
        <v>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354</v>
      </c>
    </row>
    <row r="136" spans="1:65" s="2" customFormat="1" ht="24.2" customHeight="1">
      <c r="A136" s="29"/>
      <c r="B136" s="153"/>
      <c r="C136" s="154" t="s">
        <v>340</v>
      </c>
      <c r="D136" s="154" t="s">
        <v>169</v>
      </c>
      <c r="E136" s="155" t="s">
        <v>1149</v>
      </c>
      <c r="F136" s="156" t="s">
        <v>1150</v>
      </c>
      <c r="G136" s="157" t="s">
        <v>216</v>
      </c>
      <c r="H136" s="191">
        <v>3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362</v>
      </c>
    </row>
    <row r="137" spans="1:65" s="2" customFormat="1" ht="21.75" customHeight="1">
      <c r="A137" s="29"/>
      <c r="B137" s="153"/>
      <c r="C137" s="154" t="s">
        <v>344</v>
      </c>
      <c r="D137" s="154" t="s">
        <v>169</v>
      </c>
      <c r="E137" s="155" t="s">
        <v>1151</v>
      </c>
      <c r="F137" s="156" t="s">
        <v>1152</v>
      </c>
      <c r="G137" s="157" t="s">
        <v>172</v>
      </c>
      <c r="H137" s="191">
        <v>6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229</v>
      </c>
    </row>
    <row r="138" spans="1:65" s="2" customFormat="1" ht="24.2" customHeight="1">
      <c r="A138" s="29"/>
      <c r="B138" s="153"/>
      <c r="C138" s="154" t="s">
        <v>222</v>
      </c>
      <c r="D138" s="154" t="s">
        <v>169</v>
      </c>
      <c r="E138" s="155" t="s">
        <v>1153</v>
      </c>
      <c r="F138" s="156" t="s">
        <v>177</v>
      </c>
      <c r="G138" s="157" t="s">
        <v>172</v>
      </c>
      <c r="H138" s="191">
        <v>2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218</v>
      </c>
    </row>
    <row r="139" spans="1:65" s="2" customFormat="1" ht="16.5" customHeight="1">
      <c r="A139" s="29"/>
      <c r="B139" s="153"/>
      <c r="C139" s="154" t="s">
        <v>243</v>
      </c>
      <c r="D139" s="154" t="s">
        <v>169</v>
      </c>
      <c r="E139" s="155" t="s">
        <v>1154</v>
      </c>
      <c r="F139" s="156" t="s">
        <v>1155</v>
      </c>
      <c r="G139" s="157" t="s">
        <v>172</v>
      </c>
      <c r="H139" s="191">
        <v>6.7750000000000004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420</v>
      </c>
    </row>
    <row r="140" spans="1:65" s="2" customFormat="1" ht="37.9" customHeight="1">
      <c r="A140" s="29"/>
      <c r="B140" s="153"/>
      <c r="C140" s="154" t="s">
        <v>354</v>
      </c>
      <c r="D140" s="154" t="s">
        <v>169</v>
      </c>
      <c r="E140" s="155" t="s">
        <v>1156</v>
      </c>
      <c r="F140" s="156" t="s">
        <v>1157</v>
      </c>
      <c r="G140" s="157" t="s">
        <v>172</v>
      </c>
      <c r="H140" s="191">
        <v>2.258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7</v>
      </c>
    </row>
    <row r="141" spans="1:65" s="2" customFormat="1" ht="24.2" customHeight="1">
      <c r="A141" s="29"/>
      <c r="B141" s="153"/>
      <c r="C141" s="154" t="s">
        <v>358</v>
      </c>
      <c r="D141" s="154" t="s">
        <v>169</v>
      </c>
      <c r="E141" s="155" t="s">
        <v>1158</v>
      </c>
      <c r="F141" s="156" t="s">
        <v>1159</v>
      </c>
      <c r="G141" s="157" t="s">
        <v>172</v>
      </c>
      <c r="H141" s="191">
        <v>2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425</v>
      </c>
    </row>
    <row r="142" spans="1:65" s="2" customFormat="1" ht="24.2" customHeight="1">
      <c r="A142" s="29"/>
      <c r="B142" s="153"/>
      <c r="C142" s="154" t="s">
        <v>362</v>
      </c>
      <c r="D142" s="154" t="s">
        <v>169</v>
      </c>
      <c r="E142" s="155" t="s">
        <v>1160</v>
      </c>
      <c r="F142" s="156" t="s">
        <v>1161</v>
      </c>
      <c r="G142" s="157" t="s">
        <v>216</v>
      </c>
      <c r="H142" s="191">
        <v>21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235</v>
      </c>
    </row>
    <row r="143" spans="1:65" s="2" customFormat="1" ht="24.2" customHeight="1">
      <c r="A143" s="29"/>
      <c r="B143" s="153"/>
      <c r="C143" s="154" t="s">
        <v>205</v>
      </c>
      <c r="D143" s="154" t="s">
        <v>169</v>
      </c>
      <c r="E143" s="155" t="s">
        <v>1162</v>
      </c>
      <c r="F143" s="156" t="s">
        <v>1163</v>
      </c>
      <c r="G143" s="157" t="s">
        <v>216</v>
      </c>
      <c r="H143" s="191">
        <v>21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224</v>
      </c>
    </row>
    <row r="144" spans="1:65" s="2" customFormat="1" ht="37.9" customHeight="1">
      <c r="A144" s="29"/>
      <c r="B144" s="153"/>
      <c r="C144" s="154" t="s">
        <v>229</v>
      </c>
      <c r="D144" s="154" t="s">
        <v>169</v>
      </c>
      <c r="E144" s="155" t="s">
        <v>1164</v>
      </c>
      <c r="F144" s="156" t="s">
        <v>1165</v>
      </c>
      <c r="G144" s="157" t="s">
        <v>172</v>
      </c>
      <c r="H144" s="191">
        <v>7.915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284</v>
      </c>
    </row>
    <row r="145" spans="1:65" s="2" customFormat="1" ht="44.25" customHeight="1">
      <c r="A145" s="29"/>
      <c r="B145" s="153"/>
      <c r="C145" s="154" t="s">
        <v>213</v>
      </c>
      <c r="D145" s="154" t="s">
        <v>169</v>
      </c>
      <c r="E145" s="155" t="s">
        <v>1166</v>
      </c>
      <c r="F145" s="156" t="s">
        <v>1167</v>
      </c>
      <c r="G145" s="157" t="s">
        <v>172</v>
      </c>
      <c r="H145" s="191">
        <v>94.98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86</v>
      </c>
      <c r="BK145" s="166">
        <f t="shared" si="9"/>
        <v>0</v>
      </c>
      <c r="BL145" s="14" t="s">
        <v>173</v>
      </c>
      <c r="BM145" s="165" t="s">
        <v>435</v>
      </c>
    </row>
    <row r="146" spans="1:65" s="2" customFormat="1" ht="24.2" customHeight="1">
      <c r="A146" s="29"/>
      <c r="B146" s="153"/>
      <c r="C146" s="154" t="s">
        <v>218</v>
      </c>
      <c r="D146" s="154" t="s">
        <v>169</v>
      </c>
      <c r="E146" s="155" t="s">
        <v>1168</v>
      </c>
      <c r="F146" s="156" t="s">
        <v>1169</v>
      </c>
      <c r="G146" s="157" t="s">
        <v>172</v>
      </c>
      <c r="H146" s="191">
        <v>7.915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86</v>
      </c>
      <c r="BK146" s="166">
        <f t="shared" si="9"/>
        <v>0</v>
      </c>
      <c r="BL146" s="14" t="s">
        <v>173</v>
      </c>
      <c r="BM146" s="165" t="s">
        <v>299</v>
      </c>
    </row>
    <row r="147" spans="1:65" s="2" customFormat="1" ht="16.5" customHeight="1">
      <c r="A147" s="29"/>
      <c r="B147" s="153"/>
      <c r="C147" s="154" t="s">
        <v>442</v>
      </c>
      <c r="D147" s="154" t="s">
        <v>169</v>
      </c>
      <c r="E147" s="155" t="s">
        <v>1170</v>
      </c>
      <c r="F147" s="156" t="s">
        <v>489</v>
      </c>
      <c r="G147" s="157" t="s">
        <v>172</v>
      </c>
      <c r="H147" s="191">
        <v>7.915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86</v>
      </c>
      <c r="BK147" s="166">
        <f t="shared" si="9"/>
        <v>0</v>
      </c>
      <c r="BL147" s="14" t="s">
        <v>173</v>
      </c>
      <c r="BM147" s="165" t="s">
        <v>441</v>
      </c>
    </row>
    <row r="148" spans="1:65" s="2" customFormat="1" ht="24.2" customHeight="1">
      <c r="A148" s="29"/>
      <c r="B148" s="153"/>
      <c r="C148" s="154" t="s">
        <v>420</v>
      </c>
      <c r="D148" s="154" t="s">
        <v>169</v>
      </c>
      <c r="E148" s="155" t="s">
        <v>200</v>
      </c>
      <c r="F148" s="156" t="s">
        <v>201</v>
      </c>
      <c r="G148" s="157" t="s">
        <v>202</v>
      </c>
      <c r="H148" s="191">
        <v>11.872999999999999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86</v>
      </c>
      <c r="BK148" s="166">
        <f t="shared" si="9"/>
        <v>0</v>
      </c>
      <c r="BL148" s="14" t="s">
        <v>173</v>
      </c>
      <c r="BM148" s="165" t="s">
        <v>266</v>
      </c>
    </row>
    <row r="149" spans="1:65" s="2" customFormat="1" ht="24.2" customHeight="1">
      <c r="A149" s="29"/>
      <c r="B149" s="153"/>
      <c r="C149" s="154" t="s">
        <v>447</v>
      </c>
      <c r="D149" s="154" t="s">
        <v>169</v>
      </c>
      <c r="E149" s="155" t="s">
        <v>1171</v>
      </c>
      <c r="F149" s="156" t="s">
        <v>1172</v>
      </c>
      <c r="G149" s="157" t="s">
        <v>172</v>
      </c>
      <c r="H149" s="191">
        <v>4.8600000000000003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86</v>
      </c>
      <c r="BK149" s="166">
        <f t="shared" si="9"/>
        <v>0</v>
      </c>
      <c r="BL149" s="14" t="s">
        <v>173</v>
      </c>
      <c r="BM149" s="165" t="s">
        <v>245</v>
      </c>
    </row>
    <row r="150" spans="1:65" s="2" customFormat="1" ht="24.2" customHeight="1">
      <c r="A150" s="29"/>
      <c r="B150" s="153"/>
      <c r="C150" s="154" t="s">
        <v>7</v>
      </c>
      <c r="D150" s="154" t="s">
        <v>169</v>
      </c>
      <c r="E150" s="155" t="s">
        <v>1173</v>
      </c>
      <c r="F150" s="156" t="s">
        <v>1174</v>
      </c>
      <c r="G150" s="157" t="s">
        <v>172</v>
      </c>
      <c r="H150" s="191">
        <v>2.16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86</v>
      </c>
      <c r="AY150" s="14" t="s">
        <v>166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86</v>
      </c>
      <c r="BK150" s="166">
        <f t="shared" si="9"/>
        <v>0</v>
      </c>
      <c r="BL150" s="14" t="s">
        <v>173</v>
      </c>
      <c r="BM150" s="165" t="s">
        <v>258</v>
      </c>
    </row>
    <row r="151" spans="1:65" s="2" customFormat="1" ht="16.5" customHeight="1">
      <c r="A151" s="29"/>
      <c r="B151" s="153"/>
      <c r="C151" s="167" t="s">
        <v>452</v>
      </c>
      <c r="D151" s="167" t="s">
        <v>219</v>
      </c>
      <c r="E151" s="168" t="s">
        <v>1175</v>
      </c>
      <c r="F151" s="169" t="s">
        <v>1176</v>
      </c>
      <c r="G151" s="170" t="s">
        <v>202</v>
      </c>
      <c r="H151" s="192">
        <v>3.6070000000000002</v>
      </c>
      <c r="I151" s="171"/>
      <c r="J151" s="172">
        <f t="shared" si="0"/>
        <v>0</v>
      </c>
      <c r="K151" s="173"/>
      <c r="L151" s="174"/>
      <c r="M151" s="175" t="s">
        <v>1</v>
      </c>
      <c r="N151" s="176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222</v>
      </c>
      <c r="AT151" s="165" t="s">
        <v>219</v>
      </c>
      <c r="AU151" s="165" t="s">
        <v>86</v>
      </c>
      <c r="AY151" s="14" t="s">
        <v>166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86</v>
      </c>
      <c r="BK151" s="166">
        <f t="shared" si="9"/>
        <v>0</v>
      </c>
      <c r="BL151" s="14" t="s">
        <v>173</v>
      </c>
      <c r="BM151" s="165" t="s">
        <v>262</v>
      </c>
    </row>
    <row r="152" spans="1:65" s="12" customFormat="1" ht="22.9" customHeight="1">
      <c r="B152" s="141"/>
      <c r="D152" s="142" t="s">
        <v>73</v>
      </c>
      <c r="E152" s="151" t="s">
        <v>173</v>
      </c>
      <c r="F152" s="151" t="s">
        <v>228</v>
      </c>
      <c r="I152" s="144"/>
      <c r="J152" s="152">
        <f>BK152</f>
        <v>0</v>
      </c>
      <c r="L152" s="141"/>
      <c r="M152" s="145"/>
      <c r="N152" s="146"/>
      <c r="O152" s="146"/>
      <c r="P152" s="147">
        <f>SUM(P153:P156)</f>
        <v>0</v>
      </c>
      <c r="Q152" s="146"/>
      <c r="R152" s="147">
        <f>SUM(R153:R156)</f>
        <v>0</v>
      </c>
      <c r="S152" s="146"/>
      <c r="T152" s="148">
        <f>SUM(T153:T156)</f>
        <v>0</v>
      </c>
      <c r="AR152" s="142" t="s">
        <v>81</v>
      </c>
      <c r="AT152" s="149" t="s">
        <v>73</v>
      </c>
      <c r="AU152" s="149" t="s">
        <v>81</v>
      </c>
      <c r="AY152" s="142" t="s">
        <v>166</v>
      </c>
      <c r="BK152" s="150">
        <f>SUM(BK153:BK156)</f>
        <v>0</v>
      </c>
    </row>
    <row r="153" spans="1:65" s="2" customFormat="1" ht="37.9" customHeight="1">
      <c r="A153" s="29"/>
      <c r="B153" s="153"/>
      <c r="C153" s="154" t="s">
        <v>425</v>
      </c>
      <c r="D153" s="154" t="s">
        <v>169</v>
      </c>
      <c r="E153" s="155" t="s">
        <v>1177</v>
      </c>
      <c r="F153" s="156" t="s">
        <v>1178</v>
      </c>
      <c r="G153" s="157" t="s">
        <v>172</v>
      </c>
      <c r="H153" s="191">
        <v>0.40500000000000003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40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86</v>
      </c>
      <c r="AY153" s="14" t="s">
        <v>166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86</v>
      </c>
      <c r="BK153" s="166">
        <f>ROUND(I153*H153,2)</f>
        <v>0</v>
      </c>
      <c r="BL153" s="14" t="s">
        <v>173</v>
      </c>
      <c r="BM153" s="165" t="s">
        <v>175</v>
      </c>
    </row>
    <row r="154" spans="1:65" s="2" customFormat="1" ht="33" customHeight="1">
      <c r="A154" s="29"/>
      <c r="B154" s="153"/>
      <c r="C154" s="154" t="s">
        <v>328</v>
      </c>
      <c r="D154" s="154" t="s">
        <v>169</v>
      </c>
      <c r="E154" s="155" t="s">
        <v>1179</v>
      </c>
      <c r="F154" s="156" t="s">
        <v>1180</v>
      </c>
      <c r="G154" s="157" t="s">
        <v>172</v>
      </c>
      <c r="H154" s="191">
        <v>0.94499999999999995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86</v>
      </c>
      <c r="AY154" s="14" t="s">
        <v>166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86</v>
      </c>
      <c r="BK154" s="166">
        <f>ROUND(I154*H154,2)</f>
        <v>0</v>
      </c>
      <c r="BL154" s="14" t="s">
        <v>173</v>
      </c>
      <c r="BM154" s="165" t="s">
        <v>183</v>
      </c>
    </row>
    <row r="155" spans="1:65" s="2" customFormat="1" ht="24.2" customHeight="1">
      <c r="A155" s="29"/>
      <c r="B155" s="153"/>
      <c r="C155" s="154" t="s">
        <v>235</v>
      </c>
      <c r="D155" s="154" t="s">
        <v>169</v>
      </c>
      <c r="E155" s="155" t="s">
        <v>1181</v>
      </c>
      <c r="F155" s="156" t="s">
        <v>1182</v>
      </c>
      <c r="G155" s="157" t="s">
        <v>172</v>
      </c>
      <c r="H155" s="191">
        <v>0.40500000000000003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86</v>
      </c>
      <c r="AY155" s="14" t="s">
        <v>166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ROUND(I155*H155,2)</f>
        <v>0</v>
      </c>
      <c r="BL155" s="14" t="s">
        <v>173</v>
      </c>
      <c r="BM155" s="165" t="s">
        <v>191</v>
      </c>
    </row>
    <row r="156" spans="1:65" s="2" customFormat="1" ht="33" customHeight="1">
      <c r="A156" s="29"/>
      <c r="B156" s="153"/>
      <c r="C156" s="154" t="s">
        <v>239</v>
      </c>
      <c r="D156" s="154" t="s">
        <v>169</v>
      </c>
      <c r="E156" s="155" t="s">
        <v>1183</v>
      </c>
      <c r="F156" s="156" t="s">
        <v>1184</v>
      </c>
      <c r="G156" s="157" t="s">
        <v>216</v>
      </c>
      <c r="H156" s="191">
        <v>0.8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40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173</v>
      </c>
      <c r="AT156" s="165" t="s">
        <v>169</v>
      </c>
      <c r="AU156" s="165" t="s">
        <v>86</v>
      </c>
      <c r="AY156" s="14" t="s">
        <v>166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ROUND(I156*H156,2)</f>
        <v>0</v>
      </c>
      <c r="BL156" s="14" t="s">
        <v>173</v>
      </c>
      <c r="BM156" s="165" t="s">
        <v>199</v>
      </c>
    </row>
    <row r="157" spans="1:65" s="12" customFormat="1" ht="22.9" customHeight="1">
      <c r="B157" s="141"/>
      <c r="D157" s="142" t="s">
        <v>73</v>
      </c>
      <c r="E157" s="151" t="s">
        <v>233</v>
      </c>
      <c r="F157" s="151" t="s">
        <v>234</v>
      </c>
      <c r="I157" s="144"/>
      <c r="J157" s="152">
        <f>BK157</f>
        <v>0</v>
      </c>
      <c r="L157" s="141"/>
      <c r="M157" s="145"/>
      <c r="N157" s="146"/>
      <c r="O157" s="146"/>
      <c r="P157" s="147">
        <f>SUM(P158:P163)</f>
        <v>0</v>
      </c>
      <c r="Q157" s="146"/>
      <c r="R157" s="147">
        <f>SUM(R158:R163)</f>
        <v>0</v>
      </c>
      <c r="S157" s="146"/>
      <c r="T157" s="148">
        <f>SUM(T158:T163)</f>
        <v>0</v>
      </c>
      <c r="AR157" s="142" t="s">
        <v>81</v>
      </c>
      <c r="AT157" s="149" t="s">
        <v>73</v>
      </c>
      <c r="AU157" s="149" t="s">
        <v>81</v>
      </c>
      <c r="AY157" s="142" t="s">
        <v>166</v>
      </c>
      <c r="BK157" s="150">
        <f>SUM(BK158:BK163)</f>
        <v>0</v>
      </c>
    </row>
    <row r="158" spans="1:65" s="2" customFormat="1" ht="37.9" customHeight="1">
      <c r="A158" s="29"/>
      <c r="B158" s="153"/>
      <c r="C158" s="154" t="s">
        <v>224</v>
      </c>
      <c r="D158" s="154" t="s">
        <v>169</v>
      </c>
      <c r="E158" s="155" t="s">
        <v>1185</v>
      </c>
      <c r="F158" s="156" t="s">
        <v>1186</v>
      </c>
      <c r="G158" s="157" t="s">
        <v>216</v>
      </c>
      <c r="H158" s="191">
        <v>3</v>
      </c>
      <c r="I158" s="158"/>
      <c r="J158" s="159">
        <f t="shared" ref="J158:J163" si="10">ROUND(I158*H158,2)</f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ref="P158:P163" si="11">O158*H158</f>
        <v>0</v>
      </c>
      <c r="Q158" s="163">
        <v>0</v>
      </c>
      <c r="R158" s="163">
        <f t="shared" ref="R158:R163" si="12">Q158*H158</f>
        <v>0</v>
      </c>
      <c r="S158" s="163">
        <v>0</v>
      </c>
      <c r="T158" s="164">
        <f t="shared" ref="T158:T163" si="1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86</v>
      </c>
      <c r="AY158" s="14" t="s">
        <v>166</v>
      </c>
      <c r="BE158" s="166">
        <f t="shared" ref="BE158:BE163" si="14">IF(N158="základná",J158,0)</f>
        <v>0</v>
      </c>
      <c r="BF158" s="166">
        <f t="shared" ref="BF158:BF163" si="15">IF(N158="znížená",J158,0)</f>
        <v>0</v>
      </c>
      <c r="BG158" s="166">
        <f t="shared" ref="BG158:BG163" si="16">IF(N158="zákl. prenesená",J158,0)</f>
        <v>0</v>
      </c>
      <c r="BH158" s="166">
        <f t="shared" ref="BH158:BH163" si="17">IF(N158="zníž. prenesená",J158,0)</f>
        <v>0</v>
      </c>
      <c r="BI158" s="166">
        <f t="shared" ref="BI158:BI163" si="18">IF(N158="nulová",J158,0)</f>
        <v>0</v>
      </c>
      <c r="BJ158" s="14" t="s">
        <v>86</v>
      </c>
      <c r="BK158" s="166">
        <f t="shared" ref="BK158:BK163" si="19">ROUND(I158*H158,2)</f>
        <v>0</v>
      </c>
      <c r="BL158" s="14" t="s">
        <v>173</v>
      </c>
      <c r="BM158" s="165" t="s">
        <v>301</v>
      </c>
    </row>
    <row r="159" spans="1:65" s="2" customFormat="1" ht="37.9" customHeight="1">
      <c r="A159" s="29"/>
      <c r="B159" s="153"/>
      <c r="C159" s="154" t="s">
        <v>254</v>
      </c>
      <c r="D159" s="154" t="s">
        <v>169</v>
      </c>
      <c r="E159" s="155" t="s">
        <v>1187</v>
      </c>
      <c r="F159" s="156" t="s">
        <v>1188</v>
      </c>
      <c r="G159" s="157" t="s">
        <v>216</v>
      </c>
      <c r="H159" s="191">
        <v>5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86</v>
      </c>
      <c r="AY159" s="14" t="s">
        <v>166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86</v>
      </c>
      <c r="BK159" s="166">
        <f t="shared" si="19"/>
        <v>0</v>
      </c>
      <c r="BL159" s="14" t="s">
        <v>173</v>
      </c>
      <c r="BM159" s="165" t="s">
        <v>309</v>
      </c>
    </row>
    <row r="160" spans="1:65" s="2" customFormat="1" ht="37.9" customHeight="1">
      <c r="A160" s="29"/>
      <c r="B160" s="153"/>
      <c r="C160" s="154" t="s">
        <v>284</v>
      </c>
      <c r="D160" s="154" t="s">
        <v>169</v>
      </c>
      <c r="E160" s="155" t="s">
        <v>1189</v>
      </c>
      <c r="F160" s="156" t="s">
        <v>1190</v>
      </c>
      <c r="G160" s="157" t="s">
        <v>216</v>
      </c>
      <c r="H160" s="191">
        <v>3</v>
      </c>
      <c r="I160" s="158"/>
      <c r="J160" s="159">
        <f t="shared" si="10"/>
        <v>0</v>
      </c>
      <c r="K160" s="160"/>
      <c r="L160" s="30"/>
      <c r="M160" s="161" t="s">
        <v>1</v>
      </c>
      <c r="N160" s="162" t="s">
        <v>40</v>
      </c>
      <c r="O160" s="58"/>
      <c r="P160" s="163">
        <f t="shared" si="11"/>
        <v>0</v>
      </c>
      <c r="Q160" s="163">
        <v>0</v>
      </c>
      <c r="R160" s="163">
        <f t="shared" si="12"/>
        <v>0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173</v>
      </c>
      <c r="AT160" s="165" t="s">
        <v>169</v>
      </c>
      <c r="AU160" s="165" t="s">
        <v>86</v>
      </c>
      <c r="AY160" s="14" t="s">
        <v>166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86</v>
      </c>
      <c r="BK160" s="166">
        <f t="shared" si="19"/>
        <v>0</v>
      </c>
      <c r="BL160" s="14" t="s">
        <v>173</v>
      </c>
      <c r="BM160" s="165" t="s">
        <v>315</v>
      </c>
    </row>
    <row r="161" spans="1:65" s="2" customFormat="1" ht="37.9" customHeight="1">
      <c r="A161" s="29"/>
      <c r="B161" s="153"/>
      <c r="C161" s="154" t="s">
        <v>594</v>
      </c>
      <c r="D161" s="154" t="s">
        <v>169</v>
      </c>
      <c r="E161" s="155" t="s">
        <v>1191</v>
      </c>
      <c r="F161" s="156" t="s">
        <v>1192</v>
      </c>
      <c r="G161" s="157" t="s">
        <v>216</v>
      </c>
      <c r="H161" s="191">
        <v>5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0</v>
      </c>
      <c r="R161" s="163">
        <f t="shared" si="12"/>
        <v>0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173</v>
      </c>
      <c r="AT161" s="165" t="s">
        <v>169</v>
      </c>
      <c r="AU161" s="165" t="s">
        <v>86</v>
      </c>
      <c r="AY161" s="14" t="s">
        <v>166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86</v>
      </c>
      <c r="BK161" s="166">
        <f t="shared" si="19"/>
        <v>0</v>
      </c>
      <c r="BL161" s="14" t="s">
        <v>173</v>
      </c>
      <c r="BM161" s="165" t="s">
        <v>292</v>
      </c>
    </row>
    <row r="162" spans="1:65" s="2" customFormat="1" ht="33" customHeight="1">
      <c r="A162" s="29"/>
      <c r="B162" s="153"/>
      <c r="C162" s="154" t="s">
        <v>435</v>
      </c>
      <c r="D162" s="154" t="s">
        <v>169</v>
      </c>
      <c r="E162" s="155" t="s">
        <v>1193</v>
      </c>
      <c r="F162" s="156" t="s">
        <v>1194</v>
      </c>
      <c r="G162" s="157" t="s">
        <v>216</v>
      </c>
      <c r="H162" s="191">
        <v>3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40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173</v>
      </c>
      <c r="AT162" s="165" t="s">
        <v>169</v>
      </c>
      <c r="AU162" s="165" t="s">
        <v>86</v>
      </c>
      <c r="AY162" s="14" t="s">
        <v>166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86</v>
      </c>
      <c r="BK162" s="166">
        <f t="shared" si="19"/>
        <v>0</v>
      </c>
      <c r="BL162" s="14" t="s">
        <v>173</v>
      </c>
      <c r="BM162" s="165" t="s">
        <v>373</v>
      </c>
    </row>
    <row r="163" spans="1:65" s="2" customFormat="1" ht="33" customHeight="1">
      <c r="A163" s="29"/>
      <c r="B163" s="153"/>
      <c r="C163" s="154" t="s">
        <v>600</v>
      </c>
      <c r="D163" s="154" t="s">
        <v>169</v>
      </c>
      <c r="E163" s="155" t="s">
        <v>1195</v>
      </c>
      <c r="F163" s="156" t="s">
        <v>1196</v>
      </c>
      <c r="G163" s="157" t="s">
        <v>216</v>
      </c>
      <c r="H163" s="191">
        <v>5</v>
      </c>
      <c r="I163" s="158"/>
      <c r="J163" s="159">
        <f t="shared" si="10"/>
        <v>0</v>
      </c>
      <c r="K163" s="160"/>
      <c r="L163" s="30"/>
      <c r="M163" s="161" t="s">
        <v>1</v>
      </c>
      <c r="N163" s="162" t="s">
        <v>40</v>
      </c>
      <c r="O163" s="58"/>
      <c r="P163" s="163">
        <f t="shared" si="11"/>
        <v>0</v>
      </c>
      <c r="Q163" s="163">
        <v>0</v>
      </c>
      <c r="R163" s="163">
        <f t="shared" si="12"/>
        <v>0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173</v>
      </c>
      <c r="AT163" s="165" t="s">
        <v>169</v>
      </c>
      <c r="AU163" s="165" t="s">
        <v>86</v>
      </c>
      <c r="AY163" s="14" t="s">
        <v>166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86</v>
      </c>
      <c r="BK163" s="166">
        <f t="shared" si="19"/>
        <v>0</v>
      </c>
      <c r="BL163" s="14" t="s">
        <v>173</v>
      </c>
      <c r="BM163" s="165" t="s">
        <v>278</v>
      </c>
    </row>
    <row r="164" spans="1:65" s="12" customFormat="1" ht="22.9" customHeight="1">
      <c r="B164" s="141"/>
      <c r="D164" s="142" t="s">
        <v>73</v>
      </c>
      <c r="E164" s="151" t="s">
        <v>222</v>
      </c>
      <c r="F164" s="151" t="s">
        <v>1197</v>
      </c>
      <c r="I164" s="144"/>
      <c r="J164" s="152">
        <f>BK164</f>
        <v>0</v>
      </c>
      <c r="L164" s="141"/>
      <c r="M164" s="145"/>
      <c r="N164" s="146"/>
      <c r="O164" s="146"/>
      <c r="P164" s="147">
        <f>SUM(P165:P188)</f>
        <v>0</v>
      </c>
      <c r="Q164" s="146"/>
      <c r="R164" s="147">
        <f>SUM(R165:R188)</f>
        <v>0</v>
      </c>
      <c r="S164" s="146"/>
      <c r="T164" s="148">
        <f>SUM(T165:T188)</f>
        <v>0</v>
      </c>
      <c r="AR164" s="142" t="s">
        <v>81</v>
      </c>
      <c r="AT164" s="149" t="s">
        <v>73</v>
      </c>
      <c r="AU164" s="149" t="s">
        <v>81</v>
      </c>
      <c r="AY164" s="142" t="s">
        <v>166</v>
      </c>
      <c r="BK164" s="150">
        <f>SUM(BK165:BK188)</f>
        <v>0</v>
      </c>
    </row>
    <row r="165" spans="1:65" s="2" customFormat="1" ht="33" customHeight="1">
      <c r="A165" s="29"/>
      <c r="B165" s="153"/>
      <c r="C165" s="154" t="s">
        <v>299</v>
      </c>
      <c r="D165" s="154" t="s">
        <v>169</v>
      </c>
      <c r="E165" s="155" t="s">
        <v>1198</v>
      </c>
      <c r="F165" s="156" t="s">
        <v>1199</v>
      </c>
      <c r="G165" s="157" t="s">
        <v>326</v>
      </c>
      <c r="H165" s="191">
        <v>6</v>
      </c>
      <c r="I165" s="158"/>
      <c r="J165" s="159">
        <f t="shared" ref="J165:J188" si="20">ROUND(I165*H165,2)</f>
        <v>0</v>
      </c>
      <c r="K165" s="160"/>
      <c r="L165" s="30"/>
      <c r="M165" s="161" t="s">
        <v>1</v>
      </c>
      <c r="N165" s="162" t="s">
        <v>40</v>
      </c>
      <c r="O165" s="58"/>
      <c r="P165" s="163">
        <f t="shared" ref="P165:P188" si="21">O165*H165</f>
        <v>0</v>
      </c>
      <c r="Q165" s="163">
        <v>0</v>
      </c>
      <c r="R165" s="163">
        <f t="shared" ref="R165:R188" si="22">Q165*H165</f>
        <v>0</v>
      </c>
      <c r="S165" s="163">
        <v>0</v>
      </c>
      <c r="T165" s="164">
        <f t="shared" ref="T165:T188" si="2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173</v>
      </c>
      <c r="AT165" s="165" t="s">
        <v>169</v>
      </c>
      <c r="AU165" s="165" t="s">
        <v>86</v>
      </c>
      <c r="AY165" s="14" t="s">
        <v>166</v>
      </c>
      <c r="BE165" s="166">
        <f t="shared" ref="BE165:BE188" si="24">IF(N165="základná",J165,0)</f>
        <v>0</v>
      </c>
      <c r="BF165" s="166">
        <f t="shared" ref="BF165:BF188" si="25">IF(N165="znížená",J165,0)</f>
        <v>0</v>
      </c>
      <c r="BG165" s="166">
        <f t="shared" ref="BG165:BG188" si="26">IF(N165="zákl. prenesená",J165,0)</f>
        <v>0</v>
      </c>
      <c r="BH165" s="166">
        <f t="shared" ref="BH165:BH188" si="27">IF(N165="zníž. prenesená",J165,0)</f>
        <v>0</v>
      </c>
      <c r="BI165" s="166">
        <f t="shared" ref="BI165:BI188" si="28">IF(N165="nulová",J165,0)</f>
        <v>0</v>
      </c>
      <c r="BJ165" s="14" t="s">
        <v>86</v>
      </c>
      <c r="BK165" s="166">
        <f t="shared" ref="BK165:BK188" si="29">ROUND(I165*H165,2)</f>
        <v>0</v>
      </c>
      <c r="BL165" s="14" t="s">
        <v>173</v>
      </c>
      <c r="BM165" s="165" t="s">
        <v>378</v>
      </c>
    </row>
    <row r="166" spans="1:65" s="2" customFormat="1" ht="24.2" customHeight="1">
      <c r="A166" s="29"/>
      <c r="B166" s="153"/>
      <c r="C166" s="167" t="s">
        <v>605</v>
      </c>
      <c r="D166" s="167" t="s">
        <v>219</v>
      </c>
      <c r="E166" s="168" t="s">
        <v>1200</v>
      </c>
      <c r="F166" s="169" t="s">
        <v>1201</v>
      </c>
      <c r="G166" s="170" t="s">
        <v>326</v>
      </c>
      <c r="H166" s="192">
        <v>6</v>
      </c>
      <c r="I166" s="171"/>
      <c r="J166" s="172">
        <f t="shared" si="20"/>
        <v>0</v>
      </c>
      <c r="K166" s="173"/>
      <c r="L166" s="174"/>
      <c r="M166" s="175" t="s">
        <v>1</v>
      </c>
      <c r="N166" s="176" t="s">
        <v>40</v>
      </c>
      <c r="O166" s="58"/>
      <c r="P166" s="163">
        <f t="shared" si="21"/>
        <v>0</v>
      </c>
      <c r="Q166" s="163">
        <v>0</v>
      </c>
      <c r="R166" s="163">
        <f t="shared" si="22"/>
        <v>0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222</v>
      </c>
      <c r="AT166" s="165" t="s">
        <v>219</v>
      </c>
      <c r="AU166" s="165" t="s">
        <v>86</v>
      </c>
      <c r="AY166" s="14" t="s">
        <v>166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86</v>
      </c>
      <c r="BK166" s="166">
        <f t="shared" si="29"/>
        <v>0</v>
      </c>
      <c r="BL166" s="14" t="s">
        <v>173</v>
      </c>
      <c r="BM166" s="165" t="s">
        <v>386</v>
      </c>
    </row>
    <row r="167" spans="1:65" s="2" customFormat="1" ht="16.5" customHeight="1">
      <c r="A167" s="29"/>
      <c r="B167" s="153"/>
      <c r="C167" s="154" t="s">
        <v>441</v>
      </c>
      <c r="D167" s="154" t="s">
        <v>169</v>
      </c>
      <c r="E167" s="155" t="s">
        <v>1202</v>
      </c>
      <c r="F167" s="156" t="s">
        <v>1203</v>
      </c>
      <c r="G167" s="157" t="s">
        <v>248</v>
      </c>
      <c r="H167" s="191">
        <v>1</v>
      </c>
      <c r="I167" s="158"/>
      <c r="J167" s="159">
        <f t="shared" si="2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173</v>
      </c>
      <c r="AT167" s="165" t="s">
        <v>169</v>
      </c>
      <c r="AU167" s="165" t="s">
        <v>86</v>
      </c>
      <c r="AY167" s="14" t="s">
        <v>166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86</v>
      </c>
      <c r="BK167" s="166">
        <f t="shared" si="29"/>
        <v>0</v>
      </c>
      <c r="BL167" s="14" t="s">
        <v>173</v>
      </c>
      <c r="BM167" s="165" t="s">
        <v>610</v>
      </c>
    </row>
    <row r="168" spans="1:65" s="2" customFormat="1" ht="16.5" customHeight="1">
      <c r="A168" s="29"/>
      <c r="B168" s="153"/>
      <c r="C168" s="167" t="s">
        <v>611</v>
      </c>
      <c r="D168" s="167" t="s">
        <v>219</v>
      </c>
      <c r="E168" s="168" t="s">
        <v>1204</v>
      </c>
      <c r="F168" s="169" t="s">
        <v>1205</v>
      </c>
      <c r="G168" s="170" t="s">
        <v>248</v>
      </c>
      <c r="H168" s="192">
        <v>1</v>
      </c>
      <c r="I168" s="171"/>
      <c r="J168" s="172">
        <f t="shared" si="20"/>
        <v>0</v>
      </c>
      <c r="K168" s="173"/>
      <c r="L168" s="174"/>
      <c r="M168" s="175" t="s">
        <v>1</v>
      </c>
      <c r="N168" s="176" t="s">
        <v>40</v>
      </c>
      <c r="O168" s="58"/>
      <c r="P168" s="163">
        <f t="shared" si="21"/>
        <v>0</v>
      </c>
      <c r="Q168" s="163">
        <v>0</v>
      </c>
      <c r="R168" s="163">
        <f t="shared" si="22"/>
        <v>0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222</v>
      </c>
      <c r="AT168" s="165" t="s">
        <v>219</v>
      </c>
      <c r="AU168" s="165" t="s">
        <v>86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173</v>
      </c>
      <c r="BM168" s="165" t="s">
        <v>614</v>
      </c>
    </row>
    <row r="169" spans="1:65" s="2" customFormat="1" ht="16.5" customHeight="1">
      <c r="A169" s="29"/>
      <c r="B169" s="153"/>
      <c r="C169" s="167" t="s">
        <v>266</v>
      </c>
      <c r="D169" s="167" t="s">
        <v>219</v>
      </c>
      <c r="E169" s="168" t="s">
        <v>1206</v>
      </c>
      <c r="F169" s="169" t="s">
        <v>1207</v>
      </c>
      <c r="G169" s="170" t="s">
        <v>1208</v>
      </c>
      <c r="H169" s="192">
        <v>2</v>
      </c>
      <c r="I169" s="171"/>
      <c r="J169" s="172">
        <f t="shared" si="20"/>
        <v>0</v>
      </c>
      <c r="K169" s="173"/>
      <c r="L169" s="174"/>
      <c r="M169" s="175" t="s">
        <v>1</v>
      </c>
      <c r="N169" s="176" t="s">
        <v>40</v>
      </c>
      <c r="O169" s="58"/>
      <c r="P169" s="163">
        <f t="shared" si="21"/>
        <v>0</v>
      </c>
      <c r="Q169" s="163">
        <v>0</v>
      </c>
      <c r="R169" s="163">
        <f t="shared" si="22"/>
        <v>0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222</v>
      </c>
      <c r="AT169" s="165" t="s">
        <v>219</v>
      </c>
      <c r="AU169" s="165" t="s">
        <v>86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173</v>
      </c>
      <c r="BM169" s="165" t="s">
        <v>617</v>
      </c>
    </row>
    <row r="170" spans="1:65" s="2" customFormat="1" ht="16.5" customHeight="1">
      <c r="A170" s="29"/>
      <c r="B170" s="153"/>
      <c r="C170" s="154" t="s">
        <v>270</v>
      </c>
      <c r="D170" s="154" t="s">
        <v>169</v>
      </c>
      <c r="E170" s="155" t="s">
        <v>1209</v>
      </c>
      <c r="F170" s="156" t="s">
        <v>1210</v>
      </c>
      <c r="G170" s="157" t="s">
        <v>248</v>
      </c>
      <c r="H170" s="191">
        <v>10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21"/>
        <v>0</v>
      </c>
      <c r="Q170" s="163">
        <v>0</v>
      </c>
      <c r="R170" s="163">
        <f t="shared" si="22"/>
        <v>0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173</v>
      </c>
      <c r="AT170" s="165" t="s">
        <v>169</v>
      </c>
      <c r="AU170" s="165" t="s">
        <v>86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173</v>
      </c>
      <c r="BM170" s="165" t="s">
        <v>620</v>
      </c>
    </row>
    <row r="171" spans="1:65" s="2" customFormat="1" ht="16.5" customHeight="1">
      <c r="A171" s="29"/>
      <c r="B171" s="153"/>
      <c r="C171" s="167" t="s">
        <v>245</v>
      </c>
      <c r="D171" s="167" t="s">
        <v>219</v>
      </c>
      <c r="E171" s="168" t="s">
        <v>1211</v>
      </c>
      <c r="F171" s="169" t="s">
        <v>1212</v>
      </c>
      <c r="G171" s="170" t="s">
        <v>248</v>
      </c>
      <c r="H171" s="192">
        <v>3</v>
      </c>
      <c r="I171" s="171"/>
      <c r="J171" s="172">
        <f t="shared" si="20"/>
        <v>0</v>
      </c>
      <c r="K171" s="173"/>
      <c r="L171" s="174"/>
      <c r="M171" s="175" t="s">
        <v>1</v>
      </c>
      <c r="N171" s="176" t="s">
        <v>40</v>
      </c>
      <c r="O171" s="58"/>
      <c r="P171" s="163">
        <f t="shared" si="21"/>
        <v>0</v>
      </c>
      <c r="Q171" s="163">
        <v>0</v>
      </c>
      <c r="R171" s="163">
        <f t="shared" si="22"/>
        <v>0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222</v>
      </c>
      <c r="AT171" s="165" t="s">
        <v>219</v>
      </c>
      <c r="AU171" s="165" t="s">
        <v>86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173</v>
      </c>
      <c r="BM171" s="165" t="s">
        <v>623</v>
      </c>
    </row>
    <row r="172" spans="1:65" s="2" customFormat="1" ht="16.5" customHeight="1">
      <c r="A172" s="29"/>
      <c r="B172" s="153"/>
      <c r="C172" s="167" t="s">
        <v>250</v>
      </c>
      <c r="D172" s="167" t="s">
        <v>219</v>
      </c>
      <c r="E172" s="168" t="s">
        <v>1213</v>
      </c>
      <c r="F172" s="169" t="s">
        <v>1214</v>
      </c>
      <c r="G172" s="170" t="s">
        <v>248</v>
      </c>
      <c r="H172" s="192">
        <v>1</v>
      </c>
      <c r="I172" s="171"/>
      <c r="J172" s="172">
        <f t="shared" si="20"/>
        <v>0</v>
      </c>
      <c r="K172" s="173"/>
      <c r="L172" s="174"/>
      <c r="M172" s="175" t="s">
        <v>1</v>
      </c>
      <c r="N172" s="176" t="s">
        <v>40</v>
      </c>
      <c r="O172" s="58"/>
      <c r="P172" s="163">
        <f t="shared" si="21"/>
        <v>0</v>
      </c>
      <c r="Q172" s="163">
        <v>0</v>
      </c>
      <c r="R172" s="163">
        <f t="shared" si="22"/>
        <v>0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222</v>
      </c>
      <c r="AT172" s="165" t="s">
        <v>219</v>
      </c>
      <c r="AU172" s="165" t="s">
        <v>86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173</v>
      </c>
      <c r="BM172" s="165" t="s">
        <v>626</v>
      </c>
    </row>
    <row r="173" spans="1:65" s="2" customFormat="1" ht="16.5" customHeight="1">
      <c r="A173" s="29"/>
      <c r="B173" s="153"/>
      <c r="C173" s="167" t="s">
        <v>258</v>
      </c>
      <c r="D173" s="167" t="s">
        <v>219</v>
      </c>
      <c r="E173" s="168" t="s">
        <v>1215</v>
      </c>
      <c r="F173" s="169" t="s">
        <v>1216</v>
      </c>
      <c r="G173" s="170" t="s">
        <v>248</v>
      </c>
      <c r="H173" s="192">
        <v>1</v>
      </c>
      <c r="I173" s="171"/>
      <c r="J173" s="172">
        <f t="shared" si="20"/>
        <v>0</v>
      </c>
      <c r="K173" s="173"/>
      <c r="L173" s="174"/>
      <c r="M173" s="175" t="s">
        <v>1</v>
      </c>
      <c r="N173" s="176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222</v>
      </c>
      <c r="AT173" s="165" t="s">
        <v>219</v>
      </c>
      <c r="AU173" s="165" t="s">
        <v>86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173</v>
      </c>
      <c r="BM173" s="165" t="s">
        <v>629</v>
      </c>
    </row>
    <row r="174" spans="1:65" s="2" customFormat="1" ht="16.5" customHeight="1">
      <c r="A174" s="29"/>
      <c r="B174" s="153"/>
      <c r="C174" s="167" t="s">
        <v>636</v>
      </c>
      <c r="D174" s="167" t="s">
        <v>219</v>
      </c>
      <c r="E174" s="168" t="s">
        <v>1217</v>
      </c>
      <c r="F174" s="169" t="s">
        <v>1218</v>
      </c>
      <c r="G174" s="170" t="s">
        <v>248</v>
      </c>
      <c r="H174" s="192">
        <v>1</v>
      </c>
      <c r="I174" s="171"/>
      <c r="J174" s="172">
        <f t="shared" si="20"/>
        <v>0</v>
      </c>
      <c r="K174" s="173"/>
      <c r="L174" s="174"/>
      <c r="M174" s="175" t="s">
        <v>1</v>
      </c>
      <c r="N174" s="176" t="s">
        <v>40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222</v>
      </c>
      <c r="AT174" s="165" t="s">
        <v>219</v>
      </c>
      <c r="AU174" s="165" t="s">
        <v>86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173</v>
      </c>
      <c r="BM174" s="165" t="s">
        <v>639</v>
      </c>
    </row>
    <row r="175" spans="1:65" s="2" customFormat="1" ht="24.2" customHeight="1">
      <c r="A175" s="29"/>
      <c r="B175" s="153"/>
      <c r="C175" s="167" t="s">
        <v>262</v>
      </c>
      <c r="D175" s="167" t="s">
        <v>219</v>
      </c>
      <c r="E175" s="168" t="s">
        <v>1219</v>
      </c>
      <c r="F175" s="169" t="s">
        <v>1220</v>
      </c>
      <c r="G175" s="170" t="s">
        <v>248</v>
      </c>
      <c r="H175" s="192">
        <v>2</v>
      </c>
      <c r="I175" s="171"/>
      <c r="J175" s="172">
        <f t="shared" si="20"/>
        <v>0</v>
      </c>
      <c r="K175" s="173"/>
      <c r="L175" s="174"/>
      <c r="M175" s="175" t="s">
        <v>1</v>
      </c>
      <c r="N175" s="176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222</v>
      </c>
      <c r="AT175" s="165" t="s">
        <v>219</v>
      </c>
      <c r="AU175" s="165" t="s">
        <v>86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173</v>
      </c>
      <c r="BM175" s="165" t="s">
        <v>642</v>
      </c>
    </row>
    <row r="176" spans="1:65" s="2" customFormat="1" ht="24.2" customHeight="1">
      <c r="A176" s="29"/>
      <c r="B176" s="153"/>
      <c r="C176" s="167" t="s">
        <v>168</v>
      </c>
      <c r="D176" s="167" t="s">
        <v>219</v>
      </c>
      <c r="E176" s="168" t="s">
        <v>1221</v>
      </c>
      <c r="F176" s="169" t="s">
        <v>1222</v>
      </c>
      <c r="G176" s="170" t="s">
        <v>248</v>
      </c>
      <c r="H176" s="192">
        <v>2</v>
      </c>
      <c r="I176" s="171"/>
      <c r="J176" s="172">
        <f t="shared" si="20"/>
        <v>0</v>
      </c>
      <c r="K176" s="173"/>
      <c r="L176" s="174"/>
      <c r="M176" s="175" t="s">
        <v>1</v>
      </c>
      <c r="N176" s="176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222</v>
      </c>
      <c r="AT176" s="165" t="s">
        <v>219</v>
      </c>
      <c r="AU176" s="165" t="s">
        <v>86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173</v>
      </c>
      <c r="BM176" s="165" t="s">
        <v>645</v>
      </c>
    </row>
    <row r="177" spans="1:65" s="2" customFormat="1" ht="33" customHeight="1">
      <c r="A177" s="29"/>
      <c r="B177" s="153"/>
      <c r="C177" s="154" t="s">
        <v>175</v>
      </c>
      <c r="D177" s="154" t="s">
        <v>169</v>
      </c>
      <c r="E177" s="155" t="s">
        <v>1223</v>
      </c>
      <c r="F177" s="156" t="s">
        <v>1224</v>
      </c>
      <c r="G177" s="157" t="s">
        <v>248</v>
      </c>
      <c r="H177" s="191">
        <v>1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173</v>
      </c>
      <c r="AT177" s="165" t="s">
        <v>169</v>
      </c>
      <c r="AU177" s="165" t="s">
        <v>86</v>
      </c>
      <c r="AY177" s="14" t="s">
        <v>166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86</v>
      </c>
      <c r="BK177" s="166">
        <f t="shared" si="29"/>
        <v>0</v>
      </c>
      <c r="BL177" s="14" t="s">
        <v>173</v>
      </c>
      <c r="BM177" s="165" t="s">
        <v>1225</v>
      </c>
    </row>
    <row r="178" spans="1:65" s="2" customFormat="1" ht="21.75" customHeight="1">
      <c r="A178" s="29"/>
      <c r="B178" s="153"/>
      <c r="C178" s="167" t="s">
        <v>179</v>
      </c>
      <c r="D178" s="167" t="s">
        <v>219</v>
      </c>
      <c r="E178" s="168" t="s">
        <v>1226</v>
      </c>
      <c r="F178" s="169" t="s">
        <v>1227</v>
      </c>
      <c r="G178" s="170" t="s">
        <v>248</v>
      </c>
      <c r="H178" s="192">
        <v>1</v>
      </c>
      <c r="I178" s="171"/>
      <c r="J178" s="172">
        <f t="shared" si="20"/>
        <v>0</v>
      </c>
      <c r="K178" s="173"/>
      <c r="L178" s="174"/>
      <c r="M178" s="175" t="s">
        <v>1</v>
      </c>
      <c r="N178" s="176" t="s">
        <v>40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222</v>
      </c>
      <c r="AT178" s="165" t="s">
        <v>219</v>
      </c>
      <c r="AU178" s="165" t="s">
        <v>86</v>
      </c>
      <c r="AY178" s="14" t="s">
        <v>166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86</v>
      </c>
      <c r="BK178" s="166">
        <f t="shared" si="29"/>
        <v>0</v>
      </c>
      <c r="BL178" s="14" t="s">
        <v>173</v>
      </c>
      <c r="BM178" s="165" t="s">
        <v>1228</v>
      </c>
    </row>
    <row r="179" spans="1:65" s="2" customFormat="1" ht="21.75" customHeight="1">
      <c r="A179" s="29"/>
      <c r="B179" s="153"/>
      <c r="C179" s="167" t="s">
        <v>183</v>
      </c>
      <c r="D179" s="167" t="s">
        <v>219</v>
      </c>
      <c r="E179" s="168" t="s">
        <v>1229</v>
      </c>
      <c r="F179" s="169" t="s">
        <v>1230</v>
      </c>
      <c r="G179" s="170" t="s">
        <v>248</v>
      </c>
      <c r="H179" s="192">
        <v>1</v>
      </c>
      <c r="I179" s="171"/>
      <c r="J179" s="172">
        <f t="shared" si="20"/>
        <v>0</v>
      </c>
      <c r="K179" s="173"/>
      <c r="L179" s="174"/>
      <c r="M179" s="175" t="s">
        <v>1</v>
      </c>
      <c r="N179" s="176" t="s">
        <v>40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222</v>
      </c>
      <c r="AT179" s="165" t="s">
        <v>219</v>
      </c>
      <c r="AU179" s="165" t="s">
        <v>86</v>
      </c>
      <c r="AY179" s="14" t="s">
        <v>166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86</v>
      </c>
      <c r="BK179" s="166">
        <f t="shared" si="29"/>
        <v>0</v>
      </c>
      <c r="BL179" s="14" t="s">
        <v>173</v>
      </c>
      <c r="BM179" s="165" t="s">
        <v>1231</v>
      </c>
    </row>
    <row r="180" spans="1:65" s="2" customFormat="1" ht="24.2" customHeight="1">
      <c r="A180" s="29"/>
      <c r="B180" s="153"/>
      <c r="C180" s="167" t="s">
        <v>187</v>
      </c>
      <c r="D180" s="167" t="s">
        <v>219</v>
      </c>
      <c r="E180" s="168" t="s">
        <v>1232</v>
      </c>
      <c r="F180" s="169" t="s">
        <v>1233</v>
      </c>
      <c r="G180" s="170" t="s">
        <v>248</v>
      </c>
      <c r="H180" s="192">
        <v>1</v>
      </c>
      <c r="I180" s="171"/>
      <c r="J180" s="172">
        <f t="shared" si="20"/>
        <v>0</v>
      </c>
      <c r="K180" s="173"/>
      <c r="L180" s="174"/>
      <c r="M180" s="175" t="s">
        <v>1</v>
      </c>
      <c r="N180" s="176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222</v>
      </c>
      <c r="AT180" s="165" t="s">
        <v>219</v>
      </c>
      <c r="AU180" s="165" t="s">
        <v>86</v>
      </c>
      <c r="AY180" s="14" t="s">
        <v>166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86</v>
      </c>
      <c r="BK180" s="166">
        <f t="shared" si="29"/>
        <v>0</v>
      </c>
      <c r="BL180" s="14" t="s">
        <v>173</v>
      </c>
      <c r="BM180" s="165" t="s">
        <v>1234</v>
      </c>
    </row>
    <row r="181" spans="1:65" s="2" customFormat="1" ht="24.2" customHeight="1">
      <c r="A181" s="29"/>
      <c r="B181" s="153"/>
      <c r="C181" s="167" t="s">
        <v>191</v>
      </c>
      <c r="D181" s="167" t="s">
        <v>219</v>
      </c>
      <c r="E181" s="168" t="s">
        <v>1235</v>
      </c>
      <c r="F181" s="169" t="s">
        <v>1236</v>
      </c>
      <c r="G181" s="170" t="s">
        <v>248</v>
      </c>
      <c r="H181" s="192">
        <v>1</v>
      </c>
      <c r="I181" s="171"/>
      <c r="J181" s="172">
        <f t="shared" si="20"/>
        <v>0</v>
      </c>
      <c r="K181" s="173"/>
      <c r="L181" s="174"/>
      <c r="M181" s="175" t="s">
        <v>1</v>
      </c>
      <c r="N181" s="176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222</v>
      </c>
      <c r="AT181" s="165" t="s">
        <v>219</v>
      </c>
      <c r="AU181" s="165" t="s">
        <v>86</v>
      </c>
      <c r="AY181" s="14" t="s">
        <v>166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86</v>
      </c>
      <c r="BK181" s="166">
        <f t="shared" si="29"/>
        <v>0</v>
      </c>
      <c r="BL181" s="14" t="s">
        <v>173</v>
      </c>
      <c r="BM181" s="165" t="s">
        <v>1237</v>
      </c>
    </row>
    <row r="182" spans="1:65" s="2" customFormat="1" ht="24.2" customHeight="1">
      <c r="A182" s="29"/>
      <c r="B182" s="153"/>
      <c r="C182" s="154" t="s">
        <v>195</v>
      </c>
      <c r="D182" s="154" t="s">
        <v>169</v>
      </c>
      <c r="E182" s="155" t="s">
        <v>1238</v>
      </c>
      <c r="F182" s="156" t="s">
        <v>1239</v>
      </c>
      <c r="G182" s="157" t="s">
        <v>326</v>
      </c>
      <c r="H182" s="191">
        <v>5.5</v>
      </c>
      <c r="I182" s="158"/>
      <c r="J182" s="159">
        <f t="shared" si="20"/>
        <v>0</v>
      </c>
      <c r="K182" s="160"/>
      <c r="L182" s="30"/>
      <c r="M182" s="161" t="s">
        <v>1</v>
      </c>
      <c r="N182" s="162" t="s">
        <v>40</v>
      </c>
      <c r="O182" s="58"/>
      <c r="P182" s="163">
        <f t="shared" si="21"/>
        <v>0</v>
      </c>
      <c r="Q182" s="163">
        <v>0</v>
      </c>
      <c r="R182" s="163">
        <f t="shared" si="22"/>
        <v>0</v>
      </c>
      <c r="S182" s="163">
        <v>0</v>
      </c>
      <c r="T182" s="164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173</v>
      </c>
      <c r="AT182" s="165" t="s">
        <v>169</v>
      </c>
      <c r="AU182" s="165" t="s">
        <v>86</v>
      </c>
      <c r="AY182" s="14" t="s">
        <v>166</v>
      </c>
      <c r="BE182" s="166">
        <f t="shared" si="24"/>
        <v>0</v>
      </c>
      <c r="BF182" s="166">
        <f t="shared" si="25"/>
        <v>0</v>
      </c>
      <c r="BG182" s="166">
        <f t="shared" si="26"/>
        <v>0</v>
      </c>
      <c r="BH182" s="166">
        <f t="shared" si="27"/>
        <v>0</v>
      </c>
      <c r="BI182" s="166">
        <f t="shared" si="28"/>
        <v>0</v>
      </c>
      <c r="BJ182" s="14" t="s">
        <v>86</v>
      </c>
      <c r="BK182" s="166">
        <f t="shared" si="29"/>
        <v>0</v>
      </c>
      <c r="BL182" s="14" t="s">
        <v>173</v>
      </c>
      <c r="BM182" s="165" t="s">
        <v>1240</v>
      </c>
    </row>
    <row r="183" spans="1:65" s="2" customFormat="1" ht="24.2" customHeight="1">
      <c r="A183" s="29"/>
      <c r="B183" s="153"/>
      <c r="C183" s="154" t="s">
        <v>199</v>
      </c>
      <c r="D183" s="154" t="s">
        <v>169</v>
      </c>
      <c r="E183" s="155" t="s">
        <v>1241</v>
      </c>
      <c r="F183" s="156" t="s">
        <v>1242</v>
      </c>
      <c r="G183" s="157" t="s">
        <v>248</v>
      </c>
      <c r="H183" s="191">
        <v>2</v>
      </c>
      <c r="I183" s="158"/>
      <c r="J183" s="159">
        <f t="shared" si="20"/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si="21"/>
        <v>0</v>
      </c>
      <c r="Q183" s="163">
        <v>0</v>
      </c>
      <c r="R183" s="163">
        <f t="shared" si="22"/>
        <v>0</v>
      </c>
      <c r="S183" s="163">
        <v>0</v>
      </c>
      <c r="T183" s="16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173</v>
      </c>
      <c r="AT183" s="165" t="s">
        <v>169</v>
      </c>
      <c r="AU183" s="165" t="s">
        <v>86</v>
      </c>
      <c r="AY183" s="14" t="s">
        <v>166</v>
      </c>
      <c r="BE183" s="166">
        <f t="shared" si="24"/>
        <v>0</v>
      </c>
      <c r="BF183" s="166">
        <f t="shared" si="25"/>
        <v>0</v>
      </c>
      <c r="BG183" s="166">
        <f t="shared" si="26"/>
        <v>0</v>
      </c>
      <c r="BH183" s="166">
        <f t="shared" si="27"/>
        <v>0</v>
      </c>
      <c r="BI183" s="166">
        <f t="shared" si="28"/>
        <v>0</v>
      </c>
      <c r="BJ183" s="14" t="s">
        <v>86</v>
      </c>
      <c r="BK183" s="166">
        <f t="shared" si="29"/>
        <v>0</v>
      </c>
      <c r="BL183" s="14" t="s">
        <v>173</v>
      </c>
      <c r="BM183" s="165" t="s">
        <v>1243</v>
      </c>
    </row>
    <row r="184" spans="1:65" s="2" customFormat="1" ht="16.5" customHeight="1">
      <c r="A184" s="29"/>
      <c r="B184" s="153"/>
      <c r="C184" s="154" t="s">
        <v>209</v>
      </c>
      <c r="D184" s="154" t="s">
        <v>169</v>
      </c>
      <c r="E184" s="155" t="s">
        <v>1244</v>
      </c>
      <c r="F184" s="156" t="s">
        <v>1245</v>
      </c>
      <c r="G184" s="157" t="s">
        <v>248</v>
      </c>
      <c r="H184" s="191">
        <v>1</v>
      </c>
      <c r="I184" s="158"/>
      <c r="J184" s="159">
        <f t="shared" si="20"/>
        <v>0</v>
      </c>
      <c r="K184" s="160"/>
      <c r="L184" s="30"/>
      <c r="M184" s="161" t="s">
        <v>1</v>
      </c>
      <c r="N184" s="162" t="s">
        <v>40</v>
      </c>
      <c r="O184" s="58"/>
      <c r="P184" s="163">
        <f t="shared" si="21"/>
        <v>0</v>
      </c>
      <c r="Q184" s="163">
        <v>0</v>
      </c>
      <c r="R184" s="163">
        <f t="shared" si="22"/>
        <v>0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173</v>
      </c>
      <c r="AT184" s="165" t="s">
        <v>169</v>
      </c>
      <c r="AU184" s="165" t="s">
        <v>86</v>
      </c>
      <c r="AY184" s="14" t="s">
        <v>166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86</v>
      </c>
      <c r="BK184" s="166">
        <f t="shared" si="29"/>
        <v>0</v>
      </c>
      <c r="BL184" s="14" t="s">
        <v>173</v>
      </c>
      <c r="BM184" s="165" t="s">
        <v>1246</v>
      </c>
    </row>
    <row r="185" spans="1:65" s="2" customFormat="1" ht="37.9" customHeight="1">
      <c r="A185" s="29"/>
      <c r="B185" s="153"/>
      <c r="C185" s="167" t="s">
        <v>301</v>
      </c>
      <c r="D185" s="167" t="s">
        <v>219</v>
      </c>
      <c r="E185" s="168" t="s">
        <v>1247</v>
      </c>
      <c r="F185" s="169" t="s">
        <v>1248</v>
      </c>
      <c r="G185" s="170" t="s">
        <v>248</v>
      </c>
      <c r="H185" s="192">
        <v>1</v>
      </c>
      <c r="I185" s="171"/>
      <c r="J185" s="172">
        <f t="shared" si="20"/>
        <v>0</v>
      </c>
      <c r="K185" s="173"/>
      <c r="L185" s="174"/>
      <c r="M185" s="175" t="s">
        <v>1</v>
      </c>
      <c r="N185" s="176" t="s">
        <v>40</v>
      </c>
      <c r="O185" s="58"/>
      <c r="P185" s="163">
        <f t="shared" si="21"/>
        <v>0</v>
      </c>
      <c r="Q185" s="163">
        <v>0</v>
      </c>
      <c r="R185" s="163">
        <f t="shared" si="22"/>
        <v>0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222</v>
      </c>
      <c r="AT185" s="165" t="s">
        <v>219</v>
      </c>
      <c r="AU185" s="165" t="s">
        <v>86</v>
      </c>
      <c r="AY185" s="14" t="s">
        <v>166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86</v>
      </c>
      <c r="BK185" s="166">
        <f t="shared" si="29"/>
        <v>0</v>
      </c>
      <c r="BL185" s="14" t="s">
        <v>173</v>
      </c>
      <c r="BM185" s="165" t="s">
        <v>1249</v>
      </c>
    </row>
    <row r="186" spans="1:65" s="2" customFormat="1" ht="16.5" customHeight="1">
      <c r="A186" s="29"/>
      <c r="B186" s="153"/>
      <c r="C186" s="154" t="s">
        <v>305</v>
      </c>
      <c r="D186" s="154" t="s">
        <v>169</v>
      </c>
      <c r="E186" s="155" t="s">
        <v>1250</v>
      </c>
      <c r="F186" s="156" t="s">
        <v>1251</v>
      </c>
      <c r="G186" s="157" t="s">
        <v>248</v>
      </c>
      <c r="H186" s="191">
        <v>1</v>
      </c>
      <c r="I186" s="158"/>
      <c r="J186" s="159">
        <f t="shared" si="20"/>
        <v>0</v>
      </c>
      <c r="K186" s="160"/>
      <c r="L186" s="30"/>
      <c r="M186" s="161" t="s">
        <v>1</v>
      </c>
      <c r="N186" s="162" t="s">
        <v>40</v>
      </c>
      <c r="O186" s="58"/>
      <c r="P186" s="163">
        <f t="shared" si="21"/>
        <v>0</v>
      </c>
      <c r="Q186" s="163">
        <v>0</v>
      </c>
      <c r="R186" s="163">
        <f t="shared" si="22"/>
        <v>0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173</v>
      </c>
      <c r="AT186" s="165" t="s">
        <v>169</v>
      </c>
      <c r="AU186" s="165" t="s">
        <v>86</v>
      </c>
      <c r="AY186" s="14" t="s">
        <v>166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86</v>
      </c>
      <c r="BK186" s="166">
        <f t="shared" si="29"/>
        <v>0</v>
      </c>
      <c r="BL186" s="14" t="s">
        <v>173</v>
      </c>
      <c r="BM186" s="165" t="s">
        <v>1252</v>
      </c>
    </row>
    <row r="187" spans="1:65" s="2" customFormat="1" ht="24.2" customHeight="1">
      <c r="A187" s="29"/>
      <c r="B187" s="153"/>
      <c r="C187" s="154" t="s">
        <v>309</v>
      </c>
      <c r="D187" s="154" t="s">
        <v>169</v>
      </c>
      <c r="E187" s="155" t="s">
        <v>1253</v>
      </c>
      <c r="F187" s="156" t="s">
        <v>1254</v>
      </c>
      <c r="G187" s="157" t="s">
        <v>326</v>
      </c>
      <c r="H187" s="191">
        <v>11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173</v>
      </c>
      <c r="AT187" s="165" t="s">
        <v>169</v>
      </c>
      <c r="AU187" s="165" t="s">
        <v>86</v>
      </c>
      <c r="AY187" s="14" t="s">
        <v>166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86</v>
      </c>
      <c r="BK187" s="166">
        <f t="shared" si="29"/>
        <v>0</v>
      </c>
      <c r="BL187" s="14" t="s">
        <v>173</v>
      </c>
      <c r="BM187" s="165" t="s">
        <v>1255</v>
      </c>
    </row>
    <row r="188" spans="1:65" s="2" customFormat="1" ht="16.5" customHeight="1">
      <c r="A188" s="29"/>
      <c r="B188" s="153"/>
      <c r="C188" s="154" t="s">
        <v>311</v>
      </c>
      <c r="D188" s="154" t="s">
        <v>169</v>
      </c>
      <c r="E188" s="155" t="s">
        <v>1256</v>
      </c>
      <c r="F188" s="156" t="s">
        <v>1257</v>
      </c>
      <c r="G188" s="157" t="s">
        <v>1258</v>
      </c>
      <c r="H188" s="191">
        <v>1</v>
      </c>
      <c r="I188" s="158"/>
      <c r="J188" s="159">
        <f t="shared" si="20"/>
        <v>0</v>
      </c>
      <c r="K188" s="160"/>
      <c r="L188" s="30"/>
      <c r="M188" s="161" t="s">
        <v>1</v>
      </c>
      <c r="N188" s="162" t="s">
        <v>40</v>
      </c>
      <c r="O188" s="58"/>
      <c r="P188" s="163">
        <f t="shared" si="21"/>
        <v>0</v>
      </c>
      <c r="Q188" s="163">
        <v>0</v>
      </c>
      <c r="R188" s="163">
        <f t="shared" si="22"/>
        <v>0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173</v>
      </c>
      <c r="AT188" s="165" t="s">
        <v>169</v>
      </c>
      <c r="AU188" s="165" t="s">
        <v>86</v>
      </c>
      <c r="AY188" s="14" t="s">
        <v>166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86</v>
      </c>
      <c r="BK188" s="166">
        <f t="shared" si="29"/>
        <v>0</v>
      </c>
      <c r="BL188" s="14" t="s">
        <v>173</v>
      </c>
      <c r="BM188" s="165" t="s">
        <v>1259</v>
      </c>
    </row>
    <row r="189" spans="1:65" s="12" customFormat="1" ht="22.9" customHeight="1">
      <c r="B189" s="141"/>
      <c r="D189" s="142" t="s">
        <v>73</v>
      </c>
      <c r="E189" s="151" t="s">
        <v>243</v>
      </c>
      <c r="F189" s="151" t="s">
        <v>244</v>
      </c>
      <c r="I189" s="144"/>
      <c r="J189" s="152">
        <f>BK189</f>
        <v>0</v>
      </c>
      <c r="L189" s="141"/>
      <c r="M189" s="145"/>
      <c r="N189" s="146"/>
      <c r="O189" s="146"/>
      <c r="P189" s="147">
        <f>SUM(P190:P197)</f>
        <v>0</v>
      </c>
      <c r="Q189" s="146"/>
      <c r="R189" s="147">
        <f>SUM(R190:R197)</f>
        <v>0</v>
      </c>
      <c r="S189" s="146"/>
      <c r="T189" s="148">
        <f>SUM(T190:T197)</f>
        <v>0</v>
      </c>
      <c r="AR189" s="142" t="s">
        <v>81</v>
      </c>
      <c r="AT189" s="149" t="s">
        <v>73</v>
      </c>
      <c r="AU189" s="149" t="s">
        <v>81</v>
      </c>
      <c r="AY189" s="142" t="s">
        <v>166</v>
      </c>
      <c r="BK189" s="150">
        <f>SUM(BK190:BK197)</f>
        <v>0</v>
      </c>
    </row>
    <row r="190" spans="1:65" s="2" customFormat="1" ht="24.2" customHeight="1">
      <c r="A190" s="29"/>
      <c r="B190" s="153"/>
      <c r="C190" s="154" t="s">
        <v>315</v>
      </c>
      <c r="D190" s="154" t="s">
        <v>169</v>
      </c>
      <c r="E190" s="155" t="s">
        <v>1260</v>
      </c>
      <c r="F190" s="156" t="s">
        <v>1261</v>
      </c>
      <c r="G190" s="157" t="s">
        <v>326</v>
      </c>
      <c r="H190" s="191">
        <v>16</v>
      </c>
      <c r="I190" s="158"/>
      <c r="J190" s="159">
        <f t="shared" ref="J190:J197" si="30">ROUND(I190*H190,2)</f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ref="P190:P197" si="31">O190*H190</f>
        <v>0</v>
      </c>
      <c r="Q190" s="163">
        <v>0</v>
      </c>
      <c r="R190" s="163">
        <f t="shared" ref="R190:R197" si="32">Q190*H190</f>
        <v>0</v>
      </c>
      <c r="S190" s="163">
        <v>0</v>
      </c>
      <c r="T190" s="164">
        <f t="shared" ref="T190:T197" si="3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173</v>
      </c>
      <c r="AT190" s="165" t="s">
        <v>169</v>
      </c>
      <c r="AU190" s="165" t="s">
        <v>86</v>
      </c>
      <c r="AY190" s="14" t="s">
        <v>166</v>
      </c>
      <c r="BE190" s="166">
        <f t="shared" ref="BE190:BE197" si="34">IF(N190="základná",J190,0)</f>
        <v>0</v>
      </c>
      <c r="BF190" s="166">
        <f t="shared" ref="BF190:BF197" si="35">IF(N190="znížená",J190,0)</f>
        <v>0</v>
      </c>
      <c r="BG190" s="166">
        <f t="shared" ref="BG190:BG197" si="36">IF(N190="zákl. prenesená",J190,0)</f>
        <v>0</v>
      </c>
      <c r="BH190" s="166">
        <f t="shared" ref="BH190:BH197" si="37">IF(N190="zníž. prenesená",J190,0)</f>
        <v>0</v>
      </c>
      <c r="BI190" s="166">
        <f t="shared" ref="BI190:BI197" si="38">IF(N190="nulová",J190,0)</f>
        <v>0</v>
      </c>
      <c r="BJ190" s="14" t="s">
        <v>86</v>
      </c>
      <c r="BK190" s="166">
        <f t="shared" ref="BK190:BK197" si="39">ROUND(I190*H190,2)</f>
        <v>0</v>
      </c>
      <c r="BL190" s="14" t="s">
        <v>173</v>
      </c>
      <c r="BM190" s="165" t="s">
        <v>1262</v>
      </c>
    </row>
    <row r="191" spans="1:65" s="2" customFormat="1" ht="21.75" customHeight="1">
      <c r="A191" s="29"/>
      <c r="B191" s="153"/>
      <c r="C191" s="154" t="s">
        <v>319</v>
      </c>
      <c r="D191" s="154" t="s">
        <v>169</v>
      </c>
      <c r="E191" s="155" t="s">
        <v>1263</v>
      </c>
      <c r="F191" s="156" t="s">
        <v>508</v>
      </c>
      <c r="G191" s="157" t="s">
        <v>202</v>
      </c>
      <c r="H191" s="191">
        <v>5.0129999999999999</v>
      </c>
      <c r="I191" s="158"/>
      <c r="J191" s="159">
        <f t="shared" si="30"/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31"/>
        <v>0</v>
      </c>
      <c r="Q191" s="163">
        <v>0</v>
      </c>
      <c r="R191" s="163">
        <f t="shared" si="32"/>
        <v>0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173</v>
      </c>
      <c r="AT191" s="165" t="s">
        <v>169</v>
      </c>
      <c r="AU191" s="165" t="s">
        <v>86</v>
      </c>
      <c r="AY191" s="14" t="s">
        <v>166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86</v>
      </c>
      <c r="BK191" s="166">
        <f t="shared" si="39"/>
        <v>0</v>
      </c>
      <c r="BL191" s="14" t="s">
        <v>173</v>
      </c>
      <c r="BM191" s="165" t="s">
        <v>1264</v>
      </c>
    </row>
    <row r="192" spans="1:65" s="2" customFormat="1" ht="24.2" customHeight="1">
      <c r="A192" s="29"/>
      <c r="B192" s="153"/>
      <c r="C192" s="154" t="s">
        <v>292</v>
      </c>
      <c r="D192" s="154" t="s">
        <v>169</v>
      </c>
      <c r="E192" s="155" t="s">
        <v>1265</v>
      </c>
      <c r="F192" s="156" t="s">
        <v>511</v>
      </c>
      <c r="G192" s="157" t="s">
        <v>202</v>
      </c>
      <c r="H192" s="191">
        <v>5.0129999999999999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31"/>
        <v>0</v>
      </c>
      <c r="Q192" s="163">
        <v>0</v>
      </c>
      <c r="R192" s="163">
        <f t="shared" si="32"/>
        <v>0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173</v>
      </c>
      <c r="AT192" s="165" t="s">
        <v>169</v>
      </c>
      <c r="AU192" s="165" t="s">
        <v>86</v>
      </c>
      <c r="AY192" s="14" t="s">
        <v>166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86</v>
      </c>
      <c r="BK192" s="166">
        <f t="shared" si="39"/>
        <v>0</v>
      </c>
      <c r="BL192" s="14" t="s">
        <v>173</v>
      </c>
      <c r="BM192" s="165" t="s">
        <v>1266</v>
      </c>
    </row>
    <row r="193" spans="1:65" s="2" customFormat="1" ht="33" customHeight="1">
      <c r="A193" s="29"/>
      <c r="B193" s="153"/>
      <c r="C193" s="154" t="s">
        <v>296</v>
      </c>
      <c r="D193" s="154" t="s">
        <v>169</v>
      </c>
      <c r="E193" s="155" t="s">
        <v>1267</v>
      </c>
      <c r="F193" s="156" t="s">
        <v>1268</v>
      </c>
      <c r="G193" s="157" t="s">
        <v>202</v>
      </c>
      <c r="H193" s="191">
        <v>5.0129999999999999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31"/>
        <v>0</v>
      </c>
      <c r="Q193" s="163">
        <v>0</v>
      </c>
      <c r="R193" s="163">
        <f t="shared" si="32"/>
        <v>0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173</v>
      </c>
      <c r="AT193" s="165" t="s">
        <v>169</v>
      </c>
      <c r="AU193" s="165" t="s">
        <v>86</v>
      </c>
      <c r="AY193" s="14" t="s">
        <v>166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86</v>
      </c>
      <c r="BK193" s="166">
        <f t="shared" si="39"/>
        <v>0</v>
      </c>
      <c r="BL193" s="14" t="s">
        <v>173</v>
      </c>
      <c r="BM193" s="165" t="s">
        <v>1269</v>
      </c>
    </row>
    <row r="194" spans="1:65" s="2" customFormat="1" ht="21.75" customHeight="1">
      <c r="A194" s="29"/>
      <c r="B194" s="153"/>
      <c r="C194" s="154" t="s">
        <v>373</v>
      </c>
      <c r="D194" s="154" t="s">
        <v>169</v>
      </c>
      <c r="E194" s="155" t="s">
        <v>1270</v>
      </c>
      <c r="F194" s="156" t="s">
        <v>1271</v>
      </c>
      <c r="G194" s="157" t="s">
        <v>202</v>
      </c>
      <c r="H194" s="191">
        <v>5.0129999999999999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173</v>
      </c>
      <c r="AT194" s="165" t="s">
        <v>169</v>
      </c>
      <c r="AU194" s="165" t="s">
        <v>86</v>
      </c>
      <c r="AY194" s="14" t="s">
        <v>166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86</v>
      </c>
      <c r="BK194" s="166">
        <f t="shared" si="39"/>
        <v>0</v>
      </c>
      <c r="BL194" s="14" t="s">
        <v>173</v>
      </c>
      <c r="BM194" s="165" t="s">
        <v>1272</v>
      </c>
    </row>
    <row r="195" spans="1:65" s="2" customFormat="1" ht="24.2" customHeight="1">
      <c r="A195" s="29"/>
      <c r="B195" s="153"/>
      <c r="C195" s="154" t="s">
        <v>274</v>
      </c>
      <c r="D195" s="154" t="s">
        <v>169</v>
      </c>
      <c r="E195" s="155" t="s">
        <v>1273</v>
      </c>
      <c r="F195" s="156" t="s">
        <v>1274</v>
      </c>
      <c r="G195" s="157" t="s">
        <v>202</v>
      </c>
      <c r="H195" s="191">
        <v>5.0129999999999999</v>
      </c>
      <c r="I195" s="158"/>
      <c r="J195" s="159">
        <f t="shared" si="30"/>
        <v>0</v>
      </c>
      <c r="K195" s="160"/>
      <c r="L195" s="30"/>
      <c r="M195" s="161" t="s">
        <v>1</v>
      </c>
      <c r="N195" s="162" t="s">
        <v>40</v>
      </c>
      <c r="O195" s="58"/>
      <c r="P195" s="163">
        <f t="shared" si="31"/>
        <v>0</v>
      </c>
      <c r="Q195" s="163">
        <v>0</v>
      </c>
      <c r="R195" s="163">
        <f t="shared" si="32"/>
        <v>0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173</v>
      </c>
      <c r="AT195" s="165" t="s">
        <v>169</v>
      </c>
      <c r="AU195" s="165" t="s">
        <v>86</v>
      </c>
      <c r="AY195" s="14" t="s">
        <v>166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86</v>
      </c>
      <c r="BK195" s="166">
        <f t="shared" si="39"/>
        <v>0</v>
      </c>
      <c r="BL195" s="14" t="s">
        <v>173</v>
      </c>
      <c r="BM195" s="165" t="s">
        <v>1275</v>
      </c>
    </row>
    <row r="196" spans="1:65" s="2" customFormat="1" ht="24.2" customHeight="1">
      <c r="A196" s="29"/>
      <c r="B196" s="153"/>
      <c r="C196" s="154" t="s">
        <v>278</v>
      </c>
      <c r="D196" s="154" t="s">
        <v>169</v>
      </c>
      <c r="E196" s="155" t="s">
        <v>1276</v>
      </c>
      <c r="F196" s="156" t="s">
        <v>1277</v>
      </c>
      <c r="G196" s="157" t="s">
        <v>202</v>
      </c>
      <c r="H196" s="191">
        <v>3.98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40</v>
      </c>
      <c r="O196" s="58"/>
      <c r="P196" s="163">
        <f t="shared" si="31"/>
        <v>0</v>
      </c>
      <c r="Q196" s="163">
        <v>0</v>
      </c>
      <c r="R196" s="163">
        <f t="shared" si="32"/>
        <v>0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173</v>
      </c>
      <c r="AT196" s="165" t="s">
        <v>169</v>
      </c>
      <c r="AU196" s="165" t="s">
        <v>86</v>
      </c>
      <c r="AY196" s="14" t="s">
        <v>166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86</v>
      </c>
      <c r="BK196" s="166">
        <f t="shared" si="39"/>
        <v>0</v>
      </c>
      <c r="BL196" s="14" t="s">
        <v>173</v>
      </c>
      <c r="BM196" s="165" t="s">
        <v>1278</v>
      </c>
    </row>
    <row r="197" spans="1:65" s="2" customFormat="1" ht="24.2" customHeight="1">
      <c r="A197" s="29"/>
      <c r="B197" s="153"/>
      <c r="C197" s="154" t="s">
        <v>323</v>
      </c>
      <c r="D197" s="154" t="s">
        <v>169</v>
      </c>
      <c r="E197" s="155" t="s">
        <v>1279</v>
      </c>
      <c r="F197" s="156" t="s">
        <v>1280</v>
      </c>
      <c r="G197" s="157" t="s">
        <v>202</v>
      </c>
      <c r="H197" s="191">
        <v>1.0329999999999999</v>
      </c>
      <c r="I197" s="158"/>
      <c r="J197" s="159">
        <f t="shared" si="30"/>
        <v>0</v>
      </c>
      <c r="K197" s="160"/>
      <c r="L197" s="30"/>
      <c r="M197" s="161" t="s">
        <v>1</v>
      </c>
      <c r="N197" s="162" t="s">
        <v>40</v>
      </c>
      <c r="O197" s="58"/>
      <c r="P197" s="163">
        <f t="shared" si="31"/>
        <v>0</v>
      </c>
      <c r="Q197" s="163">
        <v>0</v>
      </c>
      <c r="R197" s="163">
        <f t="shared" si="32"/>
        <v>0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173</v>
      </c>
      <c r="AT197" s="165" t="s">
        <v>169</v>
      </c>
      <c r="AU197" s="165" t="s">
        <v>86</v>
      </c>
      <c r="AY197" s="14" t="s">
        <v>166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86</v>
      </c>
      <c r="BK197" s="166">
        <f t="shared" si="39"/>
        <v>0</v>
      </c>
      <c r="BL197" s="14" t="s">
        <v>173</v>
      </c>
      <c r="BM197" s="165" t="s">
        <v>1281</v>
      </c>
    </row>
    <row r="198" spans="1:65" s="12" customFormat="1" ht="22.9" customHeight="1">
      <c r="B198" s="141"/>
      <c r="D198" s="142" t="s">
        <v>73</v>
      </c>
      <c r="E198" s="151" t="s">
        <v>282</v>
      </c>
      <c r="F198" s="151" t="s">
        <v>283</v>
      </c>
      <c r="I198" s="144"/>
      <c r="J198" s="152">
        <f>BK198</f>
        <v>0</v>
      </c>
      <c r="L198" s="141"/>
      <c r="M198" s="145"/>
      <c r="N198" s="146"/>
      <c r="O198" s="146"/>
      <c r="P198" s="147">
        <f>P199</f>
        <v>0</v>
      </c>
      <c r="Q198" s="146"/>
      <c r="R198" s="147">
        <f>R199</f>
        <v>0</v>
      </c>
      <c r="S198" s="146"/>
      <c r="T198" s="148">
        <f>T199</f>
        <v>0</v>
      </c>
      <c r="AR198" s="142" t="s">
        <v>81</v>
      </c>
      <c r="AT198" s="149" t="s">
        <v>73</v>
      </c>
      <c r="AU198" s="149" t="s">
        <v>81</v>
      </c>
      <c r="AY198" s="142" t="s">
        <v>166</v>
      </c>
      <c r="BK198" s="150">
        <f>BK199</f>
        <v>0</v>
      </c>
    </row>
    <row r="199" spans="1:65" s="2" customFormat="1" ht="33" customHeight="1">
      <c r="A199" s="29"/>
      <c r="B199" s="153"/>
      <c r="C199" s="154" t="s">
        <v>378</v>
      </c>
      <c r="D199" s="154" t="s">
        <v>169</v>
      </c>
      <c r="E199" s="155" t="s">
        <v>1282</v>
      </c>
      <c r="F199" s="156" t="s">
        <v>1283</v>
      </c>
      <c r="G199" s="157" t="s">
        <v>202</v>
      </c>
      <c r="H199" s="191">
        <v>17.027999999999999</v>
      </c>
      <c r="I199" s="158"/>
      <c r="J199" s="159">
        <f>ROUND(I199*H199,2)</f>
        <v>0</v>
      </c>
      <c r="K199" s="160"/>
      <c r="L199" s="30"/>
      <c r="M199" s="161" t="s">
        <v>1</v>
      </c>
      <c r="N199" s="162" t="s">
        <v>40</v>
      </c>
      <c r="O199" s="58"/>
      <c r="P199" s="163">
        <f>O199*H199</f>
        <v>0</v>
      </c>
      <c r="Q199" s="163">
        <v>0</v>
      </c>
      <c r="R199" s="163">
        <f>Q199*H199</f>
        <v>0</v>
      </c>
      <c r="S199" s="163">
        <v>0</v>
      </c>
      <c r="T199" s="164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173</v>
      </c>
      <c r="AT199" s="165" t="s">
        <v>169</v>
      </c>
      <c r="AU199" s="165" t="s">
        <v>86</v>
      </c>
      <c r="AY199" s="14" t="s">
        <v>166</v>
      </c>
      <c r="BE199" s="166">
        <f>IF(N199="základná",J199,0)</f>
        <v>0</v>
      </c>
      <c r="BF199" s="166">
        <f>IF(N199="znížená",J199,0)</f>
        <v>0</v>
      </c>
      <c r="BG199" s="166">
        <f>IF(N199="zákl. prenesená",J199,0)</f>
        <v>0</v>
      </c>
      <c r="BH199" s="166">
        <f>IF(N199="zníž. prenesená",J199,0)</f>
        <v>0</v>
      </c>
      <c r="BI199" s="166">
        <f>IF(N199="nulová",J199,0)</f>
        <v>0</v>
      </c>
      <c r="BJ199" s="14" t="s">
        <v>86</v>
      </c>
      <c r="BK199" s="166">
        <f>ROUND(I199*H199,2)</f>
        <v>0</v>
      </c>
      <c r="BL199" s="14" t="s">
        <v>173</v>
      </c>
      <c r="BM199" s="165" t="s">
        <v>805</v>
      </c>
    </row>
    <row r="200" spans="1:65" s="2" customFormat="1" ht="49.9" customHeight="1">
      <c r="A200" s="29"/>
      <c r="B200" s="30"/>
      <c r="C200" s="29"/>
      <c r="D200" s="29"/>
      <c r="E200" s="143" t="s">
        <v>397</v>
      </c>
      <c r="F200" s="143" t="s">
        <v>398</v>
      </c>
      <c r="G200" s="29"/>
      <c r="H200" s="29"/>
      <c r="I200" s="29"/>
      <c r="J200" s="129">
        <f t="shared" ref="J200:J205" si="40">BK200</f>
        <v>0</v>
      </c>
      <c r="K200" s="29"/>
      <c r="L200" s="30"/>
      <c r="M200" s="177"/>
      <c r="N200" s="178"/>
      <c r="O200" s="58"/>
      <c r="P200" s="58"/>
      <c r="Q200" s="58"/>
      <c r="R200" s="58"/>
      <c r="S200" s="58"/>
      <c r="T200" s="5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T200" s="14" t="s">
        <v>73</v>
      </c>
      <c r="AU200" s="14" t="s">
        <v>74</v>
      </c>
      <c r="AY200" s="14" t="s">
        <v>399</v>
      </c>
      <c r="BK200" s="166">
        <f>SUM(BK201:BK205)</f>
        <v>0</v>
      </c>
    </row>
    <row r="201" spans="1:65" s="2" customFormat="1" ht="16.350000000000001" customHeight="1">
      <c r="A201" s="29"/>
      <c r="B201" s="30"/>
      <c r="C201" s="179" t="s">
        <v>1</v>
      </c>
      <c r="D201" s="179" t="s">
        <v>169</v>
      </c>
      <c r="E201" s="180" t="s">
        <v>1</v>
      </c>
      <c r="F201" s="181" t="s">
        <v>1</v>
      </c>
      <c r="G201" s="182" t="s">
        <v>1</v>
      </c>
      <c r="H201" s="183"/>
      <c r="I201" s="184"/>
      <c r="J201" s="185">
        <f t="shared" si="40"/>
        <v>0</v>
      </c>
      <c r="K201" s="186"/>
      <c r="L201" s="30"/>
      <c r="M201" s="187" t="s">
        <v>1</v>
      </c>
      <c r="N201" s="188" t="s">
        <v>40</v>
      </c>
      <c r="O201" s="58"/>
      <c r="P201" s="58"/>
      <c r="Q201" s="58"/>
      <c r="R201" s="58"/>
      <c r="S201" s="58"/>
      <c r="T201" s="5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T201" s="14" t="s">
        <v>399</v>
      </c>
      <c r="AU201" s="14" t="s">
        <v>81</v>
      </c>
      <c r="AY201" s="14" t="s">
        <v>399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86</v>
      </c>
      <c r="BK201" s="166">
        <f>I201*H201</f>
        <v>0</v>
      </c>
    </row>
    <row r="202" spans="1:65" s="2" customFormat="1" ht="16.350000000000001" customHeight="1">
      <c r="A202" s="29"/>
      <c r="B202" s="30"/>
      <c r="C202" s="179" t="s">
        <v>1</v>
      </c>
      <c r="D202" s="179" t="s">
        <v>169</v>
      </c>
      <c r="E202" s="180" t="s">
        <v>1</v>
      </c>
      <c r="F202" s="181" t="s">
        <v>1</v>
      </c>
      <c r="G202" s="182" t="s">
        <v>1</v>
      </c>
      <c r="H202" s="183"/>
      <c r="I202" s="184"/>
      <c r="J202" s="185">
        <f t="shared" si="40"/>
        <v>0</v>
      </c>
      <c r="K202" s="186"/>
      <c r="L202" s="30"/>
      <c r="M202" s="187" t="s">
        <v>1</v>
      </c>
      <c r="N202" s="188" t="s">
        <v>40</v>
      </c>
      <c r="O202" s="58"/>
      <c r="P202" s="58"/>
      <c r="Q202" s="58"/>
      <c r="R202" s="58"/>
      <c r="S202" s="58"/>
      <c r="T202" s="5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T202" s="14" t="s">
        <v>399</v>
      </c>
      <c r="AU202" s="14" t="s">
        <v>81</v>
      </c>
      <c r="AY202" s="14" t="s">
        <v>399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86</v>
      </c>
      <c r="BK202" s="166">
        <f>I202*H202</f>
        <v>0</v>
      </c>
    </row>
    <row r="203" spans="1:65" s="2" customFormat="1" ht="16.350000000000001" customHeight="1">
      <c r="A203" s="29"/>
      <c r="B203" s="30"/>
      <c r="C203" s="179" t="s">
        <v>1</v>
      </c>
      <c r="D203" s="179" t="s">
        <v>169</v>
      </c>
      <c r="E203" s="180" t="s">
        <v>1</v>
      </c>
      <c r="F203" s="181" t="s">
        <v>1</v>
      </c>
      <c r="G203" s="182" t="s">
        <v>1</v>
      </c>
      <c r="H203" s="183"/>
      <c r="I203" s="184"/>
      <c r="J203" s="185">
        <f t="shared" si="40"/>
        <v>0</v>
      </c>
      <c r="K203" s="186"/>
      <c r="L203" s="30"/>
      <c r="M203" s="187" t="s">
        <v>1</v>
      </c>
      <c r="N203" s="188" t="s">
        <v>40</v>
      </c>
      <c r="O203" s="58"/>
      <c r="P203" s="58"/>
      <c r="Q203" s="58"/>
      <c r="R203" s="58"/>
      <c r="S203" s="58"/>
      <c r="T203" s="5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T203" s="14" t="s">
        <v>399</v>
      </c>
      <c r="AU203" s="14" t="s">
        <v>81</v>
      </c>
      <c r="AY203" s="14" t="s">
        <v>399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86</v>
      </c>
      <c r="BK203" s="166">
        <f>I203*H203</f>
        <v>0</v>
      </c>
    </row>
    <row r="204" spans="1:65" s="2" customFormat="1" ht="16.350000000000001" customHeight="1">
      <c r="A204" s="29"/>
      <c r="B204" s="30"/>
      <c r="C204" s="179" t="s">
        <v>1</v>
      </c>
      <c r="D204" s="179" t="s">
        <v>169</v>
      </c>
      <c r="E204" s="180" t="s">
        <v>1</v>
      </c>
      <c r="F204" s="181" t="s">
        <v>1</v>
      </c>
      <c r="G204" s="182" t="s">
        <v>1</v>
      </c>
      <c r="H204" s="183"/>
      <c r="I204" s="184"/>
      <c r="J204" s="185">
        <f t="shared" si="40"/>
        <v>0</v>
      </c>
      <c r="K204" s="186"/>
      <c r="L204" s="30"/>
      <c r="M204" s="187" t="s">
        <v>1</v>
      </c>
      <c r="N204" s="188" t="s">
        <v>40</v>
      </c>
      <c r="O204" s="58"/>
      <c r="P204" s="58"/>
      <c r="Q204" s="58"/>
      <c r="R204" s="58"/>
      <c r="S204" s="58"/>
      <c r="T204" s="5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T204" s="14" t="s">
        <v>399</v>
      </c>
      <c r="AU204" s="14" t="s">
        <v>81</v>
      </c>
      <c r="AY204" s="14" t="s">
        <v>399</v>
      </c>
      <c r="BE204" s="166">
        <f>IF(N204="základná",J204,0)</f>
        <v>0</v>
      </c>
      <c r="BF204" s="166">
        <f>IF(N204="znížená",J204,0)</f>
        <v>0</v>
      </c>
      <c r="BG204" s="166">
        <f>IF(N204="zákl. prenesená",J204,0)</f>
        <v>0</v>
      </c>
      <c r="BH204" s="166">
        <f>IF(N204="zníž. prenesená",J204,0)</f>
        <v>0</v>
      </c>
      <c r="BI204" s="166">
        <f>IF(N204="nulová",J204,0)</f>
        <v>0</v>
      </c>
      <c r="BJ204" s="14" t="s">
        <v>86</v>
      </c>
      <c r="BK204" s="166">
        <f>I204*H204</f>
        <v>0</v>
      </c>
    </row>
    <row r="205" spans="1:65" s="2" customFormat="1" ht="16.350000000000001" customHeight="1">
      <c r="A205" s="29"/>
      <c r="B205" s="30"/>
      <c r="C205" s="179" t="s">
        <v>1</v>
      </c>
      <c r="D205" s="179" t="s">
        <v>169</v>
      </c>
      <c r="E205" s="180" t="s">
        <v>1</v>
      </c>
      <c r="F205" s="181" t="s">
        <v>1</v>
      </c>
      <c r="G205" s="182" t="s">
        <v>1</v>
      </c>
      <c r="H205" s="183"/>
      <c r="I205" s="184"/>
      <c r="J205" s="185">
        <f t="shared" si="40"/>
        <v>0</v>
      </c>
      <c r="K205" s="186"/>
      <c r="L205" s="30"/>
      <c r="M205" s="187" t="s">
        <v>1</v>
      </c>
      <c r="N205" s="188" t="s">
        <v>40</v>
      </c>
      <c r="O205" s="189"/>
      <c r="P205" s="189"/>
      <c r="Q205" s="189"/>
      <c r="R205" s="189"/>
      <c r="S205" s="189"/>
      <c r="T205" s="190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T205" s="14" t="s">
        <v>399</v>
      </c>
      <c r="AU205" s="14" t="s">
        <v>81</v>
      </c>
      <c r="AY205" s="14" t="s">
        <v>399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86</v>
      </c>
      <c r="BK205" s="166">
        <f>I205*H205</f>
        <v>0</v>
      </c>
    </row>
    <row r="206" spans="1:65" s="2" customFormat="1" ht="6.95" customHeight="1">
      <c r="A206" s="29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30"/>
      <c r="M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</row>
  </sheetData>
  <autoFilter ref="C127:K205" xr:uid="{00000000-0009-0000-0000-00000B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201:D206" xr:uid="{00000000-0002-0000-0B00-000000000000}">
      <formula1>"K, M"</formula1>
    </dataValidation>
    <dataValidation type="list" allowBlank="1" showInputMessage="1" showErrorMessage="1" error="Povolené sú hodnoty základná, znížená, nulová." sqref="N201:N206" xr:uid="{00000000-0002-0000-0B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60"/>
  <sheetViews>
    <sheetView showGridLines="0" topLeftCell="A134" workbookViewId="0">
      <selection activeCell="H153" sqref="H15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122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1136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1284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ROUND((ROUND((SUM(BE126:BE153)),  2) + SUM(BE155:BE159)), 2)</f>
        <v>0</v>
      </c>
      <c r="G35" s="105"/>
      <c r="H35" s="105"/>
      <c r="I35" s="106">
        <v>0.2</v>
      </c>
      <c r="J35" s="104">
        <f>ROUND((ROUND(((SUM(BE126:BE153))*I35),  2) + (SUM(BE155:BE159)*I35)),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ROUND((ROUND((SUM(BF126:BF153)),  2) + SUM(BF155:BF159)), 2)</f>
        <v>0</v>
      </c>
      <c r="G36" s="105"/>
      <c r="H36" s="105"/>
      <c r="I36" s="106">
        <v>0.2</v>
      </c>
      <c r="J36" s="104">
        <f>ROUND((ROUND(((SUM(BF126:BF153))*I36),  2) + (SUM(BF155:BF159)*I36)),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ROUND((ROUND((SUM(BG126:BG153)),  2) + SUM(BG155:BG159)),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ROUND((ROUND((SUM(BH126:BH153)),  2) + SUM(BH155:BH159)),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ROUND((ROUND((SUM(BI126:BI153)),  2) + SUM(BI155:BI159)),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1136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02 - Areálový polievací vodovod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47" s="10" customFormat="1" ht="19.899999999999999" hidden="1" customHeight="1">
      <c r="B101" s="124"/>
      <c r="D101" s="125" t="s">
        <v>144</v>
      </c>
      <c r="E101" s="126"/>
      <c r="F101" s="126"/>
      <c r="G101" s="126"/>
      <c r="H101" s="126"/>
      <c r="I101" s="126"/>
      <c r="J101" s="127">
        <f>J139</f>
        <v>0</v>
      </c>
      <c r="L101" s="124"/>
    </row>
    <row r="102" spans="1:47" s="10" customFormat="1" ht="19.899999999999999" hidden="1" customHeight="1">
      <c r="B102" s="124"/>
      <c r="D102" s="125" t="s">
        <v>1138</v>
      </c>
      <c r="E102" s="126"/>
      <c r="F102" s="126"/>
      <c r="G102" s="126"/>
      <c r="H102" s="126"/>
      <c r="I102" s="126"/>
      <c r="J102" s="127">
        <f>J141</f>
        <v>0</v>
      </c>
      <c r="L102" s="124"/>
    </row>
    <row r="103" spans="1:47" s="10" customFormat="1" ht="19.899999999999999" hidden="1" customHeight="1">
      <c r="B103" s="124"/>
      <c r="D103" s="125" t="s">
        <v>147</v>
      </c>
      <c r="E103" s="126"/>
      <c r="F103" s="126"/>
      <c r="G103" s="126"/>
      <c r="H103" s="126"/>
      <c r="I103" s="126"/>
      <c r="J103" s="127">
        <f>J152</f>
        <v>0</v>
      </c>
      <c r="L103" s="124"/>
    </row>
    <row r="104" spans="1:47" s="9" customFormat="1" ht="21.75" hidden="1" customHeight="1">
      <c r="B104" s="120"/>
      <c r="D104" s="128" t="s">
        <v>151</v>
      </c>
      <c r="J104" s="129">
        <f>J154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6.5" customHeight="1">
      <c r="A114" s="29"/>
      <c r="B114" s="30"/>
      <c r="C114" s="29"/>
      <c r="D114" s="29"/>
      <c r="E114" s="241" t="str">
        <f>E7</f>
        <v>Mestský park Komenského</v>
      </c>
      <c r="F114" s="242"/>
      <c r="G114" s="242"/>
      <c r="H114" s="242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132</v>
      </c>
      <c r="L115" s="17"/>
    </row>
    <row r="116" spans="1:63" s="2" customFormat="1" ht="16.5" customHeight="1">
      <c r="A116" s="29"/>
      <c r="B116" s="30"/>
      <c r="C116" s="29"/>
      <c r="D116" s="29"/>
      <c r="E116" s="241" t="s">
        <v>1136</v>
      </c>
      <c r="F116" s="240"/>
      <c r="G116" s="240"/>
      <c r="H116" s="240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7" t="str">
        <f>E11</f>
        <v>02 - Areálový polievací vodovod</v>
      </c>
      <c r="F118" s="240"/>
      <c r="G118" s="240"/>
      <c r="H118" s="240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3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P127+P154</f>
        <v>0</v>
      </c>
      <c r="Q126" s="66"/>
      <c r="R126" s="138">
        <f>R127+R154</f>
        <v>0</v>
      </c>
      <c r="S126" s="66"/>
      <c r="T126" s="139">
        <f>T127+T154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BK127+BK154</f>
        <v>0</v>
      </c>
    </row>
    <row r="127" spans="1:63" s="12" customFormat="1" ht="25.9" customHeight="1">
      <c r="B127" s="141"/>
      <c r="D127" s="142" t="s">
        <v>73</v>
      </c>
      <c r="E127" s="143" t="s">
        <v>164</v>
      </c>
      <c r="F127" s="143" t="s">
        <v>165</v>
      </c>
      <c r="I127" s="144"/>
      <c r="J127" s="129">
        <f>BK127</f>
        <v>0</v>
      </c>
      <c r="L127" s="141"/>
      <c r="M127" s="145"/>
      <c r="N127" s="146"/>
      <c r="O127" s="146"/>
      <c r="P127" s="147">
        <f>P128+P139+P141+P152</f>
        <v>0</v>
      </c>
      <c r="Q127" s="146"/>
      <c r="R127" s="147">
        <f>R128+R139+R141+R152</f>
        <v>0</v>
      </c>
      <c r="S127" s="146"/>
      <c r="T127" s="148">
        <f>T128+T139+T141+T152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BK128+BK139+BK141+BK152</f>
        <v>0</v>
      </c>
    </row>
    <row r="128" spans="1:63" s="12" customFormat="1" ht="22.9" customHeight="1">
      <c r="B128" s="141"/>
      <c r="D128" s="142" t="s">
        <v>73</v>
      </c>
      <c r="E128" s="151" t="s">
        <v>81</v>
      </c>
      <c r="F128" s="151" t="s">
        <v>167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SUM(P129:P138)</f>
        <v>0</v>
      </c>
      <c r="Q128" s="146"/>
      <c r="R128" s="147">
        <f>SUM(R129:R138)</f>
        <v>0</v>
      </c>
      <c r="S128" s="146"/>
      <c r="T128" s="148">
        <f>SUM(T129:T138)</f>
        <v>0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SUM(BK129:BK138)</f>
        <v>0</v>
      </c>
    </row>
    <row r="129" spans="1:65" s="2" customFormat="1" ht="16.5" customHeight="1">
      <c r="A129" s="29"/>
      <c r="B129" s="153"/>
      <c r="C129" s="154" t="s">
        <v>81</v>
      </c>
      <c r="D129" s="154" t="s">
        <v>169</v>
      </c>
      <c r="E129" s="155" t="s">
        <v>1154</v>
      </c>
      <c r="F129" s="156" t="s">
        <v>1155</v>
      </c>
      <c r="G129" s="157" t="s">
        <v>172</v>
      </c>
      <c r="H129" s="191">
        <v>7.2</v>
      </c>
      <c r="I129" s="158"/>
      <c r="J129" s="159">
        <f t="shared" ref="J129:J138" si="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38" si="1">O129*H129</f>
        <v>0</v>
      </c>
      <c r="Q129" s="163">
        <v>0</v>
      </c>
      <c r="R129" s="163">
        <f t="shared" ref="R129:R138" si="2">Q129*H129</f>
        <v>0</v>
      </c>
      <c r="S129" s="163">
        <v>0</v>
      </c>
      <c r="T129" s="164">
        <f t="shared" ref="T129:T138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ref="BE129:BE138" si="4">IF(N129="základná",J129,0)</f>
        <v>0</v>
      </c>
      <c r="BF129" s="166">
        <f t="shared" ref="BF129:BF138" si="5">IF(N129="znížená",J129,0)</f>
        <v>0</v>
      </c>
      <c r="BG129" s="166">
        <f t="shared" ref="BG129:BG138" si="6">IF(N129="zákl. prenesená",J129,0)</f>
        <v>0</v>
      </c>
      <c r="BH129" s="166">
        <f t="shared" ref="BH129:BH138" si="7">IF(N129="zníž. prenesená",J129,0)</f>
        <v>0</v>
      </c>
      <c r="BI129" s="166">
        <f t="shared" ref="BI129:BI138" si="8">IF(N129="nulová",J129,0)</f>
        <v>0</v>
      </c>
      <c r="BJ129" s="14" t="s">
        <v>86</v>
      </c>
      <c r="BK129" s="166">
        <f t="shared" ref="BK129:BK138" si="9">ROUND(I129*H129,2)</f>
        <v>0</v>
      </c>
      <c r="BL129" s="14" t="s">
        <v>173</v>
      </c>
      <c r="BM129" s="165" t="s">
        <v>86</v>
      </c>
    </row>
    <row r="130" spans="1:65" s="2" customFormat="1" ht="37.9" customHeight="1">
      <c r="A130" s="29"/>
      <c r="B130" s="153"/>
      <c r="C130" s="154" t="s">
        <v>86</v>
      </c>
      <c r="D130" s="154" t="s">
        <v>169</v>
      </c>
      <c r="E130" s="155" t="s">
        <v>1156</v>
      </c>
      <c r="F130" s="156" t="s">
        <v>1157</v>
      </c>
      <c r="G130" s="157" t="s">
        <v>172</v>
      </c>
      <c r="H130" s="191">
        <v>2.4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173</v>
      </c>
    </row>
    <row r="131" spans="1:65" s="2" customFormat="1" ht="37.9" customHeight="1">
      <c r="A131" s="29"/>
      <c r="B131" s="153"/>
      <c r="C131" s="154" t="s">
        <v>369</v>
      </c>
      <c r="D131" s="154" t="s">
        <v>169</v>
      </c>
      <c r="E131" s="155" t="s">
        <v>1164</v>
      </c>
      <c r="F131" s="156" t="s">
        <v>1165</v>
      </c>
      <c r="G131" s="157" t="s">
        <v>172</v>
      </c>
      <c r="H131" s="191">
        <v>4.41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340</v>
      </c>
    </row>
    <row r="132" spans="1:65" s="2" customFormat="1" ht="44.25" customHeight="1">
      <c r="A132" s="29"/>
      <c r="B132" s="153"/>
      <c r="C132" s="154" t="s">
        <v>173</v>
      </c>
      <c r="D132" s="154" t="s">
        <v>169</v>
      </c>
      <c r="E132" s="155" t="s">
        <v>1166</v>
      </c>
      <c r="F132" s="156" t="s">
        <v>1167</v>
      </c>
      <c r="G132" s="157" t="s">
        <v>172</v>
      </c>
      <c r="H132" s="191">
        <v>52.92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222</v>
      </c>
    </row>
    <row r="133" spans="1:65" s="2" customFormat="1" ht="24.2" customHeight="1">
      <c r="A133" s="29"/>
      <c r="B133" s="153"/>
      <c r="C133" s="154" t="s">
        <v>233</v>
      </c>
      <c r="D133" s="154" t="s">
        <v>169</v>
      </c>
      <c r="E133" s="155" t="s">
        <v>1168</v>
      </c>
      <c r="F133" s="156" t="s">
        <v>1169</v>
      </c>
      <c r="G133" s="157" t="s">
        <v>172</v>
      </c>
      <c r="H133" s="191">
        <v>4.41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354</v>
      </c>
    </row>
    <row r="134" spans="1:65" s="2" customFormat="1" ht="16.5" customHeight="1">
      <c r="A134" s="29"/>
      <c r="B134" s="153"/>
      <c r="C134" s="154" t="s">
        <v>340</v>
      </c>
      <c r="D134" s="154" t="s">
        <v>169</v>
      </c>
      <c r="E134" s="155" t="s">
        <v>1170</v>
      </c>
      <c r="F134" s="156" t="s">
        <v>489</v>
      </c>
      <c r="G134" s="157" t="s">
        <v>172</v>
      </c>
      <c r="H134" s="191">
        <v>4.41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362</v>
      </c>
    </row>
    <row r="135" spans="1:65" s="2" customFormat="1" ht="24.2" customHeight="1">
      <c r="A135" s="29"/>
      <c r="B135" s="153"/>
      <c r="C135" s="154" t="s">
        <v>344</v>
      </c>
      <c r="D135" s="154" t="s">
        <v>169</v>
      </c>
      <c r="E135" s="155" t="s">
        <v>200</v>
      </c>
      <c r="F135" s="156" t="s">
        <v>201</v>
      </c>
      <c r="G135" s="157" t="s">
        <v>202</v>
      </c>
      <c r="H135" s="191">
        <v>6.6150000000000002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229</v>
      </c>
    </row>
    <row r="136" spans="1:65" s="2" customFormat="1" ht="24.2" customHeight="1">
      <c r="A136" s="29"/>
      <c r="B136" s="153"/>
      <c r="C136" s="154" t="s">
        <v>222</v>
      </c>
      <c r="D136" s="154" t="s">
        <v>169</v>
      </c>
      <c r="E136" s="155" t="s">
        <v>1171</v>
      </c>
      <c r="F136" s="156" t="s">
        <v>1172</v>
      </c>
      <c r="G136" s="157" t="s">
        <v>172</v>
      </c>
      <c r="H136" s="191">
        <v>2.79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218</v>
      </c>
    </row>
    <row r="137" spans="1:65" s="2" customFormat="1" ht="24.2" customHeight="1">
      <c r="A137" s="29"/>
      <c r="B137" s="153"/>
      <c r="C137" s="154" t="s">
        <v>243</v>
      </c>
      <c r="D137" s="154" t="s">
        <v>169</v>
      </c>
      <c r="E137" s="155" t="s">
        <v>1173</v>
      </c>
      <c r="F137" s="156" t="s">
        <v>1174</v>
      </c>
      <c r="G137" s="157" t="s">
        <v>172</v>
      </c>
      <c r="H137" s="191">
        <v>3.06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420</v>
      </c>
    </row>
    <row r="138" spans="1:65" s="2" customFormat="1" ht="16.5" customHeight="1">
      <c r="A138" s="29"/>
      <c r="B138" s="153"/>
      <c r="C138" s="167" t="s">
        <v>354</v>
      </c>
      <c r="D138" s="167" t="s">
        <v>219</v>
      </c>
      <c r="E138" s="168" t="s">
        <v>1175</v>
      </c>
      <c r="F138" s="169" t="s">
        <v>1176</v>
      </c>
      <c r="G138" s="170" t="s">
        <v>202</v>
      </c>
      <c r="H138" s="192">
        <v>5.1100000000000003</v>
      </c>
      <c r="I138" s="171"/>
      <c r="J138" s="172">
        <f t="shared" si="0"/>
        <v>0</v>
      </c>
      <c r="K138" s="173"/>
      <c r="L138" s="174"/>
      <c r="M138" s="175" t="s">
        <v>1</v>
      </c>
      <c r="N138" s="176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222</v>
      </c>
      <c r="AT138" s="165" t="s">
        <v>219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7</v>
      </c>
    </row>
    <row r="139" spans="1:65" s="12" customFormat="1" ht="22.9" customHeight="1">
      <c r="B139" s="141"/>
      <c r="D139" s="142" t="s">
        <v>73</v>
      </c>
      <c r="E139" s="151" t="s">
        <v>173</v>
      </c>
      <c r="F139" s="151" t="s">
        <v>228</v>
      </c>
      <c r="I139" s="144"/>
      <c r="J139" s="152">
        <f>BK139</f>
        <v>0</v>
      </c>
      <c r="L139" s="141"/>
      <c r="M139" s="145"/>
      <c r="N139" s="146"/>
      <c r="O139" s="146"/>
      <c r="P139" s="147">
        <f>P140</f>
        <v>0</v>
      </c>
      <c r="Q139" s="146"/>
      <c r="R139" s="147">
        <f>R140</f>
        <v>0</v>
      </c>
      <c r="S139" s="146"/>
      <c r="T139" s="148">
        <f>T140</f>
        <v>0</v>
      </c>
      <c r="AR139" s="142" t="s">
        <v>81</v>
      </c>
      <c r="AT139" s="149" t="s">
        <v>73</v>
      </c>
      <c r="AU139" s="149" t="s">
        <v>81</v>
      </c>
      <c r="AY139" s="142" t="s">
        <v>166</v>
      </c>
      <c r="BK139" s="150">
        <f>BK140</f>
        <v>0</v>
      </c>
    </row>
    <row r="140" spans="1:65" s="2" customFormat="1" ht="33" customHeight="1">
      <c r="A140" s="29"/>
      <c r="B140" s="153"/>
      <c r="C140" s="154" t="s">
        <v>358</v>
      </c>
      <c r="D140" s="154" t="s">
        <v>169</v>
      </c>
      <c r="E140" s="155" t="s">
        <v>1179</v>
      </c>
      <c r="F140" s="156" t="s">
        <v>1180</v>
      </c>
      <c r="G140" s="157" t="s">
        <v>172</v>
      </c>
      <c r="H140" s="191">
        <v>1.35</v>
      </c>
      <c r="I140" s="158"/>
      <c r="J140" s="159">
        <f>ROUND(I140*H140,2)</f>
        <v>0</v>
      </c>
      <c r="K140" s="160"/>
      <c r="L140" s="30"/>
      <c r="M140" s="161" t="s">
        <v>1</v>
      </c>
      <c r="N140" s="162" t="s">
        <v>40</v>
      </c>
      <c r="O140" s="58"/>
      <c r="P140" s="163">
        <f>O140*H140</f>
        <v>0</v>
      </c>
      <c r="Q140" s="163">
        <v>0</v>
      </c>
      <c r="R140" s="163">
        <f>Q140*H140</f>
        <v>0</v>
      </c>
      <c r="S140" s="163">
        <v>0</v>
      </c>
      <c r="T140" s="16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86</v>
      </c>
      <c r="BK140" s="166">
        <f>ROUND(I140*H140,2)</f>
        <v>0</v>
      </c>
      <c r="BL140" s="14" t="s">
        <v>173</v>
      </c>
      <c r="BM140" s="165" t="s">
        <v>425</v>
      </c>
    </row>
    <row r="141" spans="1:65" s="12" customFormat="1" ht="22.9" customHeight="1">
      <c r="B141" s="141"/>
      <c r="D141" s="142" t="s">
        <v>73</v>
      </c>
      <c r="E141" s="151" t="s">
        <v>222</v>
      </c>
      <c r="F141" s="151" t="s">
        <v>1197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SUM(P142:P151)</f>
        <v>0</v>
      </c>
      <c r="Q141" s="146"/>
      <c r="R141" s="147">
        <f>SUM(R142:R151)</f>
        <v>0</v>
      </c>
      <c r="S141" s="146"/>
      <c r="T141" s="148">
        <f>SUM(T142:T151)</f>
        <v>0</v>
      </c>
      <c r="AR141" s="142" t="s">
        <v>81</v>
      </c>
      <c r="AT141" s="149" t="s">
        <v>73</v>
      </c>
      <c r="AU141" s="149" t="s">
        <v>81</v>
      </c>
      <c r="AY141" s="142" t="s">
        <v>166</v>
      </c>
      <c r="BK141" s="150">
        <f>SUM(BK142:BK151)</f>
        <v>0</v>
      </c>
    </row>
    <row r="142" spans="1:65" s="2" customFormat="1" ht="33" customHeight="1">
      <c r="A142" s="29"/>
      <c r="B142" s="153"/>
      <c r="C142" s="154" t="s">
        <v>362</v>
      </c>
      <c r="D142" s="154" t="s">
        <v>169</v>
      </c>
      <c r="E142" s="155" t="s">
        <v>1198</v>
      </c>
      <c r="F142" s="156" t="s">
        <v>1199</v>
      </c>
      <c r="G142" s="157" t="s">
        <v>326</v>
      </c>
      <c r="H142" s="191">
        <v>28</v>
      </c>
      <c r="I142" s="158"/>
      <c r="J142" s="159">
        <f t="shared" ref="J142:J151" si="10"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ref="P142:P151" si="11">O142*H142</f>
        <v>0</v>
      </c>
      <c r="Q142" s="163">
        <v>0</v>
      </c>
      <c r="R142" s="163">
        <f t="shared" ref="R142:R151" si="12">Q142*H142</f>
        <v>0</v>
      </c>
      <c r="S142" s="163">
        <v>0</v>
      </c>
      <c r="T142" s="164">
        <f t="shared" ref="T142:T151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ref="BE142:BE151" si="14">IF(N142="základná",J142,0)</f>
        <v>0</v>
      </c>
      <c r="BF142" s="166">
        <f t="shared" ref="BF142:BF151" si="15">IF(N142="znížená",J142,0)</f>
        <v>0</v>
      </c>
      <c r="BG142" s="166">
        <f t="shared" ref="BG142:BG151" si="16">IF(N142="zákl. prenesená",J142,0)</f>
        <v>0</v>
      </c>
      <c r="BH142" s="166">
        <f t="shared" ref="BH142:BH151" si="17">IF(N142="zníž. prenesená",J142,0)</f>
        <v>0</v>
      </c>
      <c r="BI142" s="166">
        <f t="shared" ref="BI142:BI151" si="18">IF(N142="nulová",J142,0)</f>
        <v>0</v>
      </c>
      <c r="BJ142" s="14" t="s">
        <v>86</v>
      </c>
      <c r="BK142" s="166">
        <f t="shared" ref="BK142:BK151" si="19">ROUND(I142*H142,2)</f>
        <v>0</v>
      </c>
      <c r="BL142" s="14" t="s">
        <v>173</v>
      </c>
      <c r="BM142" s="165" t="s">
        <v>235</v>
      </c>
    </row>
    <row r="143" spans="1:65" s="2" customFormat="1" ht="24.2" customHeight="1">
      <c r="A143" s="29"/>
      <c r="B143" s="153"/>
      <c r="C143" s="167" t="s">
        <v>205</v>
      </c>
      <c r="D143" s="167" t="s">
        <v>219</v>
      </c>
      <c r="E143" s="168" t="s">
        <v>1200</v>
      </c>
      <c r="F143" s="169" t="s">
        <v>1201</v>
      </c>
      <c r="G143" s="170" t="s">
        <v>326</v>
      </c>
      <c r="H143" s="192">
        <v>28</v>
      </c>
      <c r="I143" s="171"/>
      <c r="J143" s="172">
        <f t="shared" si="10"/>
        <v>0</v>
      </c>
      <c r="K143" s="173"/>
      <c r="L143" s="174"/>
      <c r="M143" s="175" t="s">
        <v>1</v>
      </c>
      <c r="N143" s="176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222</v>
      </c>
      <c r="AT143" s="165" t="s">
        <v>219</v>
      </c>
      <c r="AU143" s="165" t="s">
        <v>86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224</v>
      </c>
    </row>
    <row r="144" spans="1:65" s="2" customFormat="1" ht="16.5" customHeight="1">
      <c r="A144" s="29"/>
      <c r="B144" s="153"/>
      <c r="C144" s="154" t="s">
        <v>229</v>
      </c>
      <c r="D144" s="154" t="s">
        <v>169</v>
      </c>
      <c r="E144" s="155" t="s">
        <v>1285</v>
      </c>
      <c r="F144" s="156" t="s">
        <v>1286</v>
      </c>
      <c r="G144" s="157" t="s">
        <v>248</v>
      </c>
      <c r="H144" s="191">
        <v>3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284</v>
      </c>
    </row>
    <row r="145" spans="1:65" s="2" customFormat="1" ht="16.5" customHeight="1">
      <c r="A145" s="29"/>
      <c r="B145" s="153"/>
      <c r="C145" s="167" t="s">
        <v>213</v>
      </c>
      <c r="D145" s="167" t="s">
        <v>219</v>
      </c>
      <c r="E145" s="168" t="s">
        <v>1287</v>
      </c>
      <c r="F145" s="169" t="s">
        <v>1288</v>
      </c>
      <c r="G145" s="170" t="s">
        <v>248</v>
      </c>
      <c r="H145" s="192">
        <v>1</v>
      </c>
      <c r="I145" s="171"/>
      <c r="J145" s="172">
        <f t="shared" si="10"/>
        <v>0</v>
      </c>
      <c r="K145" s="173"/>
      <c r="L145" s="174"/>
      <c r="M145" s="175" t="s">
        <v>1</v>
      </c>
      <c r="N145" s="176" t="s">
        <v>40</v>
      </c>
      <c r="O145" s="58"/>
      <c r="P145" s="163">
        <f t="shared" si="11"/>
        <v>0</v>
      </c>
      <c r="Q145" s="163">
        <v>0</v>
      </c>
      <c r="R145" s="163">
        <f t="shared" si="12"/>
        <v>0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222</v>
      </c>
      <c r="AT145" s="165" t="s">
        <v>219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435</v>
      </c>
    </row>
    <row r="146" spans="1:65" s="2" customFormat="1" ht="16.5" customHeight="1">
      <c r="A146" s="29"/>
      <c r="B146" s="153"/>
      <c r="C146" s="167" t="s">
        <v>218</v>
      </c>
      <c r="D146" s="167" t="s">
        <v>219</v>
      </c>
      <c r="E146" s="168" t="s">
        <v>1289</v>
      </c>
      <c r="F146" s="169" t="s">
        <v>1290</v>
      </c>
      <c r="G146" s="170" t="s">
        <v>248</v>
      </c>
      <c r="H146" s="192">
        <v>1</v>
      </c>
      <c r="I146" s="171"/>
      <c r="J146" s="172">
        <f t="shared" si="10"/>
        <v>0</v>
      </c>
      <c r="K146" s="173"/>
      <c r="L146" s="174"/>
      <c r="M146" s="175" t="s">
        <v>1</v>
      </c>
      <c r="N146" s="176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222</v>
      </c>
      <c r="AT146" s="165" t="s">
        <v>219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299</v>
      </c>
    </row>
    <row r="147" spans="1:65" s="2" customFormat="1" ht="16.5" customHeight="1">
      <c r="A147" s="29"/>
      <c r="B147" s="153"/>
      <c r="C147" s="167" t="s">
        <v>442</v>
      </c>
      <c r="D147" s="167" t="s">
        <v>219</v>
      </c>
      <c r="E147" s="168" t="s">
        <v>1291</v>
      </c>
      <c r="F147" s="169" t="s">
        <v>1292</v>
      </c>
      <c r="G147" s="170" t="s">
        <v>248</v>
      </c>
      <c r="H147" s="192">
        <v>1</v>
      </c>
      <c r="I147" s="171"/>
      <c r="J147" s="172">
        <f t="shared" si="10"/>
        <v>0</v>
      </c>
      <c r="K147" s="173"/>
      <c r="L147" s="174"/>
      <c r="M147" s="175" t="s">
        <v>1</v>
      </c>
      <c r="N147" s="176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222</v>
      </c>
      <c r="AT147" s="165" t="s">
        <v>219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441</v>
      </c>
    </row>
    <row r="148" spans="1:65" s="2" customFormat="1" ht="16.5" customHeight="1">
      <c r="A148" s="29"/>
      <c r="B148" s="153"/>
      <c r="C148" s="154" t="s">
        <v>420</v>
      </c>
      <c r="D148" s="154" t="s">
        <v>169</v>
      </c>
      <c r="E148" s="155" t="s">
        <v>1209</v>
      </c>
      <c r="F148" s="156" t="s">
        <v>1210</v>
      </c>
      <c r="G148" s="157" t="s">
        <v>248</v>
      </c>
      <c r="H148" s="191">
        <v>2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266</v>
      </c>
    </row>
    <row r="149" spans="1:65" s="2" customFormat="1" ht="16.5" customHeight="1">
      <c r="A149" s="29"/>
      <c r="B149" s="153"/>
      <c r="C149" s="167" t="s">
        <v>447</v>
      </c>
      <c r="D149" s="167" t="s">
        <v>219</v>
      </c>
      <c r="E149" s="168" t="s">
        <v>1211</v>
      </c>
      <c r="F149" s="169" t="s">
        <v>1212</v>
      </c>
      <c r="G149" s="170" t="s">
        <v>248</v>
      </c>
      <c r="H149" s="192">
        <v>1</v>
      </c>
      <c r="I149" s="171"/>
      <c r="J149" s="172">
        <f t="shared" si="10"/>
        <v>0</v>
      </c>
      <c r="K149" s="173"/>
      <c r="L149" s="174"/>
      <c r="M149" s="175" t="s">
        <v>1</v>
      </c>
      <c r="N149" s="176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222</v>
      </c>
      <c r="AT149" s="165" t="s">
        <v>219</v>
      </c>
      <c r="AU149" s="165" t="s">
        <v>86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245</v>
      </c>
    </row>
    <row r="150" spans="1:65" s="2" customFormat="1" ht="16.5" customHeight="1">
      <c r="A150" s="29"/>
      <c r="B150" s="153"/>
      <c r="C150" s="167" t="s">
        <v>7</v>
      </c>
      <c r="D150" s="167" t="s">
        <v>219</v>
      </c>
      <c r="E150" s="168" t="s">
        <v>1213</v>
      </c>
      <c r="F150" s="169" t="s">
        <v>1214</v>
      </c>
      <c r="G150" s="170" t="s">
        <v>248</v>
      </c>
      <c r="H150" s="192">
        <v>1</v>
      </c>
      <c r="I150" s="171"/>
      <c r="J150" s="172">
        <f t="shared" si="10"/>
        <v>0</v>
      </c>
      <c r="K150" s="173"/>
      <c r="L150" s="174"/>
      <c r="M150" s="175" t="s">
        <v>1</v>
      </c>
      <c r="N150" s="176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222</v>
      </c>
      <c r="AT150" s="165" t="s">
        <v>219</v>
      </c>
      <c r="AU150" s="165" t="s">
        <v>86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258</v>
      </c>
    </row>
    <row r="151" spans="1:65" s="2" customFormat="1" ht="24.2" customHeight="1">
      <c r="A151" s="29"/>
      <c r="B151" s="153"/>
      <c r="C151" s="154" t="s">
        <v>452</v>
      </c>
      <c r="D151" s="154" t="s">
        <v>169</v>
      </c>
      <c r="E151" s="155" t="s">
        <v>1238</v>
      </c>
      <c r="F151" s="156" t="s">
        <v>1239</v>
      </c>
      <c r="G151" s="157" t="s">
        <v>326</v>
      </c>
      <c r="H151" s="191">
        <v>28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0</v>
      </c>
      <c r="R151" s="163">
        <f t="shared" si="12"/>
        <v>0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86</v>
      </c>
      <c r="BK151" s="166">
        <f t="shared" si="19"/>
        <v>0</v>
      </c>
      <c r="BL151" s="14" t="s">
        <v>173</v>
      </c>
      <c r="BM151" s="165" t="s">
        <v>262</v>
      </c>
    </row>
    <row r="152" spans="1:65" s="12" customFormat="1" ht="22.9" customHeight="1">
      <c r="B152" s="141"/>
      <c r="D152" s="142" t="s">
        <v>73</v>
      </c>
      <c r="E152" s="151" t="s">
        <v>282</v>
      </c>
      <c r="F152" s="151" t="s">
        <v>283</v>
      </c>
      <c r="I152" s="144"/>
      <c r="J152" s="152">
        <f>BK152</f>
        <v>0</v>
      </c>
      <c r="L152" s="141"/>
      <c r="M152" s="145"/>
      <c r="N152" s="146"/>
      <c r="O152" s="146"/>
      <c r="P152" s="147">
        <f>P153</f>
        <v>0</v>
      </c>
      <c r="Q152" s="146"/>
      <c r="R152" s="147">
        <f>R153</f>
        <v>0</v>
      </c>
      <c r="S152" s="146"/>
      <c r="T152" s="148">
        <f>T153</f>
        <v>0</v>
      </c>
      <c r="AR152" s="142" t="s">
        <v>81</v>
      </c>
      <c r="AT152" s="149" t="s">
        <v>73</v>
      </c>
      <c r="AU152" s="149" t="s">
        <v>81</v>
      </c>
      <c r="AY152" s="142" t="s">
        <v>166</v>
      </c>
      <c r="BK152" s="150">
        <f>BK153</f>
        <v>0</v>
      </c>
    </row>
    <row r="153" spans="1:65" s="2" customFormat="1" ht="33" customHeight="1">
      <c r="A153" s="29"/>
      <c r="B153" s="153"/>
      <c r="C153" s="154" t="s">
        <v>425</v>
      </c>
      <c r="D153" s="154" t="s">
        <v>169</v>
      </c>
      <c r="E153" s="155" t="s">
        <v>1282</v>
      </c>
      <c r="F153" s="156" t="s">
        <v>1283</v>
      </c>
      <c r="G153" s="157" t="s">
        <v>202</v>
      </c>
      <c r="H153" s="191">
        <v>7.6760000000000002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40</v>
      </c>
      <c r="O153" s="58"/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86</v>
      </c>
      <c r="AY153" s="14" t="s">
        <v>166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86</v>
      </c>
      <c r="BK153" s="166">
        <f>ROUND(I153*H153,2)</f>
        <v>0</v>
      </c>
      <c r="BL153" s="14" t="s">
        <v>173</v>
      </c>
      <c r="BM153" s="165" t="s">
        <v>175</v>
      </c>
    </row>
    <row r="154" spans="1:65" s="2" customFormat="1" ht="49.9" customHeight="1">
      <c r="A154" s="29"/>
      <c r="B154" s="30"/>
      <c r="C154" s="29"/>
      <c r="D154" s="29"/>
      <c r="E154" s="143" t="s">
        <v>397</v>
      </c>
      <c r="F154" s="143" t="s">
        <v>398</v>
      </c>
      <c r="G154" s="29"/>
      <c r="H154" s="29"/>
      <c r="I154" s="29"/>
      <c r="J154" s="129">
        <f t="shared" ref="J154:J159" si="20">BK154</f>
        <v>0</v>
      </c>
      <c r="K154" s="29"/>
      <c r="L154" s="30"/>
      <c r="M154" s="177"/>
      <c r="N154" s="178"/>
      <c r="O154" s="58"/>
      <c r="P154" s="58"/>
      <c r="Q154" s="58"/>
      <c r="R154" s="58"/>
      <c r="S154" s="58"/>
      <c r="T154" s="5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T154" s="14" t="s">
        <v>73</v>
      </c>
      <c r="AU154" s="14" t="s">
        <v>74</v>
      </c>
      <c r="AY154" s="14" t="s">
        <v>399</v>
      </c>
      <c r="BK154" s="166">
        <f>SUM(BK155:BK159)</f>
        <v>0</v>
      </c>
    </row>
    <row r="155" spans="1:65" s="2" customFormat="1" ht="16.350000000000001" customHeight="1">
      <c r="A155" s="29"/>
      <c r="B155" s="30"/>
      <c r="C155" s="179" t="s">
        <v>1</v>
      </c>
      <c r="D155" s="179" t="s">
        <v>169</v>
      </c>
      <c r="E155" s="180" t="s">
        <v>1</v>
      </c>
      <c r="F155" s="181" t="s">
        <v>1</v>
      </c>
      <c r="G155" s="182" t="s">
        <v>1</v>
      </c>
      <c r="H155" s="183"/>
      <c r="I155" s="184"/>
      <c r="J155" s="185">
        <f t="shared" si="20"/>
        <v>0</v>
      </c>
      <c r="K155" s="186"/>
      <c r="L155" s="30"/>
      <c r="M155" s="187" t="s">
        <v>1</v>
      </c>
      <c r="N155" s="188" t="s">
        <v>40</v>
      </c>
      <c r="O155" s="58"/>
      <c r="P155" s="58"/>
      <c r="Q155" s="58"/>
      <c r="R155" s="58"/>
      <c r="S155" s="58"/>
      <c r="T155" s="5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T155" s="14" t="s">
        <v>399</v>
      </c>
      <c r="AU155" s="14" t="s">
        <v>81</v>
      </c>
      <c r="AY155" s="14" t="s">
        <v>399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I155*H155</f>
        <v>0</v>
      </c>
    </row>
    <row r="156" spans="1:65" s="2" customFormat="1" ht="16.350000000000001" customHeight="1">
      <c r="A156" s="29"/>
      <c r="B156" s="30"/>
      <c r="C156" s="179" t="s">
        <v>1</v>
      </c>
      <c r="D156" s="179" t="s">
        <v>169</v>
      </c>
      <c r="E156" s="180" t="s">
        <v>1</v>
      </c>
      <c r="F156" s="181" t="s">
        <v>1</v>
      </c>
      <c r="G156" s="182" t="s">
        <v>1</v>
      </c>
      <c r="H156" s="183"/>
      <c r="I156" s="184"/>
      <c r="J156" s="185">
        <f t="shared" si="20"/>
        <v>0</v>
      </c>
      <c r="K156" s="186"/>
      <c r="L156" s="30"/>
      <c r="M156" s="187" t="s">
        <v>1</v>
      </c>
      <c r="N156" s="188" t="s">
        <v>40</v>
      </c>
      <c r="O156" s="58"/>
      <c r="P156" s="58"/>
      <c r="Q156" s="58"/>
      <c r="R156" s="58"/>
      <c r="S156" s="58"/>
      <c r="T156" s="5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4" t="s">
        <v>399</v>
      </c>
      <c r="AU156" s="14" t="s">
        <v>81</v>
      </c>
      <c r="AY156" s="14" t="s">
        <v>399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I156*H156</f>
        <v>0</v>
      </c>
    </row>
    <row r="157" spans="1:65" s="2" customFormat="1" ht="16.350000000000001" customHeight="1">
      <c r="A157" s="29"/>
      <c r="B157" s="30"/>
      <c r="C157" s="179" t="s">
        <v>1</v>
      </c>
      <c r="D157" s="179" t="s">
        <v>169</v>
      </c>
      <c r="E157" s="180" t="s">
        <v>1</v>
      </c>
      <c r="F157" s="181" t="s">
        <v>1</v>
      </c>
      <c r="G157" s="182" t="s">
        <v>1</v>
      </c>
      <c r="H157" s="183"/>
      <c r="I157" s="184"/>
      <c r="J157" s="185">
        <f t="shared" si="20"/>
        <v>0</v>
      </c>
      <c r="K157" s="186"/>
      <c r="L157" s="30"/>
      <c r="M157" s="187" t="s">
        <v>1</v>
      </c>
      <c r="N157" s="188" t="s">
        <v>40</v>
      </c>
      <c r="O157" s="58"/>
      <c r="P157" s="58"/>
      <c r="Q157" s="58"/>
      <c r="R157" s="58"/>
      <c r="S157" s="58"/>
      <c r="T157" s="5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399</v>
      </c>
      <c r="AU157" s="14" t="s">
        <v>81</v>
      </c>
      <c r="AY157" s="14" t="s">
        <v>399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I157*H157</f>
        <v>0</v>
      </c>
    </row>
    <row r="158" spans="1:65" s="2" customFormat="1" ht="16.350000000000001" customHeight="1">
      <c r="A158" s="29"/>
      <c r="B158" s="30"/>
      <c r="C158" s="179" t="s">
        <v>1</v>
      </c>
      <c r="D158" s="179" t="s">
        <v>169</v>
      </c>
      <c r="E158" s="180" t="s">
        <v>1</v>
      </c>
      <c r="F158" s="181" t="s">
        <v>1</v>
      </c>
      <c r="G158" s="182" t="s">
        <v>1</v>
      </c>
      <c r="H158" s="183"/>
      <c r="I158" s="184"/>
      <c r="J158" s="185">
        <f t="shared" si="20"/>
        <v>0</v>
      </c>
      <c r="K158" s="186"/>
      <c r="L158" s="30"/>
      <c r="M158" s="187" t="s">
        <v>1</v>
      </c>
      <c r="N158" s="188" t="s">
        <v>40</v>
      </c>
      <c r="O158" s="58"/>
      <c r="P158" s="58"/>
      <c r="Q158" s="58"/>
      <c r="R158" s="58"/>
      <c r="S158" s="58"/>
      <c r="T158" s="5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4" t="s">
        <v>399</v>
      </c>
      <c r="AU158" s="14" t="s">
        <v>81</v>
      </c>
      <c r="AY158" s="14" t="s">
        <v>399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I158*H158</f>
        <v>0</v>
      </c>
    </row>
    <row r="159" spans="1:65" s="2" customFormat="1" ht="16.350000000000001" customHeight="1">
      <c r="A159" s="29"/>
      <c r="B159" s="30"/>
      <c r="C159" s="179" t="s">
        <v>1</v>
      </c>
      <c r="D159" s="179" t="s">
        <v>169</v>
      </c>
      <c r="E159" s="180" t="s">
        <v>1</v>
      </c>
      <c r="F159" s="181" t="s">
        <v>1</v>
      </c>
      <c r="G159" s="182" t="s">
        <v>1</v>
      </c>
      <c r="H159" s="183"/>
      <c r="I159" s="184"/>
      <c r="J159" s="185">
        <f t="shared" si="20"/>
        <v>0</v>
      </c>
      <c r="K159" s="186"/>
      <c r="L159" s="30"/>
      <c r="M159" s="187" t="s">
        <v>1</v>
      </c>
      <c r="N159" s="188" t="s">
        <v>40</v>
      </c>
      <c r="O159" s="189"/>
      <c r="P159" s="189"/>
      <c r="Q159" s="189"/>
      <c r="R159" s="189"/>
      <c r="S159" s="189"/>
      <c r="T159" s="190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T159" s="14" t="s">
        <v>399</v>
      </c>
      <c r="AU159" s="14" t="s">
        <v>81</v>
      </c>
      <c r="AY159" s="14" t="s">
        <v>399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I159*H159</f>
        <v>0</v>
      </c>
    </row>
    <row r="160" spans="1:65" s="2" customFormat="1" ht="6.95" customHeight="1">
      <c r="A160" s="29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</sheetData>
  <autoFilter ref="C125:K159" xr:uid="{00000000-0009-0000-0000-00000C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5:D160" xr:uid="{00000000-0002-0000-0C00-000000000000}">
      <formula1>"K, M"</formula1>
    </dataValidation>
    <dataValidation type="list" allowBlank="1" showInputMessage="1" showErrorMessage="1" error="Povolené sú hodnoty základná, znížená, nulová." sqref="N155:N160" xr:uid="{00000000-0002-0000-0C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50"/>
  <sheetViews>
    <sheetView showGridLines="0" topLeftCell="A110" workbookViewId="0">
      <selection activeCell="I137" sqref="I13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124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1136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1293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ROUND((ROUND((SUM(BE126:BE143)),  2) + SUM(BE145:BE149)), 2)</f>
        <v>0</v>
      </c>
      <c r="G35" s="105"/>
      <c r="H35" s="105"/>
      <c r="I35" s="106">
        <v>0.2</v>
      </c>
      <c r="J35" s="104">
        <f>ROUND((ROUND(((SUM(BE126:BE143))*I35),  2) + (SUM(BE145:BE149)*I35)),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ROUND((ROUND((SUM(BF126:BF143)),  2) + SUM(BF145:BF149)), 2)</f>
        <v>0</v>
      </c>
      <c r="G36" s="105"/>
      <c r="H36" s="105"/>
      <c r="I36" s="106">
        <v>0.2</v>
      </c>
      <c r="J36" s="104">
        <f>ROUND((ROUND(((SUM(BF126:BF143))*I36),  2) + (SUM(BF145:BF149)*I36)),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ROUND((ROUND((SUM(BG126:BG143)),  2) + SUM(BG145:BG149)),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ROUND((ROUND((SUM(BH126:BH143)),  2) + SUM(BH145:BH149)),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ROUND((ROUND((SUM(BI126:BI143)),  2) + SUM(BI145:BI149)),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1136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03 - Odvedenie dažďových vôd z kvetináčov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10" customFormat="1" ht="19.899999999999999" hidden="1" customHeight="1">
      <c r="B100" s="124"/>
      <c r="D100" s="125" t="s">
        <v>1138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47" s="10" customFormat="1" ht="19.899999999999999" hidden="1" customHeight="1">
      <c r="B101" s="124"/>
      <c r="D101" s="125" t="s">
        <v>147</v>
      </c>
      <c r="E101" s="126"/>
      <c r="F101" s="126"/>
      <c r="G101" s="126"/>
      <c r="H101" s="126"/>
      <c r="I101" s="126"/>
      <c r="J101" s="127">
        <f>J138</f>
        <v>0</v>
      </c>
      <c r="L101" s="124"/>
    </row>
    <row r="102" spans="1:47" s="9" customFormat="1" ht="24.95" hidden="1" customHeight="1">
      <c r="B102" s="120"/>
      <c r="D102" s="121" t="s">
        <v>148</v>
      </c>
      <c r="E102" s="122"/>
      <c r="F102" s="122"/>
      <c r="G102" s="122"/>
      <c r="H102" s="122"/>
      <c r="I102" s="122"/>
      <c r="J102" s="123">
        <f>J140</f>
        <v>0</v>
      </c>
      <c r="L102" s="120"/>
    </row>
    <row r="103" spans="1:47" s="10" customFormat="1" ht="19.899999999999999" hidden="1" customHeight="1">
      <c r="B103" s="124"/>
      <c r="D103" s="125" t="s">
        <v>1294</v>
      </c>
      <c r="E103" s="126"/>
      <c r="F103" s="126"/>
      <c r="G103" s="126"/>
      <c r="H103" s="126"/>
      <c r="I103" s="126"/>
      <c r="J103" s="127">
        <f>J141</f>
        <v>0</v>
      </c>
      <c r="L103" s="124"/>
    </row>
    <row r="104" spans="1:47" s="9" customFormat="1" ht="21.75" hidden="1" customHeight="1">
      <c r="B104" s="120"/>
      <c r="D104" s="128" t="s">
        <v>151</v>
      </c>
      <c r="J104" s="129">
        <f>J144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6.5" customHeight="1">
      <c r="A114" s="29"/>
      <c r="B114" s="30"/>
      <c r="C114" s="29"/>
      <c r="D114" s="29"/>
      <c r="E114" s="241" t="str">
        <f>E7</f>
        <v>Mestský park Komenského</v>
      </c>
      <c r="F114" s="242"/>
      <c r="G114" s="242"/>
      <c r="H114" s="242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132</v>
      </c>
      <c r="L115" s="17"/>
    </row>
    <row r="116" spans="1:63" s="2" customFormat="1" ht="16.5" customHeight="1">
      <c r="A116" s="29"/>
      <c r="B116" s="30"/>
      <c r="C116" s="29"/>
      <c r="D116" s="29"/>
      <c r="E116" s="241" t="s">
        <v>1136</v>
      </c>
      <c r="F116" s="240"/>
      <c r="G116" s="240"/>
      <c r="H116" s="240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7" t="str">
        <f>E11</f>
        <v>03 - Odvedenie dažďových vôd z kvetináčov</v>
      </c>
      <c r="F118" s="240"/>
      <c r="G118" s="240"/>
      <c r="H118" s="240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3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P127+P140+P144</f>
        <v>0</v>
      </c>
      <c r="Q126" s="66"/>
      <c r="R126" s="138">
        <f>R127+R140+R144</f>
        <v>1.043E-2</v>
      </c>
      <c r="S126" s="66"/>
      <c r="T126" s="139">
        <f>T127+T140+T144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BK127+BK140+BK144</f>
        <v>0</v>
      </c>
    </row>
    <row r="127" spans="1:63" s="12" customFormat="1" ht="25.9" customHeight="1">
      <c r="B127" s="141"/>
      <c r="D127" s="142" t="s">
        <v>73</v>
      </c>
      <c r="E127" s="143" t="s">
        <v>164</v>
      </c>
      <c r="F127" s="143" t="s">
        <v>165</v>
      </c>
      <c r="I127" s="144"/>
      <c r="J127" s="129">
        <f>BK127</f>
        <v>0</v>
      </c>
      <c r="L127" s="141"/>
      <c r="M127" s="145"/>
      <c r="N127" s="146"/>
      <c r="O127" s="146"/>
      <c r="P127" s="147">
        <f>P128+P138</f>
        <v>0</v>
      </c>
      <c r="Q127" s="146"/>
      <c r="R127" s="147">
        <f>R128+R138</f>
        <v>6.8799999999999998E-3</v>
      </c>
      <c r="S127" s="146"/>
      <c r="T127" s="148">
        <f>T128+T138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BK128+BK138</f>
        <v>0</v>
      </c>
    </row>
    <row r="128" spans="1:63" s="12" customFormat="1" ht="22.9" customHeight="1">
      <c r="B128" s="141"/>
      <c r="D128" s="142" t="s">
        <v>73</v>
      </c>
      <c r="E128" s="151" t="s">
        <v>222</v>
      </c>
      <c r="F128" s="151" t="s">
        <v>1197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SUM(P129:P137)</f>
        <v>0</v>
      </c>
      <c r="Q128" s="146"/>
      <c r="R128" s="147">
        <f>SUM(R129:R137)</f>
        <v>6.8799999999999998E-3</v>
      </c>
      <c r="S128" s="146"/>
      <c r="T128" s="148">
        <f>SUM(T129:T137)</f>
        <v>0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SUM(BK129:BK137)</f>
        <v>0</v>
      </c>
    </row>
    <row r="129" spans="1:65" s="2" customFormat="1" ht="33" customHeight="1">
      <c r="A129" s="29"/>
      <c r="B129" s="153"/>
      <c r="C129" s="154" t="s">
        <v>81</v>
      </c>
      <c r="D129" s="154" t="s">
        <v>169</v>
      </c>
      <c r="E129" s="155" t="s">
        <v>1295</v>
      </c>
      <c r="F129" s="156" t="s">
        <v>1296</v>
      </c>
      <c r="G129" s="157" t="s">
        <v>326</v>
      </c>
      <c r="H129" s="191">
        <v>50</v>
      </c>
      <c r="I129" s="158"/>
      <c r="J129" s="159">
        <f t="shared" ref="J129:J137" si="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37" si="1">O129*H129</f>
        <v>0</v>
      </c>
      <c r="Q129" s="163">
        <v>0</v>
      </c>
      <c r="R129" s="163">
        <f t="shared" ref="R129:R137" si="2">Q129*H129</f>
        <v>0</v>
      </c>
      <c r="S129" s="163">
        <v>0</v>
      </c>
      <c r="T129" s="164">
        <f t="shared" ref="T129:T137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ref="BE129:BE137" si="4">IF(N129="základná",J129,0)</f>
        <v>0</v>
      </c>
      <c r="BF129" s="166">
        <f t="shared" ref="BF129:BF137" si="5">IF(N129="znížená",J129,0)</f>
        <v>0</v>
      </c>
      <c r="BG129" s="166">
        <f t="shared" ref="BG129:BG137" si="6">IF(N129="zákl. prenesená",J129,0)</f>
        <v>0</v>
      </c>
      <c r="BH129" s="166">
        <f t="shared" ref="BH129:BH137" si="7">IF(N129="zníž. prenesená",J129,0)</f>
        <v>0</v>
      </c>
      <c r="BI129" s="166">
        <f t="shared" ref="BI129:BI137" si="8">IF(N129="nulová",J129,0)</f>
        <v>0</v>
      </c>
      <c r="BJ129" s="14" t="s">
        <v>86</v>
      </c>
      <c r="BK129" s="166">
        <f t="shared" ref="BK129:BK137" si="9">ROUND(I129*H129,2)</f>
        <v>0</v>
      </c>
      <c r="BL129" s="14" t="s">
        <v>173</v>
      </c>
      <c r="BM129" s="165" t="s">
        <v>86</v>
      </c>
    </row>
    <row r="130" spans="1:65" s="2" customFormat="1" ht="24.2" customHeight="1">
      <c r="A130" s="29"/>
      <c r="B130" s="153"/>
      <c r="C130" s="167" t="s">
        <v>86</v>
      </c>
      <c r="D130" s="167" t="s">
        <v>219</v>
      </c>
      <c r="E130" s="168" t="s">
        <v>1297</v>
      </c>
      <c r="F130" s="169" t="s">
        <v>1298</v>
      </c>
      <c r="G130" s="170" t="s">
        <v>326</v>
      </c>
      <c r="H130" s="192">
        <v>50</v>
      </c>
      <c r="I130" s="171"/>
      <c r="J130" s="172">
        <f t="shared" si="0"/>
        <v>0</v>
      </c>
      <c r="K130" s="173"/>
      <c r="L130" s="174"/>
      <c r="M130" s="175" t="s">
        <v>1</v>
      </c>
      <c r="N130" s="176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222</v>
      </c>
      <c r="AT130" s="165" t="s">
        <v>219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173</v>
      </c>
    </row>
    <row r="131" spans="1:65" s="2" customFormat="1" ht="24.2" customHeight="1">
      <c r="A131" s="29"/>
      <c r="B131" s="153"/>
      <c r="C131" s="154" t="s">
        <v>369</v>
      </c>
      <c r="D131" s="154" t="s">
        <v>169</v>
      </c>
      <c r="E131" s="155" t="s">
        <v>1299</v>
      </c>
      <c r="F131" s="156" t="s">
        <v>1300</v>
      </c>
      <c r="G131" s="157" t="s">
        <v>248</v>
      </c>
      <c r="H131" s="191">
        <v>6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340</v>
      </c>
    </row>
    <row r="132" spans="1:65" s="2" customFormat="1" ht="24.2" customHeight="1">
      <c r="A132" s="29"/>
      <c r="B132" s="153"/>
      <c r="C132" s="167" t="s">
        <v>173</v>
      </c>
      <c r="D132" s="167" t="s">
        <v>219</v>
      </c>
      <c r="E132" s="168" t="s">
        <v>1301</v>
      </c>
      <c r="F132" s="169" t="s">
        <v>1302</v>
      </c>
      <c r="G132" s="170" t="s">
        <v>248</v>
      </c>
      <c r="H132" s="192">
        <v>5</v>
      </c>
      <c r="I132" s="171"/>
      <c r="J132" s="172">
        <f t="shared" si="0"/>
        <v>0</v>
      </c>
      <c r="K132" s="173"/>
      <c r="L132" s="174"/>
      <c r="M132" s="175" t="s">
        <v>1</v>
      </c>
      <c r="N132" s="176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222</v>
      </c>
      <c r="AT132" s="165" t="s">
        <v>219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222</v>
      </c>
    </row>
    <row r="133" spans="1:65" s="2" customFormat="1" ht="16.5" customHeight="1">
      <c r="A133" s="29"/>
      <c r="B133" s="153"/>
      <c r="C133" s="167" t="s">
        <v>362</v>
      </c>
      <c r="D133" s="167" t="s">
        <v>219</v>
      </c>
      <c r="E133" s="168" t="s">
        <v>1303</v>
      </c>
      <c r="F133" s="169" t="s">
        <v>1304</v>
      </c>
      <c r="G133" s="170" t="s">
        <v>248</v>
      </c>
      <c r="H133" s="192">
        <v>1</v>
      </c>
      <c r="I133" s="171"/>
      <c r="J133" s="172">
        <f t="shared" si="0"/>
        <v>0</v>
      </c>
      <c r="K133" s="173"/>
      <c r="L133" s="174"/>
      <c r="M133" s="175" t="s">
        <v>1</v>
      </c>
      <c r="N133" s="176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222</v>
      </c>
      <c r="AT133" s="165" t="s">
        <v>219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1305</v>
      </c>
    </row>
    <row r="134" spans="1:65" s="2" customFormat="1" ht="24.2" customHeight="1">
      <c r="A134" s="29"/>
      <c r="B134" s="153"/>
      <c r="C134" s="154" t="s">
        <v>233</v>
      </c>
      <c r="D134" s="154" t="s">
        <v>169</v>
      </c>
      <c r="E134" s="155" t="s">
        <v>1306</v>
      </c>
      <c r="F134" s="156" t="s">
        <v>1307</v>
      </c>
      <c r="G134" s="157" t="s">
        <v>248</v>
      </c>
      <c r="H134" s="191">
        <v>5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354</v>
      </c>
    </row>
    <row r="135" spans="1:65" s="2" customFormat="1" ht="24.2" customHeight="1">
      <c r="A135" s="29"/>
      <c r="B135" s="153"/>
      <c r="C135" s="167" t="s">
        <v>340</v>
      </c>
      <c r="D135" s="167" t="s">
        <v>219</v>
      </c>
      <c r="E135" s="168" t="s">
        <v>1308</v>
      </c>
      <c r="F135" s="169" t="s">
        <v>1309</v>
      </c>
      <c r="G135" s="170" t="s">
        <v>248</v>
      </c>
      <c r="H135" s="192">
        <v>5</v>
      </c>
      <c r="I135" s="171"/>
      <c r="J135" s="172">
        <f t="shared" si="0"/>
        <v>0</v>
      </c>
      <c r="K135" s="173"/>
      <c r="L135" s="174"/>
      <c r="M135" s="175" t="s">
        <v>1</v>
      </c>
      <c r="N135" s="176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222</v>
      </c>
      <c r="AT135" s="165" t="s">
        <v>219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362</v>
      </c>
    </row>
    <row r="136" spans="1:65" s="2" customFormat="1" ht="21.75" customHeight="1">
      <c r="A136" s="29"/>
      <c r="B136" s="153"/>
      <c r="C136" s="154" t="s">
        <v>205</v>
      </c>
      <c r="D136" s="154" t="s">
        <v>169</v>
      </c>
      <c r="E136" s="155" t="s">
        <v>1310</v>
      </c>
      <c r="F136" s="156" t="s">
        <v>1311</v>
      </c>
      <c r="G136" s="157" t="s">
        <v>248</v>
      </c>
      <c r="H136" s="191">
        <v>4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1.72E-3</v>
      </c>
      <c r="R136" s="163">
        <f t="shared" si="2"/>
        <v>6.8799999999999998E-3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218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218</v>
      </c>
      <c r="BM136" s="165" t="s">
        <v>1312</v>
      </c>
    </row>
    <row r="137" spans="1:65" s="2" customFormat="1" ht="24.2" customHeight="1">
      <c r="A137" s="29"/>
      <c r="B137" s="153"/>
      <c r="C137" s="154" t="s">
        <v>344</v>
      </c>
      <c r="D137" s="154" t="s">
        <v>169</v>
      </c>
      <c r="E137" s="155" t="s">
        <v>1238</v>
      </c>
      <c r="F137" s="156" t="s">
        <v>1239</v>
      </c>
      <c r="G137" s="157" t="s">
        <v>326</v>
      </c>
      <c r="H137" s="191">
        <v>5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229</v>
      </c>
    </row>
    <row r="138" spans="1:65" s="12" customFormat="1" ht="22.9" customHeight="1">
      <c r="B138" s="141"/>
      <c r="D138" s="142" t="s">
        <v>73</v>
      </c>
      <c r="E138" s="151" t="s">
        <v>282</v>
      </c>
      <c r="F138" s="151" t="s">
        <v>283</v>
      </c>
      <c r="I138" s="144"/>
      <c r="J138" s="152">
        <f>BK138</f>
        <v>0</v>
      </c>
      <c r="L138" s="141"/>
      <c r="M138" s="145"/>
      <c r="N138" s="146"/>
      <c r="O138" s="146"/>
      <c r="P138" s="147">
        <f>P139</f>
        <v>0</v>
      </c>
      <c r="Q138" s="146"/>
      <c r="R138" s="147">
        <f>R139</f>
        <v>0</v>
      </c>
      <c r="S138" s="146"/>
      <c r="T138" s="148">
        <f>T139</f>
        <v>0</v>
      </c>
      <c r="AR138" s="142" t="s">
        <v>81</v>
      </c>
      <c r="AT138" s="149" t="s">
        <v>73</v>
      </c>
      <c r="AU138" s="149" t="s">
        <v>81</v>
      </c>
      <c r="AY138" s="142" t="s">
        <v>166</v>
      </c>
      <c r="BK138" s="150">
        <f>BK139</f>
        <v>0</v>
      </c>
    </row>
    <row r="139" spans="1:65" s="2" customFormat="1" ht="33" customHeight="1">
      <c r="A139" s="29"/>
      <c r="B139" s="153"/>
      <c r="C139" s="154" t="s">
        <v>222</v>
      </c>
      <c r="D139" s="154" t="s">
        <v>169</v>
      </c>
      <c r="E139" s="155" t="s">
        <v>1282</v>
      </c>
      <c r="F139" s="156" t="s">
        <v>1283</v>
      </c>
      <c r="G139" s="157" t="s">
        <v>202</v>
      </c>
      <c r="H139" s="191">
        <v>3.5999999999999997E-2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40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ROUND(I139*H139,2)</f>
        <v>0</v>
      </c>
      <c r="BL139" s="14" t="s">
        <v>173</v>
      </c>
      <c r="BM139" s="165" t="s">
        <v>218</v>
      </c>
    </row>
    <row r="140" spans="1:65" s="12" customFormat="1" ht="25.9" customHeight="1">
      <c r="B140" s="141"/>
      <c r="D140" s="142" t="s">
        <v>73</v>
      </c>
      <c r="E140" s="143" t="s">
        <v>288</v>
      </c>
      <c r="F140" s="143" t="s">
        <v>289</v>
      </c>
      <c r="I140" s="144"/>
      <c r="J140" s="129">
        <f>BK140</f>
        <v>0</v>
      </c>
      <c r="L140" s="141"/>
      <c r="M140" s="145"/>
      <c r="N140" s="146"/>
      <c r="O140" s="146"/>
      <c r="P140" s="147">
        <f>P141</f>
        <v>0</v>
      </c>
      <c r="Q140" s="146"/>
      <c r="R140" s="147">
        <f>R141</f>
        <v>3.5499999999999998E-3</v>
      </c>
      <c r="S140" s="146"/>
      <c r="T140" s="148">
        <f>T141</f>
        <v>0</v>
      </c>
      <c r="AR140" s="142" t="s">
        <v>86</v>
      </c>
      <c r="AT140" s="149" t="s">
        <v>73</v>
      </c>
      <c r="AU140" s="149" t="s">
        <v>74</v>
      </c>
      <c r="AY140" s="142" t="s">
        <v>166</v>
      </c>
      <c r="BK140" s="150">
        <f>BK141</f>
        <v>0</v>
      </c>
    </row>
    <row r="141" spans="1:65" s="12" customFormat="1" ht="22.9" customHeight="1">
      <c r="B141" s="141"/>
      <c r="D141" s="142" t="s">
        <v>73</v>
      </c>
      <c r="E141" s="151" t="s">
        <v>1313</v>
      </c>
      <c r="F141" s="151" t="s">
        <v>1314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SUM(P142:P143)</f>
        <v>0</v>
      </c>
      <c r="Q141" s="146"/>
      <c r="R141" s="147">
        <f>SUM(R142:R143)</f>
        <v>3.5499999999999998E-3</v>
      </c>
      <c r="S141" s="146"/>
      <c r="T141" s="148">
        <f>SUM(T142:T143)</f>
        <v>0</v>
      </c>
      <c r="AR141" s="142" t="s">
        <v>86</v>
      </c>
      <c r="AT141" s="149" t="s">
        <v>73</v>
      </c>
      <c r="AU141" s="149" t="s">
        <v>81</v>
      </c>
      <c r="AY141" s="142" t="s">
        <v>166</v>
      </c>
      <c r="BK141" s="150">
        <f>SUM(BK142:BK143)</f>
        <v>0</v>
      </c>
    </row>
    <row r="142" spans="1:65" s="2" customFormat="1" ht="24.2" customHeight="1">
      <c r="A142" s="29"/>
      <c r="B142" s="153"/>
      <c r="C142" s="154" t="s">
        <v>243</v>
      </c>
      <c r="D142" s="154" t="s">
        <v>169</v>
      </c>
      <c r="E142" s="155" t="s">
        <v>1315</v>
      </c>
      <c r="F142" s="156" t="s">
        <v>1316</v>
      </c>
      <c r="G142" s="157" t="s">
        <v>248</v>
      </c>
      <c r="H142" s="191">
        <v>5</v>
      </c>
      <c r="I142" s="158"/>
      <c r="J142" s="159">
        <f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>O142*H142</f>
        <v>0</v>
      </c>
      <c r="Q142" s="163">
        <v>6.0000000000000002E-5</v>
      </c>
      <c r="R142" s="163">
        <f>Q142*H142</f>
        <v>3.0000000000000003E-4</v>
      </c>
      <c r="S142" s="163">
        <v>0</v>
      </c>
      <c r="T142" s="16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218</v>
      </c>
      <c r="AT142" s="165" t="s">
        <v>169</v>
      </c>
      <c r="AU142" s="165" t="s">
        <v>86</v>
      </c>
      <c r="AY142" s="14" t="s">
        <v>166</v>
      </c>
      <c r="BE142" s="166">
        <f>IF(N142="základná",J142,0)</f>
        <v>0</v>
      </c>
      <c r="BF142" s="166">
        <f>IF(N142="znížená",J142,0)</f>
        <v>0</v>
      </c>
      <c r="BG142" s="166">
        <f>IF(N142="zákl. prenesená",J142,0)</f>
        <v>0</v>
      </c>
      <c r="BH142" s="166">
        <f>IF(N142="zníž. prenesená",J142,0)</f>
        <v>0</v>
      </c>
      <c r="BI142" s="166">
        <f>IF(N142="nulová",J142,0)</f>
        <v>0</v>
      </c>
      <c r="BJ142" s="14" t="s">
        <v>86</v>
      </c>
      <c r="BK142" s="166">
        <f>ROUND(I142*H142,2)</f>
        <v>0</v>
      </c>
      <c r="BL142" s="14" t="s">
        <v>218</v>
      </c>
      <c r="BM142" s="165" t="s">
        <v>1317</v>
      </c>
    </row>
    <row r="143" spans="1:65" s="2" customFormat="1" ht="21.75" customHeight="1">
      <c r="A143" s="29"/>
      <c r="B143" s="153"/>
      <c r="C143" s="167" t="s">
        <v>354</v>
      </c>
      <c r="D143" s="167" t="s">
        <v>219</v>
      </c>
      <c r="E143" s="168" t="s">
        <v>1318</v>
      </c>
      <c r="F143" s="169" t="s">
        <v>1319</v>
      </c>
      <c r="G143" s="170" t="s">
        <v>248</v>
      </c>
      <c r="H143" s="192">
        <v>5</v>
      </c>
      <c r="I143" s="171"/>
      <c r="J143" s="172">
        <f>ROUND(I143*H143,2)</f>
        <v>0</v>
      </c>
      <c r="K143" s="173"/>
      <c r="L143" s="174"/>
      <c r="M143" s="175" t="s">
        <v>1</v>
      </c>
      <c r="N143" s="176" t="s">
        <v>40</v>
      </c>
      <c r="O143" s="58"/>
      <c r="P143" s="163">
        <f>O143*H143</f>
        <v>0</v>
      </c>
      <c r="Q143" s="163">
        <v>6.4999999999999997E-4</v>
      </c>
      <c r="R143" s="163">
        <f>Q143*H143</f>
        <v>3.2499999999999999E-3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299</v>
      </c>
      <c r="AT143" s="165" t="s">
        <v>219</v>
      </c>
      <c r="AU143" s="165" t="s">
        <v>86</v>
      </c>
      <c r="AY143" s="14" t="s">
        <v>166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86</v>
      </c>
      <c r="BK143" s="166">
        <f>ROUND(I143*H143,2)</f>
        <v>0</v>
      </c>
      <c r="BL143" s="14" t="s">
        <v>218</v>
      </c>
      <c r="BM143" s="165" t="s">
        <v>1320</v>
      </c>
    </row>
    <row r="144" spans="1:65" s="2" customFormat="1" ht="49.9" customHeight="1">
      <c r="A144" s="29"/>
      <c r="B144" s="30"/>
      <c r="C144" s="29"/>
      <c r="D144" s="29"/>
      <c r="E144" s="143" t="s">
        <v>397</v>
      </c>
      <c r="F144" s="143" t="s">
        <v>398</v>
      </c>
      <c r="G144" s="29"/>
      <c r="H144" s="29"/>
      <c r="I144" s="29"/>
      <c r="J144" s="129">
        <f t="shared" ref="J144:J149" si="10">BK144</f>
        <v>0</v>
      </c>
      <c r="K144" s="29"/>
      <c r="L144" s="30"/>
      <c r="M144" s="177"/>
      <c r="N144" s="178"/>
      <c r="O144" s="58"/>
      <c r="P144" s="58"/>
      <c r="Q144" s="58"/>
      <c r="R144" s="58"/>
      <c r="S144" s="58"/>
      <c r="T144" s="5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73</v>
      </c>
      <c r="AU144" s="14" t="s">
        <v>74</v>
      </c>
      <c r="AY144" s="14" t="s">
        <v>399</v>
      </c>
      <c r="BK144" s="166">
        <f>SUM(BK145:BK149)</f>
        <v>0</v>
      </c>
    </row>
    <row r="145" spans="1:63" s="2" customFormat="1" ht="16.350000000000001" customHeight="1">
      <c r="A145" s="29"/>
      <c r="B145" s="30"/>
      <c r="C145" s="179" t="s">
        <v>1</v>
      </c>
      <c r="D145" s="179" t="s">
        <v>169</v>
      </c>
      <c r="E145" s="180" t="s">
        <v>1</v>
      </c>
      <c r="F145" s="181" t="s">
        <v>1</v>
      </c>
      <c r="G145" s="182" t="s">
        <v>1</v>
      </c>
      <c r="H145" s="183"/>
      <c r="I145" s="184"/>
      <c r="J145" s="185">
        <f t="shared" si="10"/>
        <v>0</v>
      </c>
      <c r="K145" s="186"/>
      <c r="L145" s="30"/>
      <c r="M145" s="187" t="s">
        <v>1</v>
      </c>
      <c r="N145" s="188" t="s">
        <v>40</v>
      </c>
      <c r="O145" s="58"/>
      <c r="P145" s="58"/>
      <c r="Q145" s="58"/>
      <c r="R145" s="58"/>
      <c r="S145" s="58"/>
      <c r="T145" s="5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4" t="s">
        <v>399</v>
      </c>
      <c r="AU145" s="14" t="s">
        <v>81</v>
      </c>
      <c r="AY145" s="14" t="s">
        <v>399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86</v>
      </c>
      <c r="BK145" s="166">
        <f>I145*H145</f>
        <v>0</v>
      </c>
    </row>
    <row r="146" spans="1:63" s="2" customFormat="1" ht="16.350000000000001" customHeight="1">
      <c r="A146" s="29"/>
      <c r="B146" s="30"/>
      <c r="C146" s="179" t="s">
        <v>1</v>
      </c>
      <c r="D146" s="179" t="s">
        <v>169</v>
      </c>
      <c r="E146" s="180" t="s">
        <v>1</v>
      </c>
      <c r="F146" s="181" t="s">
        <v>1</v>
      </c>
      <c r="G146" s="182" t="s">
        <v>1</v>
      </c>
      <c r="H146" s="183"/>
      <c r="I146" s="184"/>
      <c r="J146" s="185">
        <f t="shared" si="10"/>
        <v>0</v>
      </c>
      <c r="K146" s="186"/>
      <c r="L146" s="30"/>
      <c r="M146" s="187" t="s">
        <v>1</v>
      </c>
      <c r="N146" s="188" t="s">
        <v>40</v>
      </c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399</v>
      </c>
      <c r="AU146" s="14" t="s">
        <v>81</v>
      </c>
      <c r="AY146" s="14" t="s">
        <v>399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I146*H146</f>
        <v>0</v>
      </c>
    </row>
    <row r="147" spans="1:63" s="2" customFormat="1" ht="16.350000000000001" customHeight="1">
      <c r="A147" s="29"/>
      <c r="B147" s="30"/>
      <c r="C147" s="179" t="s">
        <v>1</v>
      </c>
      <c r="D147" s="179" t="s">
        <v>169</v>
      </c>
      <c r="E147" s="180" t="s">
        <v>1</v>
      </c>
      <c r="F147" s="181" t="s">
        <v>1</v>
      </c>
      <c r="G147" s="182" t="s">
        <v>1</v>
      </c>
      <c r="H147" s="183"/>
      <c r="I147" s="184"/>
      <c r="J147" s="185">
        <f t="shared" si="10"/>
        <v>0</v>
      </c>
      <c r="K147" s="186"/>
      <c r="L147" s="30"/>
      <c r="M147" s="187" t="s">
        <v>1</v>
      </c>
      <c r="N147" s="188" t="s">
        <v>40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399</v>
      </c>
      <c r="AU147" s="14" t="s">
        <v>81</v>
      </c>
      <c r="AY147" s="14" t="s">
        <v>399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I147*H147</f>
        <v>0</v>
      </c>
    </row>
    <row r="148" spans="1:63" s="2" customFormat="1" ht="16.350000000000001" customHeight="1">
      <c r="A148" s="29"/>
      <c r="B148" s="30"/>
      <c r="C148" s="179" t="s">
        <v>1</v>
      </c>
      <c r="D148" s="179" t="s">
        <v>169</v>
      </c>
      <c r="E148" s="180" t="s">
        <v>1</v>
      </c>
      <c r="F148" s="181" t="s">
        <v>1</v>
      </c>
      <c r="G148" s="182" t="s">
        <v>1</v>
      </c>
      <c r="H148" s="183"/>
      <c r="I148" s="184"/>
      <c r="J148" s="185">
        <f t="shared" si="10"/>
        <v>0</v>
      </c>
      <c r="K148" s="186"/>
      <c r="L148" s="30"/>
      <c r="M148" s="187" t="s">
        <v>1</v>
      </c>
      <c r="N148" s="188" t="s">
        <v>40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399</v>
      </c>
      <c r="AU148" s="14" t="s">
        <v>81</v>
      </c>
      <c r="AY148" s="14" t="s">
        <v>399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86</v>
      </c>
      <c r="BK148" s="166">
        <f>I148*H148</f>
        <v>0</v>
      </c>
    </row>
    <row r="149" spans="1:63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10"/>
        <v>0</v>
      </c>
      <c r="K149" s="186"/>
      <c r="L149" s="30"/>
      <c r="M149" s="187" t="s">
        <v>1</v>
      </c>
      <c r="N149" s="188" t="s">
        <v>40</v>
      </c>
      <c r="O149" s="189"/>
      <c r="P149" s="189"/>
      <c r="Q149" s="189"/>
      <c r="R149" s="189"/>
      <c r="S149" s="189"/>
      <c r="T149" s="190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3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5:K149" xr:uid="{00000000-0009-0000-0000-00000D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45:D150" xr:uid="{00000000-0002-0000-0D00-000000000000}">
      <formula1>"K, M"</formula1>
    </dataValidation>
    <dataValidation type="list" allowBlank="1" showInputMessage="1" showErrorMessage="1" error="Povolené sú hodnoty základná, znížená, nulová." sqref="N145:N150" xr:uid="{00000000-0002-0000-0D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90"/>
  <sheetViews>
    <sheetView showGridLines="0" topLeftCell="A171" workbookViewId="0">
      <selection activeCell="H183" sqref="H18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37" t="s">
        <v>1321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3" t="str">
        <f>'Rekapitulácia stavby'!E14</f>
        <v>Vyplň údaj</v>
      </c>
      <c r="F18" s="220"/>
      <c r="G18" s="220"/>
      <c r="H18" s="22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ROUND((ROUND((SUM(BE125:BE183)),  2) + SUM(BE185:BE189)), 2)</f>
        <v>0</v>
      </c>
      <c r="G33" s="105"/>
      <c r="H33" s="105"/>
      <c r="I33" s="106">
        <v>0.2</v>
      </c>
      <c r="J33" s="104">
        <f>ROUND((ROUND(((SUM(BE125:BE183))*I33),  2) + (SUM(BE185:BE189)*I33)),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ROUND((ROUND((SUM(BF125:BF183)),  2) + SUM(BF185:BF189)), 2)</f>
        <v>0</v>
      </c>
      <c r="G34" s="105"/>
      <c r="H34" s="105"/>
      <c r="I34" s="106">
        <v>0.2</v>
      </c>
      <c r="J34" s="104">
        <f>ROUND((ROUND(((SUM(BF125:BF183))*I34),  2) + (SUM(BF185:BF189)*I34)),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ROUND((ROUND((SUM(BG125:BG183)),  2) + SUM(BG185:BG189)),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ROUND((ROUND((SUM(BH125:BH183)),  2) + SUM(BH185:BH189)),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ROUND((ROUND((SUM(BI125:BI183)),  2) + SUM(BI185:BI189)),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37" t="str">
        <f>E9</f>
        <v>SO-09 - Dopravné riešenie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141</v>
      </c>
      <c r="E97" s="122"/>
      <c r="F97" s="122"/>
      <c r="G97" s="122"/>
      <c r="H97" s="122"/>
      <c r="I97" s="122"/>
      <c r="J97" s="123">
        <f>J126</f>
        <v>0</v>
      </c>
      <c r="L97" s="120"/>
    </row>
    <row r="98" spans="1:31" s="10" customFormat="1" ht="19.899999999999999" hidden="1" customHeight="1">
      <c r="B98" s="124"/>
      <c r="D98" s="125" t="s">
        <v>142</v>
      </c>
      <c r="E98" s="126"/>
      <c r="F98" s="126"/>
      <c r="G98" s="126"/>
      <c r="H98" s="126"/>
      <c r="I98" s="126"/>
      <c r="J98" s="127">
        <f>J127</f>
        <v>0</v>
      </c>
      <c r="L98" s="124"/>
    </row>
    <row r="99" spans="1:31" s="10" customFormat="1" ht="19.899999999999999" hidden="1" customHeight="1">
      <c r="B99" s="124"/>
      <c r="D99" s="125" t="s">
        <v>143</v>
      </c>
      <c r="E99" s="126"/>
      <c r="F99" s="126"/>
      <c r="G99" s="126"/>
      <c r="H99" s="126"/>
      <c r="I99" s="126"/>
      <c r="J99" s="127">
        <f>J137</f>
        <v>0</v>
      </c>
      <c r="L99" s="124"/>
    </row>
    <row r="100" spans="1:31" s="10" customFormat="1" ht="19.899999999999999" hidden="1" customHeight="1">
      <c r="B100" s="124"/>
      <c r="D100" s="125" t="s">
        <v>144</v>
      </c>
      <c r="E100" s="126"/>
      <c r="F100" s="126"/>
      <c r="G100" s="126"/>
      <c r="H100" s="126"/>
      <c r="I100" s="126"/>
      <c r="J100" s="127">
        <f>J140</f>
        <v>0</v>
      </c>
      <c r="L100" s="124"/>
    </row>
    <row r="101" spans="1:31" s="10" customFormat="1" ht="19.899999999999999" hidden="1" customHeight="1">
      <c r="B101" s="124"/>
      <c r="D101" s="125" t="s">
        <v>1322</v>
      </c>
      <c r="E101" s="126"/>
      <c r="F101" s="126"/>
      <c r="G101" s="126"/>
      <c r="H101" s="126"/>
      <c r="I101" s="126"/>
      <c r="J101" s="127">
        <f>J142</f>
        <v>0</v>
      </c>
      <c r="L101" s="124"/>
    </row>
    <row r="102" spans="1:31" s="10" customFormat="1" ht="19.899999999999999" hidden="1" customHeight="1">
      <c r="B102" s="124"/>
      <c r="D102" s="125" t="s">
        <v>1323</v>
      </c>
      <c r="E102" s="126"/>
      <c r="F102" s="126"/>
      <c r="G102" s="126"/>
      <c r="H102" s="126"/>
      <c r="I102" s="126"/>
      <c r="J102" s="127">
        <f>J156</f>
        <v>0</v>
      </c>
      <c r="L102" s="124"/>
    </row>
    <row r="103" spans="1:31" s="10" customFormat="1" ht="19.899999999999999" hidden="1" customHeight="1">
      <c r="B103" s="124"/>
      <c r="D103" s="125" t="s">
        <v>146</v>
      </c>
      <c r="E103" s="126"/>
      <c r="F103" s="126"/>
      <c r="G103" s="126"/>
      <c r="H103" s="126"/>
      <c r="I103" s="126"/>
      <c r="J103" s="127">
        <f>J158</f>
        <v>0</v>
      </c>
      <c r="L103" s="124"/>
    </row>
    <row r="104" spans="1:31" s="10" customFormat="1" ht="19.899999999999999" hidden="1" customHeight="1">
      <c r="B104" s="124"/>
      <c r="D104" s="125" t="s">
        <v>147</v>
      </c>
      <c r="E104" s="126"/>
      <c r="F104" s="126"/>
      <c r="G104" s="126"/>
      <c r="H104" s="126"/>
      <c r="I104" s="126"/>
      <c r="J104" s="127">
        <f>J182</f>
        <v>0</v>
      </c>
      <c r="L104" s="124"/>
    </row>
    <row r="105" spans="1:31" s="9" customFormat="1" ht="21.75" hidden="1" customHeight="1">
      <c r="B105" s="120"/>
      <c r="D105" s="128" t="s">
        <v>151</v>
      </c>
      <c r="J105" s="129">
        <f>J184</f>
        <v>0</v>
      </c>
      <c r="L105" s="120"/>
    </row>
    <row r="106" spans="1:31" s="2" customFormat="1" ht="21.75" hidden="1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hidden="1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idden="1"/>
    <row r="109" spans="1:31" hidden="1"/>
    <row r="110" spans="1:31" hidden="1"/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152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41" t="str">
        <f>E7</f>
        <v>Mestský park Komenského</v>
      </c>
      <c r="F115" s="242"/>
      <c r="G115" s="242"/>
      <c r="H115" s="242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132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237" t="str">
        <f>E9</f>
        <v>SO-09 - Dopravné riešenie</v>
      </c>
      <c r="F117" s="240"/>
      <c r="G117" s="240"/>
      <c r="H117" s="240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F12</f>
        <v>Námestie Komenského, MČ Bratislava – Staré mesto</v>
      </c>
      <c r="G119" s="29"/>
      <c r="H119" s="29"/>
      <c r="I119" s="24" t="s">
        <v>21</v>
      </c>
      <c r="J119" s="55" t="str">
        <f>IF(J12="","",J12)</f>
        <v>1. 2. 2022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23</v>
      </c>
      <c r="D121" s="29"/>
      <c r="E121" s="29"/>
      <c r="F121" s="22" t="str">
        <f>E15</f>
        <v>Hlavné mesto SR Bratislava</v>
      </c>
      <c r="G121" s="29"/>
      <c r="H121" s="29"/>
      <c r="I121" s="24" t="s">
        <v>29</v>
      </c>
      <c r="J121" s="27" t="str">
        <f>E21</f>
        <v xml:space="preserve">Totalstudio s.r.o.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27</v>
      </c>
      <c r="D122" s="29"/>
      <c r="E122" s="29"/>
      <c r="F122" s="22" t="str">
        <f>IF(E18="","",E18)</f>
        <v>Vyplň údaj</v>
      </c>
      <c r="G122" s="29"/>
      <c r="H122" s="29"/>
      <c r="I122" s="24" t="s">
        <v>32</v>
      </c>
      <c r="J122" s="27" t="str">
        <f>E24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30"/>
      <c r="B124" s="131"/>
      <c r="C124" s="132" t="s">
        <v>153</v>
      </c>
      <c r="D124" s="133" t="s">
        <v>59</v>
      </c>
      <c r="E124" s="133" t="s">
        <v>55</v>
      </c>
      <c r="F124" s="133" t="s">
        <v>56</v>
      </c>
      <c r="G124" s="133" t="s">
        <v>154</v>
      </c>
      <c r="H124" s="133" t="s">
        <v>155</v>
      </c>
      <c r="I124" s="133" t="s">
        <v>156</v>
      </c>
      <c r="J124" s="134" t="s">
        <v>138</v>
      </c>
      <c r="K124" s="135" t="s">
        <v>157</v>
      </c>
      <c r="L124" s="136"/>
      <c r="M124" s="62" t="s">
        <v>1</v>
      </c>
      <c r="N124" s="63" t="s">
        <v>38</v>
      </c>
      <c r="O124" s="63" t="s">
        <v>158</v>
      </c>
      <c r="P124" s="63" t="s">
        <v>159</v>
      </c>
      <c r="Q124" s="63" t="s">
        <v>160</v>
      </c>
      <c r="R124" s="63" t="s">
        <v>161</v>
      </c>
      <c r="S124" s="63" t="s">
        <v>162</v>
      </c>
      <c r="T124" s="64" t="s">
        <v>163</v>
      </c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</row>
    <row r="125" spans="1:65" s="2" customFormat="1" ht="22.9" customHeight="1">
      <c r="A125" s="29"/>
      <c r="B125" s="30"/>
      <c r="C125" s="69" t="s">
        <v>139</v>
      </c>
      <c r="D125" s="29"/>
      <c r="E125" s="29"/>
      <c r="F125" s="29"/>
      <c r="G125" s="29"/>
      <c r="H125" s="29"/>
      <c r="I125" s="29"/>
      <c r="J125" s="137">
        <f>BK125</f>
        <v>0</v>
      </c>
      <c r="K125" s="29"/>
      <c r="L125" s="30"/>
      <c r="M125" s="65"/>
      <c r="N125" s="56"/>
      <c r="O125" s="66"/>
      <c r="P125" s="138">
        <f>P126+P184</f>
        <v>0</v>
      </c>
      <c r="Q125" s="66"/>
      <c r="R125" s="138">
        <f>R126+R184</f>
        <v>217.07489777999999</v>
      </c>
      <c r="S125" s="66"/>
      <c r="T125" s="139">
        <f>T126+T184</f>
        <v>96.121049999999997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73</v>
      </c>
      <c r="AU125" s="14" t="s">
        <v>140</v>
      </c>
      <c r="BK125" s="140">
        <f>BK126+BK184</f>
        <v>0</v>
      </c>
    </row>
    <row r="126" spans="1:65" s="12" customFormat="1" ht="25.9" customHeight="1">
      <c r="B126" s="141"/>
      <c r="D126" s="142" t="s">
        <v>73</v>
      </c>
      <c r="E126" s="143" t="s">
        <v>164</v>
      </c>
      <c r="F126" s="143" t="s">
        <v>165</v>
      </c>
      <c r="I126" s="144"/>
      <c r="J126" s="129">
        <f>BK126</f>
        <v>0</v>
      </c>
      <c r="L126" s="141"/>
      <c r="M126" s="145"/>
      <c r="N126" s="146"/>
      <c r="O126" s="146"/>
      <c r="P126" s="147">
        <f>P127+P137+P140+P142+P156+P158+P182</f>
        <v>0</v>
      </c>
      <c r="Q126" s="146"/>
      <c r="R126" s="147">
        <f>R127+R137+R140+R142+R156+R158+R182</f>
        <v>217.07489777999999</v>
      </c>
      <c r="S126" s="146"/>
      <c r="T126" s="148">
        <f>T127+T137+T140+T142+T156+T158+T182</f>
        <v>96.121049999999997</v>
      </c>
      <c r="AR126" s="142" t="s">
        <v>81</v>
      </c>
      <c r="AT126" s="149" t="s">
        <v>73</v>
      </c>
      <c r="AU126" s="149" t="s">
        <v>74</v>
      </c>
      <c r="AY126" s="142" t="s">
        <v>166</v>
      </c>
      <c r="BK126" s="150">
        <f>BK127+BK137+BK140+BK142+BK156+BK158+BK182</f>
        <v>0</v>
      </c>
    </row>
    <row r="127" spans="1:65" s="12" customFormat="1" ht="22.9" customHeight="1">
      <c r="B127" s="141"/>
      <c r="D127" s="142" t="s">
        <v>73</v>
      </c>
      <c r="E127" s="151" t="s">
        <v>81</v>
      </c>
      <c r="F127" s="151" t="s">
        <v>167</v>
      </c>
      <c r="I127" s="144"/>
      <c r="J127" s="152">
        <f>BK127</f>
        <v>0</v>
      </c>
      <c r="L127" s="141"/>
      <c r="M127" s="145"/>
      <c r="N127" s="146"/>
      <c r="O127" s="146"/>
      <c r="P127" s="147">
        <f>SUM(P128:P136)</f>
        <v>0</v>
      </c>
      <c r="Q127" s="146"/>
      <c r="R127" s="147">
        <f>SUM(R128:R136)</f>
        <v>0</v>
      </c>
      <c r="S127" s="146"/>
      <c r="T127" s="148">
        <f>SUM(T128:T136)</f>
        <v>96.081049999999991</v>
      </c>
      <c r="AR127" s="142" t="s">
        <v>81</v>
      </c>
      <c r="AT127" s="149" t="s">
        <v>73</v>
      </c>
      <c r="AU127" s="149" t="s">
        <v>81</v>
      </c>
      <c r="AY127" s="142" t="s">
        <v>166</v>
      </c>
      <c r="BK127" s="150">
        <f>SUM(BK128:BK136)</f>
        <v>0</v>
      </c>
    </row>
    <row r="128" spans="1:65" s="2" customFormat="1" ht="24.2" customHeight="1">
      <c r="A128" s="29"/>
      <c r="B128" s="153"/>
      <c r="C128" s="154" t="s">
        <v>81</v>
      </c>
      <c r="D128" s="154" t="s">
        <v>169</v>
      </c>
      <c r="E128" s="155" t="s">
        <v>1324</v>
      </c>
      <c r="F128" s="156" t="s">
        <v>1325</v>
      </c>
      <c r="G128" s="157" t="s">
        <v>216</v>
      </c>
      <c r="H128" s="191">
        <v>265.43</v>
      </c>
      <c r="I128" s="158"/>
      <c r="J128" s="159">
        <f t="shared" ref="J128:J136" si="0"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ref="P128:P136" si="1">O128*H128</f>
        <v>0</v>
      </c>
      <c r="Q128" s="163">
        <v>0</v>
      </c>
      <c r="R128" s="163">
        <f t="shared" ref="R128:R136" si="2">Q128*H128</f>
        <v>0</v>
      </c>
      <c r="S128" s="163">
        <v>9.8000000000000004E-2</v>
      </c>
      <c r="T128" s="164">
        <f t="shared" ref="T128:T136" si="3">S128*H128</f>
        <v>26.012140000000002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86</v>
      </c>
      <c r="AY128" s="14" t="s">
        <v>166</v>
      </c>
      <c r="BE128" s="166">
        <f t="shared" ref="BE128:BE136" si="4">IF(N128="základná",J128,0)</f>
        <v>0</v>
      </c>
      <c r="BF128" s="166">
        <f t="shared" ref="BF128:BF136" si="5">IF(N128="znížená",J128,0)</f>
        <v>0</v>
      </c>
      <c r="BG128" s="166">
        <f t="shared" ref="BG128:BG136" si="6">IF(N128="zákl. prenesená",J128,0)</f>
        <v>0</v>
      </c>
      <c r="BH128" s="166">
        <f t="shared" ref="BH128:BH136" si="7">IF(N128="zníž. prenesená",J128,0)</f>
        <v>0</v>
      </c>
      <c r="BI128" s="166">
        <f t="shared" ref="BI128:BI136" si="8">IF(N128="nulová",J128,0)</f>
        <v>0</v>
      </c>
      <c r="BJ128" s="14" t="s">
        <v>86</v>
      </c>
      <c r="BK128" s="166">
        <f t="shared" ref="BK128:BK136" si="9">ROUND(I128*H128,2)</f>
        <v>0</v>
      </c>
      <c r="BL128" s="14" t="s">
        <v>173</v>
      </c>
      <c r="BM128" s="165" t="s">
        <v>1326</v>
      </c>
    </row>
    <row r="129" spans="1:65" s="2" customFormat="1" ht="33" customHeight="1">
      <c r="A129" s="29"/>
      <c r="B129" s="153"/>
      <c r="C129" s="154" t="s">
        <v>86</v>
      </c>
      <c r="D129" s="154" t="s">
        <v>169</v>
      </c>
      <c r="E129" s="155" t="s">
        <v>1327</v>
      </c>
      <c r="F129" s="156" t="s">
        <v>1328</v>
      </c>
      <c r="G129" s="157" t="s">
        <v>216</v>
      </c>
      <c r="H129" s="191">
        <v>17.71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0.13800000000000001</v>
      </c>
      <c r="T129" s="164">
        <f t="shared" si="3"/>
        <v>2.4439800000000003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1329</v>
      </c>
    </row>
    <row r="130" spans="1:65" s="2" customFormat="1" ht="24.2" customHeight="1">
      <c r="A130" s="29"/>
      <c r="B130" s="153"/>
      <c r="C130" s="154" t="s">
        <v>369</v>
      </c>
      <c r="D130" s="154" t="s">
        <v>169</v>
      </c>
      <c r="E130" s="155" t="s">
        <v>1330</v>
      </c>
      <c r="F130" s="156" t="s">
        <v>1331</v>
      </c>
      <c r="G130" s="157" t="s">
        <v>216</v>
      </c>
      <c r="H130" s="191">
        <v>2.75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0.2</v>
      </c>
      <c r="T130" s="164">
        <f t="shared" si="3"/>
        <v>0.55000000000000004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1332</v>
      </c>
    </row>
    <row r="131" spans="1:65" s="2" customFormat="1" ht="24.2" customHeight="1">
      <c r="A131" s="29"/>
      <c r="B131" s="153"/>
      <c r="C131" s="154" t="s">
        <v>173</v>
      </c>
      <c r="D131" s="154" t="s">
        <v>169</v>
      </c>
      <c r="E131" s="155" t="s">
        <v>1333</v>
      </c>
      <c r="F131" s="156" t="s">
        <v>1334</v>
      </c>
      <c r="G131" s="157" t="s">
        <v>216</v>
      </c>
      <c r="H131" s="191">
        <v>82.83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0.18099999999999999</v>
      </c>
      <c r="T131" s="164">
        <f t="shared" si="3"/>
        <v>14.992229999999999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1335</v>
      </c>
    </row>
    <row r="132" spans="1:65" s="2" customFormat="1" ht="33" customHeight="1">
      <c r="A132" s="29"/>
      <c r="B132" s="153"/>
      <c r="C132" s="154" t="s">
        <v>233</v>
      </c>
      <c r="D132" s="154" t="s">
        <v>169</v>
      </c>
      <c r="E132" s="155" t="s">
        <v>1336</v>
      </c>
      <c r="F132" s="156" t="s">
        <v>1337</v>
      </c>
      <c r="G132" s="157" t="s">
        <v>216</v>
      </c>
      <c r="H132" s="191">
        <v>4.62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0.22500000000000001</v>
      </c>
      <c r="T132" s="164">
        <f t="shared" si="3"/>
        <v>1.0395000000000001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1338</v>
      </c>
    </row>
    <row r="133" spans="1:65" s="2" customFormat="1" ht="33" customHeight="1">
      <c r="A133" s="29"/>
      <c r="B133" s="153"/>
      <c r="C133" s="154" t="s">
        <v>340</v>
      </c>
      <c r="D133" s="154" t="s">
        <v>169</v>
      </c>
      <c r="E133" s="155" t="s">
        <v>1339</v>
      </c>
      <c r="F133" s="156" t="s">
        <v>1340</v>
      </c>
      <c r="G133" s="157" t="s">
        <v>216</v>
      </c>
      <c r="H133" s="191">
        <v>74.55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0.5</v>
      </c>
      <c r="T133" s="164">
        <f t="shared" si="3"/>
        <v>37.274999999999999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1341</v>
      </c>
    </row>
    <row r="134" spans="1:65" s="2" customFormat="1" ht="33" customHeight="1">
      <c r="A134" s="29"/>
      <c r="B134" s="153"/>
      <c r="C134" s="154" t="s">
        <v>344</v>
      </c>
      <c r="D134" s="154" t="s">
        <v>169</v>
      </c>
      <c r="E134" s="155" t="s">
        <v>1342</v>
      </c>
      <c r="F134" s="156" t="s">
        <v>1343</v>
      </c>
      <c r="G134" s="157" t="s">
        <v>216</v>
      </c>
      <c r="H134" s="191">
        <v>41.62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0.23499999999999999</v>
      </c>
      <c r="T134" s="164">
        <f t="shared" si="3"/>
        <v>9.7806999999999995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1344</v>
      </c>
    </row>
    <row r="135" spans="1:65" s="2" customFormat="1" ht="33" customHeight="1">
      <c r="A135" s="29"/>
      <c r="B135" s="153"/>
      <c r="C135" s="154" t="s">
        <v>222</v>
      </c>
      <c r="D135" s="154" t="s">
        <v>169</v>
      </c>
      <c r="E135" s="155" t="s">
        <v>1345</v>
      </c>
      <c r="F135" s="156" t="s">
        <v>1346</v>
      </c>
      <c r="G135" s="157" t="s">
        <v>326</v>
      </c>
      <c r="H135" s="191">
        <v>27.5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0.14499999999999999</v>
      </c>
      <c r="T135" s="164">
        <f t="shared" si="3"/>
        <v>3.9874999999999998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1347</v>
      </c>
    </row>
    <row r="136" spans="1:65" s="2" customFormat="1" ht="21.75" customHeight="1">
      <c r="A136" s="29"/>
      <c r="B136" s="153"/>
      <c r="C136" s="154" t="s">
        <v>243</v>
      </c>
      <c r="D136" s="154" t="s">
        <v>169</v>
      </c>
      <c r="E136" s="155" t="s">
        <v>1348</v>
      </c>
      <c r="F136" s="156" t="s">
        <v>1349</v>
      </c>
      <c r="G136" s="157" t="s">
        <v>216</v>
      </c>
      <c r="H136" s="191">
        <v>19.25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1350</v>
      </c>
    </row>
    <row r="137" spans="1:65" s="12" customFormat="1" ht="22.9" customHeight="1">
      <c r="B137" s="141"/>
      <c r="D137" s="142" t="s">
        <v>73</v>
      </c>
      <c r="E137" s="151" t="s">
        <v>86</v>
      </c>
      <c r="F137" s="151" t="s">
        <v>204</v>
      </c>
      <c r="I137" s="144"/>
      <c r="J137" s="152">
        <f>BK137</f>
        <v>0</v>
      </c>
      <c r="L137" s="141"/>
      <c r="M137" s="145"/>
      <c r="N137" s="146"/>
      <c r="O137" s="146"/>
      <c r="P137" s="147">
        <f>SUM(P138:P139)</f>
        <v>0</v>
      </c>
      <c r="Q137" s="146"/>
      <c r="R137" s="147">
        <f>SUM(R138:R139)</f>
        <v>3.9916800000000001E-3</v>
      </c>
      <c r="S137" s="146"/>
      <c r="T137" s="148">
        <f>SUM(T138:T139)</f>
        <v>0</v>
      </c>
      <c r="AR137" s="142" t="s">
        <v>81</v>
      </c>
      <c r="AT137" s="149" t="s">
        <v>73</v>
      </c>
      <c r="AU137" s="149" t="s">
        <v>81</v>
      </c>
      <c r="AY137" s="142" t="s">
        <v>166</v>
      </c>
      <c r="BK137" s="150">
        <f>SUM(BK138:BK139)</f>
        <v>0</v>
      </c>
    </row>
    <row r="138" spans="1:65" s="2" customFormat="1" ht="24.2" customHeight="1">
      <c r="A138" s="29"/>
      <c r="B138" s="153"/>
      <c r="C138" s="154" t="s">
        <v>354</v>
      </c>
      <c r="D138" s="154" t="s">
        <v>169</v>
      </c>
      <c r="E138" s="155" t="s">
        <v>214</v>
      </c>
      <c r="F138" s="156" t="s">
        <v>215</v>
      </c>
      <c r="G138" s="157" t="s">
        <v>216</v>
      </c>
      <c r="H138" s="191">
        <v>23.1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40</v>
      </c>
      <c r="O138" s="58"/>
      <c r="P138" s="163">
        <f>O138*H138</f>
        <v>0</v>
      </c>
      <c r="Q138" s="163">
        <v>3.0000000000000001E-5</v>
      </c>
      <c r="R138" s="163">
        <f>Q138*H138</f>
        <v>6.9300000000000004E-4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86</v>
      </c>
      <c r="BK138" s="166">
        <f>ROUND(I138*H138,2)</f>
        <v>0</v>
      </c>
      <c r="BL138" s="14" t="s">
        <v>173</v>
      </c>
      <c r="BM138" s="165" t="s">
        <v>1351</v>
      </c>
    </row>
    <row r="139" spans="1:65" s="2" customFormat="1" ht="16.5" customHeight="1">
      <c r="A139" s="29"/>
      <c r="B139" s="153"/>
      <c r="C139" s="167" t="s">
        <v>358</v>
      </c>
      <c r="D139" s="167" t="s">
        <v>219</v>
      </c>
      <c r="E139" s="168" t="s">
        <v>1352</v>
      </c>
      <c r="F139" s="169" t="s">
        <v>1353</v>
      </c>
      <c r="G139" s="170" t="s">
        <v>216</v>
      </c>
      <c r="H139" s="192">
        <v>23.562000000000001</v>
      </c>
      <c r="I139" s="171"/>
      <c r="J139" s="172">
        <f>ROUND(I139*H139,2)</f>
        <v>0</v>
      </c>
      <c r="K139" s="173"/>
      <c r="L139" s="174"/>
      <c r="M139" s="175" t="s">
        <v>1</v>
      </c>
      <c r="N139" s="176" t="s">
        <v>40</v>
      </c>
      <c r="O139" s="58"/>
      <c r="P139" s="163">
        <f>O139*H139</f>
        <v>0</v>
      </c>
      <c r="Q139" s="163">
        <v>1.3999999999999999E-4</v>
      </c>
      <c r="R139" s="163">
        <f>Q139*H139</f>
        <v>3.29868E-3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222</v>
      </c>
      <c r="AT139" s="165" t="s">
        <v>219</v>
      </c>
      <c r="AU139" s="165" t="s">
        <v>86</v>
      </c>
      <c r="AY139" s="14" t="s">
        <v>166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ROUND(I139*H139,2)</f>
        <v>0</v>
      </c>
      <c r="BL139" s="14" t="s">
        <v>173</v>
      </c>
      <c r="BM139" s="165" t="s">
        <v>1354</v>
      </c>
    </row>
    <row r="140" spans="1:65" s="12" customFormat="1" ht="22.9" customHeight="1">
      <c r="B140" s="141"/>
      <c r="D140" s="142" t="s">
        <v>73</v>
      </c>
      <c r="E140" s="151" t="s">
        <v>173</v>
      </c>
      <c r="F140" s="151" t="s">
        <v>228</v>
      </c>
      <c r="I140" s="144"/>
      <c r="J140" s="152">
        <f>BK140</f>
        <v>0</v>
      </c>
      <c r="L140" s="141"/>
      <c r="M140" s="145"/>
      <c r="N140" s="146"/>
      <c r="O140" s="146"/>
      <c r="P140" s="147">
        <f>P141</f>
        <v>0</v>
      </c>
      <c r="Q140" s="146"/>
      <c r="R140" s="147">
        <f>R141</f>
        <v>4.2005279</v>
      </c>
      <c r="S140" s="146"/>
      <c r="T140" s="148">
        <f>T141</f>
        <v>0</v>
      </c>
      <c r="AR140" s="142" t="s">
        <v>81</v>
      </c>
      <c r="AT140" s="149" t="s">
        <v>73</v>
      </c>
      <c r="AU140" s="149" t="s">
        <v>81</v>
      </c>
      <c r="AY140" s="142" t="s">
        <v>166</v>
      </c>
      <c r="BK140" s="150">
        <f>BK141</f>
        <v>0</v>
      </c>
    </row>
    <row r="141" spans="1:65" s="2" customFormat="1" ht="24.2" customHeight="1">
      <c r="A141" s="29"/>
      <c r="B141" s="153"/>
      <c r="C141" s="154" t="s">
        <v>362</v>
      </c>
      <c r="D141" s="154" t="s">
        <v>169</v>
      </c>
      <c r="E141" s="155" t="s">
        <v>1355</v>
      </c>
      <c r="F141" s="156" t="s">
        <v>1356</v>
      </c>
      <c r="G141" s="157" t="s">
        <v>216</v>
      </c>
      <c r="H141" s="191">
        <v>12.71</v>
      </c>
      <c r="I141" s="158"/>
      <c r="J141" s="159">
        <f>ROUND(I141*H141,2)</f>
        <v>0</v>
      </c>
      <c r="K141" s="160"/>
      <c r="L141" s="30"/>
      <c r="M141" s="161" t="s">
        <v>1</v>
      </c>
      <c r="N141" s="162" t="s">
        <v>40</v>
      </c>
      <c r="O141" s="58"/>
      <c r="P141" s="163">
        <f>O141*H141</f>
        <v>0</v>
      </c>
      <c r="Q141" s="163">
        <v>0.33049000000000001</v>
      </c>
      <c r="R141" s="163">
        <f>Q141*H141</f>
        <v>4.2005279</v>
      </c>
      <c r="S141" s="163">
        <v>0</v>
      </c>
      <c r="T141" s="16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>IF(N141="základná",J141,0)</f>
        <v>0</v>
      </c>
      <c r="BF141" s="166">
        <f>IF(N141="znížená",J141,0)</f>
        <v>0</v>
      </c>
      <c r="BG141" s="166">
        <f>IF(N141="zákl. prenesená",J141,0)</f>
        <v>0</v>
      </c>
      <c r="BH141" s="166">
        <f>IF(N141="zníž. prenesená",J141,0)</f>
        <v>0</v>
      </c>
      <c r="BI141" s="166">
        <f>IF(N141="nulová",J141,0)</f>
        <v>0</v>
      </c>
      <c r="BJ141" s="14" t="s">
        <v>86</v>
      </c>
      <c r="BK141" s="166">
        <f>ROUND(I141*H141,2)</f>
        <v>0</v>
      </c>
      <c r="BL141" s="14" t="s">
        <v>173</v>
      </c>
      <c r="BM141" s="165" t="s">
        <v>1357</v>
      </c>
    </row>
    <row r="142" spans="1:65" s="12" customFormat="1" ht="22.9" customHeight="1">
      <c r="B142" s="141"/>
      <c r="D142" s="142" t="s">
        <v>73</v>
      </c>
      <c r="E142" s="151" t="s">
        <v>233</v>
      </c>
      <c r="F142" s="151" t="s">
        <v>1358</v>
      </c>
      <c r="I142" s="144"/>
      <c r="J142" s="152">
        <f>BK142</f>
        <v>0</v>
      </c>
      <c r="L142" s="141"/>
      <c r="M142" s="145"/>
      <c r="N142" s="146"/>
      <c r="O142" s="146"/>
      <c r="P142" s="147">
        <f>SUM(P143:P155)</f>
        <v>0</v>
      </c>
      <c r="Q142" s="146"/>
      <c r="R142" s="147">
        <f>SUM(R143:R155)</f>
        <v>68.025573200000011</v>
      </c>
      <c r="S142" s="146"/>
      <c r="T142" s="148">
        <f>SUM(T143:T155)</f>
        <v>0</v>
      </c>
      <c r="AR142" s="142" t="s">
        <v>81</v>
      </c>
      <c r="AT142" s="149" t="s">
        <v>73</v>
      </c>
      <c r="AU142" s="149" t="s">
        <v>81</v>
      </c>
      <c r="AY142" s="142" t="s">
        <v>166</v>
      </c>
      <c r="BK142" s="150">
        <f>SUM(BK143:BK155)</f>
        <v>0</v>
      </c>
    </row>
    <row r="143" spans="1:65" s="2" customFormat="1" ht="24.2" customHeight="1">
      <c r="A143" s="29"/>
      <c r="B143" s="153"/>
      <c r="C143" s="154" t="s">
        <v>205</v>
      </c>
      <c r="D143" s="154" t="s">
        <v>169</v>
      </c>
      <c r="E143" s="155" t="s">
        <v>1359</v>
      </c>
      <c r="F143" s="156" t="s">
        <v>1360</v>
      </c>
      <c r="G143" s="157" t="s">
        <v>216</v>
      </c>
      <c r="H143" s="191">
        <v>30.93</v>
      </c>
      <c r="I143" s="158"/>
      <c r="J143" s="159">
        <f t="shared" ref="J143:J155" si="10">ROUND(I143*H143,2)</f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ref="P143:P155" si="11">O143*H143</f>
        <v>0</v>
      </c>
      <c r="Q143" s="163">
        <v>0.37080000000000002</v>
      </c>
      <c r="R143" s="163">
        <f t="shared" ref="R143:R155" si="12">Q143*H143</f>
        <v>11.468844000000001</v>
      </c>
      <c r="S143" s="163">
        <v>0</v>
      </c>
      <c r="T143" s="164">
        <f t="shared" ref="T143:T155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ref="BE143:BE155" si="14">IF(N143="základná",J143,0)</f>
        <v>0</v>
      </c>
      <c r="BF143" s="166">
        <f t="shared" ref="BF143:BF155" si="15">IF(N143="znížená",J143,0)</f>
        <v>0</v>
      </c>
      <c r="BG143" s="166">
        <f t="shared" ref="BG143:BG155" si="16">IF(N143="zákl. prenesená",J143,0)</f>
        <v>0</v>
      </c>
      <c r="BH143" s="166">
        <f t="shared" ref="BH143:BH155" si="17">IF(N143="zníž. prenesená",J143,0)</f>
        <v>0</v>
      </c>
      <c r="BI143" s="166">
        <f t="shared" ref="BI143:BI155" si="18">IF(N143="nulová",J143,0)</f>
        <v>0</v>
      </c>
      <c r="BJ143" s="14" t="s">
        <v>86</v>
      </c>
      <c r="BK143" s="166">
        <f t="shared" ref="BK143:BK155" si="19">ROUND(I143*H143,2)</f>
        <v>0</v>
      </c>
      <c r="BL143" s="14" t="s">
        <v>173</v>
      </c>
      <c r="BM143" s="165" t="s">
        <v>1361</v>
      </c>
    </row>
    <row r="144" spans="1:65" s="2" customFormat="1" ht="37.9" customHeight="1">
      <c r="A144" s="29"/>
      <c r="B144" s="153"/>
      <c r="C144" s="154" t="s">
        <v>229</v>
      </c>
      <c r="D144" s="154" t="s">
        <v>169</v>
      </c>
      <c r="E144" s="155" t="s">
        <v>1362</v>
      </c>
      <c r="F144" s="156" t="s">
        <v>1363</v>
      </c>
      <c r="G144" s="157" t="s">
        <v>216</v>
      </c>
      <c r="H144" s="191">
        <v>35.25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0.47117999999999999</v>
      </c>
      <c r="R144" s="163">
        <f t="shared" si="12"/>
        <v>16.609095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1364</v>
      </c>
    </row>
    <row r="145" spans="1:65" s="2" customFormat="1" ht="33" customHeight="1">
      <c r="A145" s="29"/>
      <c r="B145" s="153"/>
      <c r="C145" s="154" t="s">
        <v>213</v>
      </c>
      <c r="D145" s="154" t="s">
        <v>169</v>
      </c>
      <c r="E145" s="155" t="s">
        <v>1365</v>
      </c>
      <c r="F145" s="156" t="s">
        <v>1366</v>
      </c>
      <c r="G145" s="157" t="s">
        <v>216</v>
      </c>
      <c r="H145" s="191">
        <v>39.17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7.1000000000000002E-4</v>
      </c>
      <c r="R145" s="163">
        <f t="shared" si="12"/>
        <v>2.7810700000000001E-2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1367</v>
      </c>
    </row>
    <row r="146" spans="1:65" s="2" customFormat="1" ht="37.9" customHeight="1">
      <c r="A146" s="29"/>
      <c r="B146" s="153"/>
      <c r="C146" s="154" t="s">
        <v>218</v>
      </c>
      <c r="D146" s="154" t="s">
        <v>169</v>
      </c>
      <c r="E146" s="155" t="s">
        <v>1368</v>
      </c>
      <c r="F146" s="156" t="s">
        <v>1369</v>
      </c>
      <c r="G146" s="157" t="s">
        <v>216</v>
      </c>
      <c r="H146" s="191">
        <v>39.17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0.15559000000000001</v>
      </c>
      <c r="R146" s="163">
        <f t="shared" si="12"/>
        <v>6.0944603000000006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1370</v>
      </c>
    </row>
    <row r="147" spans="1:65" s="2" customFormat="1" ht="33" customHeight="1">
      <c r="A147" s="29"/>
      <c r="B147" s="153"/>
      <c r="C147" s="154" t="s">
        <v>442</v>
      </c>
      <c r="D147" s="154" t="s">
        <v>169</v>
      </c>
      <c r="E147" s="155" t="s">
        <v>1371</v>
      </c>
      <c r="F147" s="156" t="s">
        <v>1372</v>
      </c>
      <c r="G147" s="157" t="s">
        <v>216</v>
      </c>
      <c r="H147" s="191">
        <v>158.55000000000001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5.1000000000000004E-4</v>
      </c>
      <c r="R147" s="163">
        <f t="shared" si="12"/>
        <v>8.0860500000000016E-2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1373</v>
      </c>
    </row>
    <row r="148" spans="1:65" s="2" customFormat="1" ht="33" customHeight="1">
      <c r="A148" s="29"/>
      <c r="B148" s="153"/>
      <c r="C148" s="154" t="s">
        <v>420</v>
      </c>
      <c r="D148" s="154" t="s">
        <v>169</v>
      </c>
      <c r="E148" s="155" t="s">
        <v>1374</v>
      </c>
      <c r="F148" s="156" t="s">
        <v>1375</v>
      </c>
      <c r="G148" s="157" t="s">
        <v>216</v>
      </c>
      <c r="H148" s="191">
        <v>158.55000000000001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0.10373</v>
      </c>
      <c r="R148" s="163">
        <f t="shared" si="12"/>
        <v>16.446391500000001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1376</v>
      </c>
    </row>
    <row r="149" spans="1:65" s="2" customFormat="1" ht="21.75" customHeight="1">
      <c r="A149" s="29"/>
      <c r="B149" s="153"/>
      <c r="C149" s="154" t="s">
        <v>447</v>
      </c>
      <c r="D149" s="154" t="s">
        <v>169</v>
      </c>
      <c r="E149" s="155" t="s">
        <v>1377</v>
      </c>
      <c r="F149" s="156" t="s">
        <v>1378</v>
      </c>
      <c r="G149" s="157" t="s">
        <v>216</v>
      </c>
      <c r="H149" s="191">
        <v>12.71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0.25331999999999999</v>
      </c>
      <c r="R149" s="163">
        <f t="shared" si="12"/>
        <v>3.2196972000000001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1379</v>
      </c>
    </row>
    <row r="150" spans="1:65" s="2" customFormat="1" ht="16.5" customHeight="1">
      <c r="A150" s="29"/>
      <c r="B150" s="153"/>
      <c r="C150" s="167" t="s">
        <v>7</v>
      </c>
      <c r="D150" s="167" t="s">
        <v>219</v>
      </c>
      <c r="E150" s="168" t="s">
        <v>1380</v>
      </c>
      <c r="F150" s="169" t="s">
        <v>1381</v>
      </c>
      <c r="G150" s="170" t="s">
        <v>216</v>
      </c>
      <c r="H150" s="192">
        <v>12.837</v>
      </c>
      <c r="I150" s="171"/>
      <c r="J150" s="172">
        <f t="shared" si="10"/>
        <v>0</v>
      </c>
      <c r="K150" s="173"/>
      <c r="L150" s="174"/>
      <c r="M150" s="175" t="s">
        <v>1</v>
      </c>
      <c r="N150" s="176" t="s">
        <v>40</v>
      </c>
      <c r="O150" s="58"/>
      <c r="P150" s="163">
        <f t="shared" si="11"/>
        <v>0</v>
      </c>
      <c r="Q150" s="163">
        <v>0.18</v>
      </c>
      <c r="R150" s="163">
        <f t="shared" si="12"/>
        <v>2.3106599999999999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222</v>
      </c>
      <c r="AT150" s="165" t="s">
        <v>219</v>
      </c>
      <c r="AU150" s="165" t="s">
        <v>86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1382</v>
      </c>
    </row>
    <row r="151" spans="1:65" s="2" customFormat="1" ht="37.9" customHeight="1">
      <c r="A151" s="29"/>
      <c r="B151" s="153"/>
      <c r="C151" s="154" t="s">
        <v>452</v>
      </c>
      <c r="D151" s="154" t="s">
        <v>169</v>
      </c>
      <c r="E151" s="155" t="s">
        <v>1383</v>
      </c>
      <c r="F151" s="156" t="s">
        <v>1384</v>
      </c>
      <c r="G151" s="157" t="s">
        <v>216</v>
      </c>
      <c r="H151" s="191">
        <v>24.54</v>
      </c>
      <c r="I151" s="158"/>
      <c r="J151" s="159">
        <f t="shared" si="1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1"/>
        <v>0</v>
      </c>
      <c r="Q151" s="163">
        <v>9.2499999999999999E-2</v>
      </c>
      <c r="R151" s="163">
        <f t="shared" si="12"/>
        <v>2.2699499999999997</v>
      </c>
      <c r="S151" s="163">
        <v>0</v>
      </c>
      <c r="T151" s="164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 t="shared" si="14"/>
        <v>0</v>
      </c>
      <c r="BF151" s="166">
        <f t="shared" si="15"/>
        <v>0</v>
      </c>
      <c r="BG151" s="166">
        <f t="shared" si="16"/>
        <v>0</v>
      </c>
      <c r="BH151" s="166">
        <f t="shared" si="17"/>
        <v>0</v>
      </c>
      <c r="BI151" s="166">
        <f t="shared" si="18"/>
        <v>0</v>
      </c>
      <c r="BJ151" s="14" t="s">
        <v>86</v>
      </c>
      <c r="BK151" s="166">
        <f t="shared" si="19"/>
        <v>0</v>
      </c>
      <c r="BL151" s="14" t="s">
        <v>173</v>
      </c>
      <c r="BM151" s="165" t="s">
        <v>1385</v>
      </c>
    </row>
    <row r="152" spans="1:65" s="2" customFormat="1" ht="16.5" customHeight="1">
      <c r="A152" s="29"/>
      <c r="B152" s="153"/>
      <c r="C152" s="167" t="s">
        <v>425</v>
      </c>
      <c r="D152" s="167" t="s">
        <v>219</v>
      </c>
      <c r="E152" s="168" t="s">
        <v>1386</v>
      </c>
      <c r="F152" s="169" t="s">
        <v>1387</v>
      </c>
      <c r="G152" s="170" t="s">
        <v>216</v>
      </c>
      <c r="H152" s="192">
        <v>18.748000000000001</v>
      </c>
      <c r="I152" s="171"/>
      <c r="J152" s="172">
        <f t="shared" si="10"/>
        <v>0</v>
      </c>
      <c r="K152" s="173"/>
      <c r="L152" s="174"/>
      <c r="M152" s="175" t="s">
        <v>1</v>
      </c>
      <c r="N152" s="176" t="s">
        <v>40</v>
      </c>
      <c r="O152" s="58"/>
      <c r="P152" s="163">
        <f t="shared" si="11"/>
        <v>0</v>
      </c>
      <c r="Q152" s="163">
        <v>0.13</v>
      </c>
      <c r="R152" s="163">
        <f t="shared" si="12"/>
        <v>2.4372400000000001</v>
      </c>
      <c r="S152" s="163">
        <v>0</v>
      </c>
      <c r="T152" s="164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222</v>
      </c>
      <c r="AT152" s="165" t="s">
        <v>219</v>
      </c>
      <c r="AU152" s="165" t="s">
        <v>86</v>
      </c>
      <c r="AY152" s="14" t="s">
        <v>166</v>
      </c>
      <c r="BE152" s="166">
        <f t="shared" si="14"/>
        <v>0</v>
      </c>
      <c r="BF152" s="166">
        <f t="shared" si="15"/>
        <v>0</v>
      </c>
      <c r="BG152" s="166">
        <f t="shared" si="16"/>
        <v>0</v>
      </c>
      <c r="BH152" s="166">
        <f t="shared" si="17"/>
        <v>0</v>
      </c>
      <c r="BI152" s="166">
        <f t="shared" si="18"/>
        <v>0</v>
      </c>
      <c r="BJ152" s="14" t="s">
        <v>86</v>
      </c>
      <c r="BK152" s="166">
        <f t="shared" si="19"/>
        <v>0</v>
      </c>
      <c r="BL152" s="14" t="s">
        <v>173</v>
      </c>
      <c r="BM152" s="165" t="s">
        <v>1388</v>
      </c>
    </row>
    <row r="153" spans="1:65" s="2" customFormat="1" ht="37.9" customHeight="1">
      <c r="A153" s="29"/>
      <c r="B153" s="153"/>
      <c r="C153" s="154" t="s">
        <v>328</v>
      </c>
      <c r="D153" s="154" t="s">
        <v>169</v>
      </c>
      <c r="E153" s="155" t="s">
        <v>1389</v>
      </c>
      <c r="F153" s="156" t="s">
        <v>1390</v>
      </c>
      <c r="G153" s="157" t="s">
        <v>216</v>
      </c>
      <c r="H153" s="191">
        <v>25.9</v>
      </c>
      <c r="I153" s="158"/>
      <c r="J153" s="159">
        <f t="shared" si="1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1"/>
        <v>0</v>
      </c>
      <c r="Q153" s="163">
        <v>0.112</v>
      </c>
      <c r="R153" s="163">
        <f t="shared" si="12"/>
        <v>2.9007999999999998</v>
      </c>
      <c r="S153" s="163">
        <v>0</v>
      </c>
      <c r="T153" s="164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86</v>
      </c>
      <c r="AY153" s="14" t="s">
        <v>166</v>
      </c>
      <c r="BE153" s="166">
        <f t="shared" si="14"/>
        <v>0</v>
      </c>
      <c r="BF153" s="166">
        <f t="shared" si="15"/>
        <v>0</v>
      </c>
      <c r="BG153" s="166">
        <f t="shared" si="16"/>
        <v>0</v>
      </c>
      <c r="BH153" s="166">
        <f t="shared" si="17"/>
        <v>0</v>
      </c>
      <c r="BI153" s="166">
        <f t="shared" si="18"/>
        <v>0</v>
      </c>
      <c r="BJ153" s="14" t="s">
        <v>86</v>
      </c>
      <c r="BK153" s="166">
        <f t="shared" si="19"/>
        <v>0</v>
      </c>
      <c r="BL153" s="14" t="s">
        <v>173</v>
      </c>
      <c r="BM153" s="165" t="s">
        <v>1391</v>
      </c>
    </row>
    <row r="154" spans="1:65" s="2" customFormat="1" ht="16.5" customHeight="1">
      <c r="A154" s="29"/>
      <c r="B154" s="153"/>
      <c r="C154" s="167" t="s">
        <v>235</v>
      </c>
      <c r="D154" s="167" t="s">
        <v>219</v>
      </c>
      <c r="E154" s="168" t="s">
        <v>1392</v>
      </c>
      <c r="F154" s="169" t="s">
        <v>1393</v>
      </c>
      <c r="G154" s="170" t="s">
        <v>216</v>
      </c>
      <c r="H154" s="192">
        <v>26.417999999999999</v>
      </c>
      <c r="I154" s="171"/>
      <c r="J154" s="172">
        <f t="shared" si="10"/>
        <v>0</v>
      </c>
      <c r="K154" s="173"/>
      <c r="L154" s="174"/>
      <c r="M154" s="175" t="s">
        <v>1</v>
      </c>
      <c r="N154" s="176" t="s">
        <v>40</v>
      </c>
      <c r="O154" s="58"/>
      <c r="P154" s="163">
        <f t="shared" si="11"/>
        <v>0</v>
      </c>
      <c r="Q154" s="163">
        <v>0.13800000000000001</v>
      </c>
      <c r="R154" s="163">
        <f t="shared" si="12"/>
        <v>3.6456840000000001</v>
      </c>
      <c r="S154" s="163">
        <v>0</v>
      </c>
      <c r="T154" s="164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222</v>
      </c>
      <c r="AT154" s="165" t="s">
        <v>219</v>
      </c>
      <c r="AU154" s="165" t="s">
        <v>86</v>
      </c>
      <c r="AY154" s="14" t="s">
        <v>166</v>
      </c>
      <c r="BE154" s="166">
        <f t="shared" si="14"/>
        <v>0</v>
      </c>
      <c r="BF154" s="166">
        <f t="shared" si="15"/>
        <v>0</v>
      </c>
      <c r="BG154" s="166">
        <f t="shared" si="16"/>
        <v>0</v>
      </c>
      <c r="BH154" s="166">
        <f t="shared" si="17"/>
        <v>0</v>
      </c>
      <c r="BI154" s="166">
        <f t="shared" si="18"/>
        <v>0</v>
      </c>
      <c r="BJ154" s="14" t="s">
        <v>86</v>
      </c>
      <c r="BK154" s="166">
        <f t="shared" si="19"/>
        <v>0</v>
      </c>
      <c r="BL154" s="14" t="s">
        <v>173</v>
      </c>
      <c r="BM154" s="165" t="s">
        <v>1394</v>
      </c>
    </row>
    <row r="155" spans="1:65" s="2" customFormat="1" ht="24.2" customHeight="1">
      <c r="A155" s="29"/>
      <c r="B155" s="153"/>
      <c r="C155" s="154" t="s">
        <v>239</v>
      </c>
      <c r="D155" s="154" t="s">
        <v>169</v>
      </c>
      <c r="E155" s="155" t="s">
        <v>1395</v>
      </c>
      <c r="F155" s="156" t="s">
        <v>1396</v>
      </c>
      <c r="G155" s="157" t="s">
        <v>326</v>
      </c>
      <c r="H155" s="191">
        <v>142.80000000000001</v>
      </c>
      <c r="I155" s="158"/>
      <c r="J155" s="159">
        <f t="shared" si="1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1"/>
        <v>0</v>
      </c>
      <c r="Q155" s="163">
        <v>3.5999999999999999E-3</v>
      </c>
      <c r="R155" s="163">
        <f t="shared" si="12"/>
        <v>0.51407999999999998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86</v>
      </c>
      <c r="AY155" s="14" t="s">
        <v>166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86</v>
      </c>
      <c r="BK155" s="166">
        <f t="shared" si="19"/>
        <v>0</v>
      </c>
      <c r="BL155" s="14" t="s">
        <v>173</v>
      </c>
      <c r="BM155" s="165" t="s">
        <v>1397</v>
      </c>
    </row>
    <row r="156" spans="1:65" s="12" customFormat="1" ht="22.9" customHeight="1">
      <c r="B156" s="141"/>
      <c r="D156" s="142" t="s">
        <v>73</v>
      </c>
      <c r="E156" s="151" t="s">
        <v>222</v>
      </c>
      <c r="F156" s="151" t="s">
        <v>1398</v>
      </c>
      <c r="I156" s="144"/>
      <c r="J156" s="152">
        <f>BK156</f>
        <v>0</v>
      </c>
      <c r="L156" s="141"/>
      <c r="M156" s="145"/>
      <c r="N156" s="146"/>
      <c r="O156" s="146"/>
      <c r="P156" s="147">
        <f>P157</f>
        <v>0</v>
      </c>
      <c r="Q156" s="146"/>
      <c r="R156" s="147">
        <f>R157</f>
        <v>0.41424</v>
      </c>
      <c r="S156" s="146"/>
      <c r="T156" s="148">
        <f>T157</f>
        <v>0</v>
      </c>
      <c r="AR156" s="142" t="s">
        <v>81</v>
      </c>
      <c r="AT156" s="149" t="s">
        <v>73</v>
      </c>
      <c r="AU156" s="149" t="s">
        <v>81</v>
      </c>
      <c r="AY156" s="142" t="s">
        <v>166</v>
      </c>
      <c r="BK156" s="150">
        <f>BK157</f>
        <v>0</v>
      </c>
    </row>
    <row r="157" spans="1:65" s="2" customFormat="1" ht="24.2" customHeight="1">
      <c r="A157" s="29"/>
      <c r="B157" s="153"/>
      <c r="C157" s="154" t="s">
        <v>224</v>
      </c>
      <c r="D157" s="154" t="s">
        <v>169</v>
      </c>
      <c r="E157" s="155" t="s">
        <v>1399</v>
      </c>
      <c r="F157" s="156" t="s">
        <v>1400</v>
      </c>
      <c r="G157" s="157" t="s">
        <v>248</v>
      </c>
      <c r="H157" s="191">
        <v>1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0.41424</v>
      </c>
      <c r="R157" s="163">
        <f>Q157*H157</f>
        <v>0.41424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86</v>
      </c>
      <c r="AY157" s="14" t="s">
        <v>166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ROUND(I157*H157,2)</f>
        <v>0</v>
      </c>
      <c r="BL157" s="14" t="s">
        <v>173</v>
      </c>
      <c r="BM157" s="165" t="s">
        <v>1401</v>
      </c>
    </row>
    <row r="158" spans="1:65" s="12" customFormat="1" ht="22.9" customHeight="1">
      <c r="B158" s="141"/>
      <c r="D158" s="142" t="s">
        <v>73</v>
      </c>
      <c r="E158" s="151" t="s">
        <v>243</v>
      </c>
      <c r="F158" s="151" t="s">
        <v>244</v>
      </c>
      <c r="I158" s="144"/>
      <c r="J158" s="152">
        <f>BK158</f>
        <v>0</v>
      </c>
      <c r="L158" s="141"/>
      <c r="M158" s="145"/>
      <c r="N158" s="146"/>
      <c r="O158" s="146"/>
      <c r="P158" s="147">
        <f>SUM(P159:P181)</f>
        <v>0</v>
      </c>
      <c r="Q158" s="146"/>
      <c r="R158" s="147">
        <f>SUM(R159:R181)</f>
        <v>144.43056499999997</v>
      </c>
      <c r="S158" s="146"/>
      <c r="T158" s="148">
        <f>SUM(T159:T181)</f>
        <v>0.04</v>
      </c>
      <c r="AR158" s="142" t="s">
        <v>81</v>
      </c>
      <c r="AT158" s="149" t="s">
        <v>73</v>
      </c>
      <c r="AU158" s="149" t="s">
        <v>81</v>
      </c>
      <c r="AY158" s="142" t="s">
        <v>166</v>
      </c>
      <c r="BK158" s="150">
        <f>SUM(BK159:BK181)</f>
        <v>0</v>
      </c>
    </row>
    <row r="159" spans="1:65" s="2" customFormat="1" ht="33" customHeight="1">
      <c r="A159" s="29"/>
      <c r="B159" s="153"/>
      <c r="C159" s="154" t="s">
        <v>254</v>
      </c>
      <c r="D159" s="154" t="s">
        <v>169</v>
      </c>
      <c r="E159" s="155" t="s">
        <v>1402</v>
      </c>
      <c r="F159" s="156" t="s">
        <v>1403</v>
      </c>
      <c r="G159" s="157" t="s">
        <v>248</v>
      </c>
      <c r="H159" s="191">
        <v>8</v>
      </c>
      <c r="I159" s="158"/>
      <c r="J159" s="159">
        <f t="shared" ref="J159:J181" si="20"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ref="P159:P181" si="21">O159*H159</f>
        <v>0</v>
      </c>
      <c r="Q159" s="163">
        <v>3.0000000000000001E-5</v>
      </c>
      <c r="R159" s="163">
        <f t="shared" ref="R159:R181" si="22">Q159*H159</f>
        <v>2.4000000000000001E-4</v>
      </c>
      <c r="S159" s="163">
        <v>0</v>
      </c>
      <c r="T159" s="164">
        <f t="shared" ref="T159:T181" si="2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86</v>
      </c>
      <c r="AY159" s="14" t="s">
        <v>166</v>
      </c>
      <c r="BE159" s="166">
        <f t="shared" ref="BE159:BE181" si="24">IF(N159="základná",J159,0)</f>
        <v>0</v>
      </c>
      <c r="BF159" s="166">
        <f t="shared" ref="BF159:BF181" si="25">IF(N159="znížená",J159,0)</f>
        <v>0</v>
      </c>
      <c r="BG159" s="166">
        <f t="shared" ref="BG159:BG181" si="26">IF(N159="zákl. prenesená",J159,0)</f>
        <v>0</v>
      </c>
      <c r="BH159" s="166">
        <f t="shared" ref="BH159:BH181" si="27">IF(N159="zníž. prenesená",J159,0)</f>
        <v>0</v>
      </c>
      <c r="BI159" s="166">
        <f t="shared" ref="BI159:BI181" si="28">IF(N159="nulová",J159,0)</f>
        <v>0</v>
      </c>
      <c r="BJ159" s="14" t="s">
        <v>86</v>
      </c>
      <c r="BK159" s="166">
        <f t="shared" ref="BK159:BK181" si="29">ROUND(I159*H159,2)</f>
        <v>0</v>
      </c>
      <c r="BL159" s="14" t="s">
        <v>173</v>
      </c>
      <c r="BM159" s="165" t="s">
        <v>1404</v>
      </c>
    </row>
    <row r="160" spans="1:65" s="2" customFormat="1" ht="37.9" customHeight="1">
      <c r="A160" s="29"/>
      <c r="B160" s="153"/>
      <c r="C160" s="167" t="s">
        <v>284</v>
      </c>
      <c r="D160" s="167" t="s">
        <v>219</v>
      </c>
      <c r="E160" s="168" t="s">
        <v>1405</v>
      </c>
      <c r="F160" s="169" t="s">
        <v>1406</v>
      </c>
      <c r="G160" s="170" t="s">
        <v>248</v>
      </c>
      <c r="H160" s="192">
        <v>1</v>
      </c>
      <c r="I160" s="171"/>
      <c r="J160" s="172">
        <f t="shared" si="20"/>
        <v>0</v>
      </c>
      <c r="K160" s="173"/>
      <c r="L160" s="174"/>
      <c r="M160" s="175" t="s">
        <v>1</v>
      </c>
      <c r="N160" s="176" t="s">
        <v>40</v>
      </c>
      <c r="O160" s="58"/>
      <c r="P160" s="163">
        <f t="shared" si="21"/>
        <v>0</v>
      </c>
      <c r="Q160" s="163">
        <v>7.5000000000000002E-4</v>
      </c>
      <c r="R160" s="163">
        <f t="shared" si="22"/>
        <v>7.5000000000000002E-4</v>
      </c>
      <c r="S160" s="163">
        <v>0</v>
      </c>
      <c r="T160" s="164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222</v>
      </c>
      <c r="AT160" s="165" t="s">
        <v>219</v>
      </c>
      <c r="AU160" s="165" t="s">
        <v>86</v>
      </c>
      <c r="AY160" s="14" t="s">
        <v>166</v>
      </c>
      <c r="BE160" s="166">
        <f t="shared" si="24"/>
        <v>0</v>
      </c>
      <c r="BF160" s="166">
        <f t="shared" si="25"/>
        <v>0</v>
      </c>
      <c r="BG160" s="166">
        <f t="shared" si="26"/>
        <v>0</v>
      </c>
      <c r="BH160" s="166">
        <f t="shared" si="27"/>
        <v>0</v>
      </c>
      <c r="BI160" s="166">
        <f t="shared" si="28"/>
        <v>0</v>
      </c>
      <c r="BJ160" s="14" t="s">
        <v>86</v>
      </c>
      <c r="BK160" s="166">
        <f t="shared" si="29"/>
        <v>0</v>
      </c>
      <c r="BL160" s="14" t="s">
        <v>173</v>
      </c>
      <c r="BM160" s="165" t="s">
        <v>1407</v>
      </c>
    </row>
    <row r="161" spans="1:65" s="2" customFormat="1" ht="37.9" customHeight="1">
      <c r="A161" s="29"/>
      <c r="B161" s="153"/>
      <c r="C161" s="167" t="s">
        <v>594</v>
      </c>
      <c r="D161" s="167" t="s">
        <v>219</v>
      </c>
      <c r="E161" s="168" t="s">
        <v>1408</v>
      </c>
      <c r="F161" s="169" t="s">
        <v>1409</v>
      </c>
      <c r="G161" s="170" t="s">
        <v>248</v>
      </c>
      <c r="H161" s="192">
        <v>2</v>
      </c>
      <c r="I161" s="171"/>
      <c r="J161" s="172">
        <f t="shared" si="20"/>
        <v>0</v>
      </c>
      <c r="K161" s="173"/>
      <c r="L161" s="174"/>
      <c r="M161" s="175" t="s">
        <v>1</v>
      </c>
      <c r="N161" s="176" t="s">
        <v>40</v>
      </c>
      <c r="O161" s="58"/>
      <c r="P161" s="163">
        <f t="shared" si="21"/>
        <v>0</v>
      </c>
      <c r="Q161" s="163">
        <v>1.1999999999999999E-3</v>
      </c>
      <c r="R161" s="163">
        <f t="shared" si="22"/>
        <v>2.3999999999999998E-3</v>
      </c>
      <c r="S161" s="163">
        <v>0</v>
      </c>
      <c r="T161" s="164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222</v>
      </c>
      <c r="AT161" s="165" t="s">
        <v>219</v>
      </c>
      <c r="AU161" s="165" t="s">
        <v>86</v>
      </c>
      <c r="AY161" s="14" t="s">
        <v>166</v>
      </c>
      <c r="BE161" s="166">
        <f t="shared" si="24"/>
        <v>0</v>
      </c>
      <c r="BF161" s="166">
        <f t="shared" si="25"/>
        <v>0</v>
      </c>
      <c r="BG161" s="166">
        <f t="shared" si="26"/>
        <v>0</v>
      </c>
      <c r="BH161" s="166">
        <f t="shared" si="27"/>
        <v>0</v>
      </c>
      <c r="BI161" s="166">
        <f t="shared" si="28"/>
        <v>0</v>
      </c>
      <c r="BJ161" s="14" t="s">
        <v>86</v>
      </c>
      <c r="BK161" s="166">
        <f t="shared" si="29"/>
        <v>0</v>
      </c>
      <c r="BL161" s="14" t="s">
        <v>173</v>
      </c>
      <c r="BM161" s="165" t="s">
        <v>1410</v>
      </c>
    </row>
    <row r="162" spans="1:65" s="2" customFormat="1" ht="16.5" customHeight="1">
      <c r="A162" s="29"/>
      <c r="B162" s="153"/>
      <c r="C162" s="167" t="s">
        <v>435</v>
      </c>
      <c r="D162" s="167" t="s">
        <v>219</v>
      </c>
      <c r="E162" s="168" t="s">
        <v>1411</v>
      </c>
      <c r="F162" s="169" t="s">
        <v>1412</v>
      </c>
      <c r="G162" s="170" t="s">
        <v>248</v>
      </c>
      <c r="H162" s="192">
        <v>8</v>
      </c>
      <c r="I162" s="171"/>
      <c r="J162" s="172">
        <f t="shared" si="20"/>
        <v>0</v>
      </c>
      <c r="K162" s="173"/>
      <c r="L162" s="174"/>
      <c r="M162" s="175" t="s">
        <v>1</v>
      </c>
      <c r="N162" s="176" t="s">
        <v>40</v>
      </c>
      <c r="O162" s="58"/>
      <c r="P162" s="163">
        <f t="shared" si="21"/>
        <v>0</v>
      </c>
      <c r="Q162" s="163">
        <v>1.0000000000000001E-5</v>
      </c>
      <c r="R162" s="163">
        <f t="shared" si="22"/>
        <v>8.0000000000000007E-5</v>
      </c>
      <c r="S162" s="163">
        <v>0</v>
      </c>
      <c r="T162" s="164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222</v>
      </c>
      <c r="AT162" s="165" t="s">
        <v>219</v>
      </c>
      <c r="AU162" s="165" t="s">
        <v>86</v>
      </c>
      <c r="AY162" s="14" t="s">
        <v>166</v>
      </c>
      <c r="BE162" s="166">
        <f t="shared" si="24"/>
        <v>0</v>
      </c>
      <c r="BF162" s="166">
        <f t="shared" si="25"/>
        <v>0</v>
      </c>
      <c r="BG162" s="166">
        <f t="shared" si="26"/>
        <v>0</v>
      </c>
      <c r="BH162" s="166">
        <f t="shared" si="27"/>
        <v>0</v>
      </c>
      <c r="BI162" s="166">
        <f t="shared" si="28"/>
        <v>0</v>
      </c>
      <c r="BJ162" s="14" t="s">
        <v>86</v>
      </c>
      <c r="BK162" s="166">
        <f t="shared" si="29"/>
        <v>0</v>
      </c>
      <c r="BL162" s="14" t="s">
        <v>173</v>
      </c>
      <c r="BM162" s="165" t="s">
        <v>1413</v>
      </c>
    </row>
    <row r="163" spans="1:65" s="2" customFormat="1" ht="16.5" customHeight="1">
      <c r="A163" s="29"/>
      <c r="B163" s="153"/>
      <c r="C163" s="167" t="s">
        <v>600</v>
      </c>
      <c r="D163" s="167" t="s">
        <v>219</v>
      </c>
      <c r="E163" s="168" t="s">
        <v>1414</v>
      </c>
      <c r="F163" s="169" t="s">
        <v>1415</v>
      </c>
      <c r="G163" s="170" t="s">
        <v>248</v>
      </c>
      <c r="H163" s="192">
        <v>8</v>
      </c>
      <c r="I163" s="171"/>
      <c r="J163" s="172">
        <f t="shared" si="20"/>
        <v>0</v>
      </c>
      <c r="K163" s="173"/>
      <c r="L163" s="174"/>
      <c r="M163" s="175" t="s">
        <v>1</v>
      </c>
      <c r="N163" s="176" t="s">
        <v>40</v>
      </c>
      <c r="O163" s="58"/>
      <c r="P163" s="163">
        <f t="shared" si="21"/>
        <v>0</v>
      </c>
      <c r="Q163" s="163">
        <v>2.5000000000000001E-4</v>
      </c>
      <c r="R163" s="163">
        <f t="shared" si="22"/>
        <v>2E-3</v>
      </c>
      <c r="S163" s="163">
        <v>0</v>
      </c>
      <c r="T163" s="164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222</v>
      </c>
      <c r="AT163" s="165" t="s">
        <v>219</v>
      </c>
      <c r="AU163" s="165" t="s">
        <v>86</v>
      </c>
      <c r="AY163" s="14" t="s">
        <v>166</v>
      </c>
      <c r="BE163" s="166">
        <f t="shared" si="24"/>
        <v>0</v>
      </c>
      <c r="BF163" s="166">
        <f t="shared" si="25"/>
        <v>0</v>
      </c>
      <c r="BG163" s="166">
        <f t="shared" si="26"/>
        <v>0</v>
      </c>
      <c r="BH163" s="166">
        <f t="shared" si="27"/>
        <v>0</v>
      </c>
      <c r="BI163" s="166">
        <f t="shared" si="28"/>
        <v>0</v>
      </c>
      <c r="BJ163" s="14" t="s">
        <v>86</v>
      </c>
      <c r="BK163" s="166">
        <f t="shared" si="29"/>
        <v>0</v>
      </c>
      <c r="BL163" s="14" t="s">
        <v>173</v>
      </c>
      <c r="BM163" s="165" t="s">
        <v>1416</v>
      </c>
    </row>
    <row r="164" spans="1:65" s="2" customFormat="1" ht="24.2" customHeight="1">
      <c r="A164" s="29"/>
      <c r="B164" s="153"/>
      <c r="C164" s="154" t="s">
        <v>299</v>
      </c>
      <c r="D164" s="154" t="s">
        <v>169</v>
      </c>
      <c r="E164" s="155" t="s">
        <v>1417</v>
      </c>
      <c r="F164" s="156" t="s">
        <v>1418</v>
      </c>
      <c r="G164" s="157" t="s">
        <v>248</v>
      </c>
      <c r="H164" s="191">
        <v>3</v>
      </c>
      <c r="I164" s="158"/>
      <c r="J164" s="159">
        <f t="shared" si="20"/>
        <v>0</v>
      </c>
      <c r="K164" s="160"/>
      <c r="L164" s="30"/>
      <c r="M164" s="161" t="s">
        <v>1</v>
      </c>
      <c r="N164" s="162" t="s">
        <v>40</v>
      </c>
      <c r="O164" s="58"/>
      <c r="P164" s="163">
        <f t="shared" si="21"/>
        <v>0</v>
      </c>
      <c r="Q164" s="163">
        <v>0.12107999999999999</v>
      </c>
      <c r="R164" s="163">
        <f t="shared" si="22"/>
        <v>0.36324000000000001</v>
      </c>
      <c r="S164" s="163">
        <v>0</v>
      </c>
      <c r="T164" s="164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173</v>
      </c>
      <c r="AT164" s="165" t="s">
        <v>169</v>
      </c>
      <c r="AU164" s="165" t="s">
        <v>86</v>
      </c>
      <c r="AY164" s="14" t="s">
        <v>166</v>
      </c>
      <c r="BE164" s="166">
        <f t="shared" si="24"/>
        <v>0</v>
      </c>
      <c r="BF164" s="166">
        <f t="shared" si="25"/>
        <v>0</v>
      </c>
      <c r="BG164" s="166">
        <f t="shared" si="26"/>
        <v>0</v>
      </c>
      <c r="BH164" s="166">
        <f t="shared" si="27"/>
        <v>0</v>
      </c>
      <c r="BI164" s="166">
        <f t="shared" si="28"/>
        <v>0</v>
      </c>
      <c r="BJ164" s="14" t="s">
        <v>86</v>
      </c>
      <c r="BK164" s="166">
        <f t="shared" si="29"/>
        <v>0</v>
      </c>
      <c r="BL164" s="14" t="s">
        <v>173</v>
      </c>
      <c r="BM164" s="165" t="s">
        <v>1419</v>
      </c>
    </row>
    <row r="165" spans="1:65" s="2" customFormat="1" ht="24.2" customHeight="1">
      <c r="A165" s="29"/>
      <c r="B165" s="153"/>
      <c r="C165" s="167" t="s">
        <v>605</v>
      </c>
      <c r="D165" s="167" t="s">
        <v>219</v>
      </c>
      <c r="E165" s="168" t="s">
        <v>1420</v>
      </c>
      <c r="F165" s="169" t="s">
        <v>1421</v>
      </c>
      <c r="G165" s="170" t="s">
        <v>248</v>
      </c>
      <c r="H165" s="192">
        <v>3</v>
      </c>
      <c r="I165" s="171"/>
      <c r="J165" s="172">
        <f t="shared" si="20"/>
        <v>0</v>
      </c>
      <c r="K165" s="173"/>
      <c r="L165" s="174"/>
      <c r="M165" s="175" t="s">
        <v>1</v>
      </c>
      <c r="N165" s="176" t="s">
        <v>40</v>
      </c>
      <c r="O165" s="58"/>
      <c r="P165" s="163">
        <f t="shared" si="21"/>
        <v>0</v>
      </c>
      <c r="Q165" s="163">
        <v>1.5E-3</v>
      </c>
      <c r="R165" s="163">
        <f t="shared" si="22"/>
        <v>4.5000000000000005E-3</v>
      </c>
      <c r="S165" s="163">
        <v>0</v>
      </c>
      <c r="T165" s="164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222</v>
      </c>
      <c r="AT165" s="165" t="s">
        <v>219</v>
      </c>
      <c r="AU165" s="165" t="s">
        <v>86</v>
      </c>
      <c r="AY165" s="14" t="s">
        <v>166</v>
      </c>
      <c r="BE165" s="166">
        <f t="shared" si="24"/>
        <v>0</v>
      </c>
      <c r="BF165" s="166">
        <f t="shared" si="25"/>
        <v>0</v>
      </c>
      <c r="BG165" s="166">
        <f t="shared" si="26"/>
        <v>0</v>
      </c>
      <c r="BH165" s="166">
        <f t="shared" si="27"/>
        <v>0</v>
      </c>
      <c r="BI165" s="166">
        <f t="shared" si="28"/>
        <v>0</v>
      </c>
      <c r="BJ165" s="14" t="s">
        <v>86</v>
      </c>
      <c r="BK165" s="166">
        <f t="shared" si="29"/>
        <v>0</v>
      </c>
      <c r="BL165" s="14" t="s">
        <v>173</v>
      </c>
      <c r="BM165" s="165" t="s">
        <v>1422</v>
      </c>
    </row>
    <row r="166" spans="1:65" s="2" customFormat="1" ht="16.5" customHeight="1">
      <c r="A166" s="29"/>
      <c r="B166" s="153"/>
      <c r="C166" s="167" t="s">
        <v>441</v>
      </c>
      <c r="D166" s="167" t="s">
        <v>219</v>
      </c>
      <c r="E166" s="168" t="s">
        <v>1423</v>
      </c>
      <c r="F166" s="169" t="s">
        <v>1424</v>
      </c>
      <c r="G166" s="170" t="s">
        <v>248</v>
      </c>
      <c r="H166" s="192">
        <v>9</v>
      </c>
      <c r="I166" s="171"/>
      <c r="J166" s="172">
        <f t="shared" si="20"/>
        <v>0</v>
      </c>
      <c r="K166" s="173"/>
      <c r="L166" s="174"/>
      <c r="M166" s="175" t="s">
        <v>1</v>
      </c>
      <c r="N166" s="176" t="s">
        <v>40</v>
      </c>
      <c r="O166" s="58"/>
      <c r="P166" s="163">
        <f t="shared" si="21"/>
        <v>0</v>
      </c>
      <c r="Q166" s="163">
        <v>1.4E-3</v>
      </c>
      <c r="R166" s="163">
        <f t="shared" si="22"/>
        <v>1.26E-2</v>
      </c>
      <c r="S166" s="163">
        <v>0</v>
      </c>
      <c r="T166" s="164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222</v>
      </c>
      <c r="AT166" s="165" t="s">
        <v>219</v>
      </c>
      <c r="AU166" s="165" t="s">
        <v>86</v>
      </c>
      <c r="AY166" s="14" t="s">
        <v>166</v>
      </c>
      <c r="BE166" s="166">
        <f t="shared" si="24"/>
        <v>0</v>
      </c>
      <c r="BF166" s="166">
        <f t="shared" si="25"/>
        <v>0</v>
      </c>
      <c r="BG166" s="166">
        <f t="shared" si="26"/>
        <v>0</v>
      </c>
      <c r="BH166" s="166">
        <f t="shared" si="27"/>
        <v>0</v>
      </c>
      <c r="BI166" s="166">
        <f t="shared" si="28"/>
        <v>0</v>
      </c>
      <c r="BJ166" s="14" t="s">
        <v>86</v>
      </c>
      <c r="BK166" s="166">
        <f t="shared" si="29"/>
        <v>0</v>
      </c>
      <c r="BL166" s="14" t="s">
        <v>173</v>
      </c>
      <c r="BM166" s="165" t="s">
        <v>1425</v>
      </c>
    </row>
    <row r="167" spans="1:65" s="2" customFormat="1" ht="16.5" customHeight="1">
      <c r="A167" s="29"/>
      <c r="B167" s="153"/>
      <c r="C167" s="167" t="s">
        <v>611</v>
      </c>
      <c r="D167" s="167" t="s">
        <v>219</v>
      </c>
      <c r="E167" s="168" t="s">
        <v>1426</v>
      </c>
      <c r="F167" s="169" t="s">
        <v>1427</v>
      </c>
      <c r="G167" s="170" t="s">
        <v>248</v>
      </c>
      <c r="H167" s="192">
        <v>3</v>
      </c>
      <c r="I167" s="171"/>
      <c r="J167" s="172">
        <f t="shared" si="20"/>
        <v>0</v>
      </c>
      <c r="K167" s="173"/>
      <c r="L167" s="174"/>
      <c r="M167" s="175" t="s">
        <v>1</v>
      </c>
      <c r="N167" s="176" t="s">
        <v>40</v>
      </c>
      <c r="O167" s="58"/>
      <c r="P167" s="163">
        <f t="shared" si="21"/>
        <v>0</v>
      </c>
      <c r="Q167" s="163">
        <v>0</v>
      </c>
      <c r="R167" s="163">
        <f t="shared" si="22"/>
        <v>0</v>
      </c>
      <c r="S167" s="163">
        <v>0</v>
      </c>
      <c r="T167" s="164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222</v>
      </c>
      <c r="AT167" s="165" t="s">
        <v>219</v>
      </c>
      <c r="AU167" s="165" t="s">
        <v>86</v>
      </c>
      <c r="AY167" s="14" t="s">
        <v>166</v>
      </c>
      <c r="BE167" s="166">
        <f t="shared" si="24"/>
        <v>0</v>
      </c>
      <c r="BF167" s="166">
        <f t="shared" si="25"/>
        <v>0</v>
      </c>
      <c r="BG167" s="166">
        <f t="shared" si="26"/>
        <v>0</v>
      </c>
      <c r="BH167" s="166">
        <f t="shared" si="27"/>
        <v>0</v>
      </c>
      <c r="BI167" s="166">
        <f t="shared" si="28"/>
        <v>0</v>
      </c>
      <c r="BJ167" s="14" t="s">
        <v>86</v>
      </c>
      <c r="BK167" s="166">
        <f t="shared" si="29"/>
        <v>0</v>
      </c>
      <c r="BL167" s="14" t="s">
        <v>173</v>
      </c>
      <c r="BM167" s="165" t="s">
        <v>1428</v>
      </c>
    </row>
    <row r="168" spans="1:65" s="2" customFormat="1" ht="37.9" customHeight="1">
      <c r="A168" s="29"/>
      <c r="B168" s="153"/>
      <c r="C168" s="154" t="s">
        <v>266</v>
      </c>
      <c r="D168" s="154" t="s">
        <v>169</v>
      </c>
      <c r="E168" s="155" t="s">
        <v>1429</v>
      </c>
      <c r="F168" s="156" t="s">
        <v>1430</v>
      </c>
      <c r="G168" s="157" t="s">
        <v>326</v>
      </c>
      <c r="H168" s="191">
        <v>1</v>
      </c>
      <c r="I168" s="158"/>
      <c r="J168" s="159">
        <f t="shared" si="2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21"/>
        <v>0</v>
      </c>
      <c r="Q168" s="163">
        <v>1.1E-4</v>
      </c>
      <c r="R168" s="163">
        <f t="shared" si="22"/>
        <v>1.1E-4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173</v>
      </c>
      <c r="AT168" s="165" t="s">
        <v>169</v>
      </c>
      <c r="AU168" s="165" t="s">
        <v>86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173</v>
      </c>
      <c r="BM168" s="165" t="s">
        <v>1431</v>
      </c>
    </row>
    <row r="169" spans="1:65" s="2" customFormat="1" ht="37.9" customHeight="1">
      <c r="A169" s="29"/>
      <c r="B169" s="153"/>
      <c r="C169" s="154" t="s">
        <v>270</v>
      </c>
      <c r="D169" s="154" t="s">
        <v>169</v>
      </c>
      <c r="E169" s="155" t="s">
        <v>1432</v>
      </c>
      <c r="F169" s="156" t="s">
        <v>1433</v>
      </c>
      <c r="G169" s="157" t="s">
        <v>216</v>
      </c>
      <c r="H169" s="191">
        <v>30.5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21"/>
        <v>0</v>
      </c>
      <c r="Q169" s="163">
        <v>8.9999999999999998E-4</v>
      </c>
      <c r="R169" s="163">
        <f t="shared" si="22"/>
        <v>2.7449999999999999E-2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173</v>
      </c>
      <c r="AT169" s="165" t="s">
        <v>169</v>
      </c>
      <c r="AU169" s="165" t="s">
        <v>86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173</v>
      </c>
      <c r="BM169" s="165" t="s">
        <v>1434</v>
      </c>
    </row>
    <row r="170" spans="1:65" s="2" customFormat="1" ht="24.2" customHeight="1">
      <c r="A170" s="29"/>
      <c r="B170" s="153"/>
      <c r="C170" s="154" t="s">
        <v>245</v>
      </c>
      <c r="D170" s="154" t="s">
        <v>169</v>
      </c>
      <c r="E170" s="155" t="s">
        <v>1435</v>
      </c>
      <c r="F170" s="156" t="s">
        <v>1436</v>
      </c>
      <c r="G170" s="157" t="s">
        <v>326</v>
      </c>
      <c r="H170" s="191">
        <v>20.9</v>
      </c>
      <c r="I170" s="158"/>
      <c r="J170" s="159">
        <f t="shared" si="20"/>
        <v>0</v>
      </c>
      <c r="K170" s="160"/>
      <c r="L170" s="30"/>
      <c r="M170" s="161" t="s">
        <v>1</v>
      </c>
      <c r="N170" s="162" t="s">
        <v>40</v>
      </c>
      <c r="O170" s="58"/>
      <c r="P170" s="163">
        <f t="shared" si="21"/>
        <v>0</v>
      </c>
      <c r="Q170" s="163">
        <v>1.6000000000000001E-3</v>
      </c>
      <c r="R170" s="163">
        <f t="shared" si="22"/>
        <v>3.3439999999999998E-2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173</v>
      </c>
      <c r="AT170" s="165" t="s">
        <v>169</v>
      </c>
      <c r="AU170" s="165" t="s">
        <v>86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173</v>
      </c>
      <c r="BM170" s="165" t="s">
        <v>1437</v>
      </c>
    </row>
    <row r="171" spans="1:65" s="2" customFormat="1" ht="24.2" customHeight="1">
      <c r="A171" s="29"/>
      <c r="B171" s="153"/>
      <c r="C171" s="154" t="s">
        <v>250</v>
      </c>
      <c r="D171" s="154" t="s">
        <v>169</v>
      </c>
      <c r="E171" s="155" t="s">
        <v>1438</v>
      </c>
      <c r="F171" s="156" t="s">
        <v>1439</v>
      </c>
      <c r="G171" s="157" t="s">
        <v>216</v>
      </c>
      <c r="H171" s="191">
        <v>30.5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21"/>
        <v>0</v>
      </c>
      <c r="Q171" s="163">
        <v>1.0000000000000001E-5</v>
      </c>
      <c r="R171" s="163">
        <f t="shared" si="22"/>
        <v>3.0500000000000004E-4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173</v>
      </c>
      <c r="AT171" s="165" t="s">
        <v>169</v>
      </c>
      <c r="AU171" s="165" t="s">
        <v>86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173</v>
      </c>
      <c r="BM171" s="165" t="s">
        <v>1440</v>
      </c>
    </row>
    <row r="172" spans="1:65" s="2" customFormat="1" ht="33" customHeight="1">
      <c r="A172" s="29"/>
      <c r="B172" s="153"/>
      <c r="C172" s="154" t="s">
        <v>199</v>
      </c>
      <c r="D172" s="154" t="s">
        <v>169</v>
      </c>
      <c r="E172" s="155" t="s">
        <v>255</v>
      </c>
      <c r="F172" s="156" t="s">
        <v>256</v>
      </c>
      <c r="G172" s="157" t="s">
        <v>172</v>
      </c>
      <c r="H172" s="191">
        <v>65</v>
      </c>
      <c r="I172" s="158"/>
      <c r="J172" s="159">
        <f t="shared" si="20"/>
        <v>0</v>
      </c>
      <c r="K172" s="160"/>
      <c r="L172" s="30"/>
      <c r="M172" s="161" t="s">
        <v>1</v>
      </c>
      <c r="N172" s="162" t="s">
        <v>40</v>
      </c>
      <c r="O172" s="58"/>
      <c r="P172" s="163">
        <f t="shared" si="21"/>
        <v>0</v>
      </c>
      <c r="Q172" s="163">
        <v>2.2151299999999998</v>
      </c>
      <c r="R172" s="163">
        <f t="shared" si="22"/>
        <v>143.98344999999998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173</v>
      </c>
      <c r="AT172" s="165" t="s">
        <v>169</v>
      </c>
      <c r="AU172" s="165" t="s">
        <v>86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173</v>
      </c>
      <c r="BM172" s="165" t="s">
        <v>1441</v>
      </c>
    </row>
    <row r="173" spans="1:65" s="2" customFormat="1" ht="24.2" customHeight="1">
      <c r="A173" s="29"/>
      <c r="B173" s="153"/>
      <c r="C173" s="154" t="s">
        <v>258</v>
      </c>
      <c r="D173" s="154" t="s">
        <v>169</v>
      </c>
      <c r="E173" s="155" t="s">
        <v>1442</v>
      </c>
      <c r="F173" s="156" t="s">
        <v>1443</v>
      </c>
      <c r="G173" s="157" t="s">
        <v>326</v>
      </c>
      <c r="H173" s="191">
        <v>55.55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173</v>
      </c>
      <c r="AT173" s="165" t="s">
        <v>169</v>
      </c>
      <c r="AU173" s="165" t="s">
        <v>86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173</v>
      </c>
      <c r="BM173" s="165" t="s">
        <v>1444</v>
      </c>
    </row>
    <row r="174" spans="1:65" s="2" customFormat="1" ht="24.2" customHeight="1">
      <c r="A174" s="29"/>
      <c r="B174" s="153"/>
      <c r="C174" s="154" t="s">
        <v>636</v>
      </c>
      <c r="D174" s="154" t="s">
        <v>169</v>
      </c>
      <c r="E174" s="155" t="s">
        <v>1445</v>
      </c>
      <c r="F174" s="156" t="s">
        <v>1446</v>
      </c>
      <c r="G174" s="157" t="s">
        <v>326</v>
      </c>
      <c r="H174" s="191">
        <v>55.55</v>
      </c>
      <c r="I174" s="158"/>
      <c r="J174" s="159">
        <f t="shared" si="20"/>
        <v>0</v>
      </c>
      <c r="K174" s="160"/>
      <c r="L174" s="30"/>
      <c r="M174" s="161" t="s">
        <v>1</v>
      </c>
      <c r="N174" s="162" t="s">
        <v>40</v>
      </c>
      <c r="O174" s="58"/>
      <c r="P174" s="163">
        <f t="shared" si="21"/>
        <v>0</v>
      </c>
      <c r="Q174" s="163">
        <v>0</v>
      </c>
      <c r="R174" s="163">
        <f t="shared" si="22"/>
        <v>0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173</v>
      </c>
      <c r="AT174" s="165" t="s">
        <v>169</v>
      </c>
      <c r="AU174" s="165" t="s">
        <v>86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173</v>
      </c>
      <c r="BM174" s="165" t="s">
        <v>1447</v>
      </c>
    </row>
    <row r="175" spans="1:65" s="2" customFormat="1" ht="33" customHeight="1">
      <c r="A175" s="29"/>
      <c r="B175" s="153"/>
      <c r="C175" s="154" t="s">
        <v>262</v>
      </c>
      <c r="D175" s="154" t="s">
        <v>169</v>
      </c>
      <c r="E175" s="155" t="s">
        <v>1448</v>
      </c>
      <c r="F175" s="156" t="s">
        <v>1449</v>
      </c>
      <c r="G175" s="157" t="s">
        <v>248</v>
      </c>
      <c r="H175" s="191">
        <v>10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4.0000000000000001E-3</v>
      </c>
      <c r="T175" s="164">
        <f t="shared" si="23"/>
        <v>0.04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173</v>
      </c>
      <c r="AT175" s="165" t="s">
        <v>169</v>
      </c>
      <c r="AU175" s="165" t="s">
        <v>86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173</v>
      </c>
      <c r="BM175" s="165" t="s">
        <v>1450</v>
      </c>
    </row>
    <row r="176" spans="1:65" s="2" customFormat="1" ht="24.2" customHeight="1">
      <c r="A176" s="29"/>
      <c r="B176" s="153"/>
      <c r="C176" s="154" t="s">
        <v>168</v>
      </c>
      <c r="D176" s="154" t="s">
        <v>169</v>
      </c>
      <c r="E176" s="155" t="s">
        <v>1451</v>
      </c>
      <c r="F176" s="156" t="s">
        <v>1274</v>
      </c>
      <c r="G176" s="157" t="s">
        <v>202</v>
      </c>
      <c r="H176" s="191">
        <v>99.399000000000001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173</v>
      </c>
      <c r="AT176" s="165" t="s">
        <v>169</v>
      </c>
      <c r="AU176" s="165" t="s">
        <v>86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173</v>
      </c>
      <c r="BM176" s="165" t="s">
        <v>1452</v>
      </c>
    </row>
    <row r="177" spans="1:65" s="2" customFormat="1" ht="24.2" customHeight="1">
      <c r="A177" s="29"/>
      <c r="B177" s="153"/>
      <c r="C177" s="154" t="s">
        <v>175</v>
      </c>
      <c r="D177" s="154" t="s">
        <v>169</v>
      </c>
      <c r="E177" s="155" t="s">
        <v>1453</v>
      </c>
      <c r="F177" s="156" t="s">
        <v>1454</v>
      </c>
      <c r="G177" s="157" t="s">
        <v>202</v>
      </c>
      <c r="H177" s="191">
        <v>99.399000000000001</v>
      </c>
      <c r="I177" s="158"/>
      <c r="J177" s="159">
        <f t="shared" si="20"/>
        <v>0</v>
      </c>
      <c r="K177" s="160"/>
      <c r="L177" s="30"/>
      <c r="M177" s="161" t="s">
        <v>1</v>
      </c>
      <c r="N177" s="162" t="s">
        <v>40</v>
      </c>
      <c r="O177" s="58"/>
      <c r="P177" s="163">
        <f t="shared" si="21"/>
        <v>0</v>
      </c>
      <c r="Q177" s="163">
        <v>0</v>
      </c>
      <c r="R177" s="163">
        <f t="shared" si="22"/>
        <v>0</v>
      </c>
      <c r="S177" s="163">
        <v>0</v>
      </c>
      <c r="T177" s="164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5" t="s">
        <v>173</v>
      </c>
      <c r="AT177" s="165" t="s">
        <v>169</v>
      </c>
      <c r="AU177" s="165" t="s">
        <v>86</v>
      </c>
      <c r="AY177" s="14" t="s">
        <v>166</v>
      </c>
      <c r="BE177" s="166">
        <f t="shared" si="24"/>
        <v>0</v>
      </c>
      <c r="BF177" s="166">
        <f t="shared" si="25"/>
        <v>0</v>
      </c>
      <c r="BG177" s="166">
        <f t="shared" si="26"/>
        <v>0</v>
      </c>
      <c r="BH177" s="166">
        <f t="shared" si="27"/>
        <v>0</v>
      </c>
      <c r="BI177" s="166">
        <f t="shared" si="28"/>
        <v>0</v>
      </c>
      <c r="BJ177" s="14" t="s">
        <v>86</v>
      </c>
      <c r="BK177" s="166">
        <f t="shared" si="29"/>
        <v>0</v>
      </c>
      <c r="BL177" s="14" t="s">
        <v>173</v>
      </c>
      <c r="BM177" s="165" t="s">
        <v>1455</v>
      </c>
    </row>
    <row r="178" spans="1:65" s="2" customFormat="1" ht="33" customHeight="1">
      <c r="A178" s="29"/>
      <c r="B178" s="153"/>
      <c r="C178" s="154" t="s">
        <v>179</v>
      </c>
      <c r="D178" s="154" t="s">
        <v>169</v>
      </c>
      <c r="E178" s="155" t="s">
        <v>1456</v>
      </c>
      <c r="F178" s="156" t="s">
        <v>1457</v>
      </c>
      <c r="G178" s="157" t="s">
        <v>202</v>
      </c>
      <c r="H178" s="191">
        <v>1888.5809999999999</v>
      </c>
      <c r="I178" s="158"/>
      <c r="J178" s="159">
        <f t="shared" si="20"/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si="21"/>
        <v>0</v>
      </c>
      <c r="Q178" s="163">
        <v>0</v>
      </c>
      <c r="R178" s="163">
        <f t="shared" si="22"/>
        <v>0</v>
      </c>
      <c r="S178" s="163">
        <v>0</v>
      </c>
      <c r="T178" s="164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173</v>
      </c>
      <c r="AT178" s="165" t="s">
        <v>169</v>
      </c>
      <c r="AU178" s="165" t="s">
        <v>86</v>
      </c>
      <c r="AY178" s="14" t="s">
        <v>166</v>
      </c>
      <c r="BE178" s="166">
        <f t="shared" si="24"/>
        <v>0</v>
      </c>
      <c r="BF178" s="166">
        <f t="shared" si="25"/>
        <v>0</v>
      </c>
      <c r="BG178" s="166">
        <f t="shared" si="26"/>
        <v>0</v>
      </c>
      <c r="BH178" s="166">
        <f t="shared" si="27"/>
        <v>0</v>
      </c>
      <c r="BI178" s="166">
        <f t="shared" si="28"/>
        <v>0</v>
      </c>
      <c r="BJ178" s="14" t="s">
        <v>86</v>
      </c>
      <c r="BK178" s="166">
        <f t="shared" si="29"/>
        <v>0</v>
      </c>
      <c r="BL178" s="14" t="s">
        <v>173</v>
      </c>
      <c r="BM178" s="165" t="s">
        <v>1458</v>
      </c>
    </row>
    <row r="179" spans="1:65" s="2" customFormat="1" ht="24.2" customHeight="1">
      <c r="A179" s="29"/>
      <c r="B179" s="153"/>
      <c r="C179" s="154" t="s">
        <v>183</v>
      </c>
      <c r="D179" s="154" t="s">
        <v>169</v>
      </c>
      <c r="E179" s="155" t="s">
        <v>1459</v>
      </c>
      <c r="F179" s="156" t="s">
        <v>201</v>
      </c>
      <c r="G179" s="157" t="s">
        <v>202</v>
      </c>
      <c r="H179" s="191">
        <v>10.532999999999999</v>
      </c>
      <c r="I179" s="158"/>
      <c r="J179" s="159">
        <f t="shared" si="20"/>
        <v>0</v>
      </c>
      <c r="K179" s="160"/>
      <c r="L179" s="30"/>
      <c r="M179" s="161" t="s">
        <v>1</v>
      </c>
      <c r="N179" s="162" t="s">
        <v>40</v>
      </c>
      <c r="O179" s="58"/>
      <c r="P179" s="163">
        <f t="shared" si="21"/>
        <v>0</v>
      </c>
      <c r="Q179" s="163">
        <v>0</v>
      </c>
      <c r="R179" s="163">
        <f t="shared" si="22"/>
        <v>0</v>
      </c>
      <c r="S179" s="163">
        <v>0</v>
      </c>
      <c r="T179" s="164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173</v>
      </c>
      <c r="AT179" s="165" t="s">
        <v>169</v>
      </c>
      <c r="AU179" s="165" t="s">
        <v>86</v>
      </c>
      <c r="AY179" s="14" t="s">
        <v>166</v>
      </c>
      <c r="BE179" s="166">
        <f t="shared" si="24"/>
        <v>0</v>
      </c>
      <c r="BF179" s="166">
        <f t="shared" si="25"/>
        <v>0</v>
      </c>
      <c r="BG179" s="166">
        <f t="shared" si="26"/>
        <v>0</v>
      </c>
      <c r="BH179" s="166">
        <f t="shared" si="27"/>
        <v>0</v>
      </c>
      <c r="BI179" s="166">
        <f t="shared" si="28"/>
        <v>0</v>
      </c>
      <c r="BJ179" s="14" t="s">
        <v>86</v>
      </c>
      <c r="BK179" s="166">
        <f t="shared" si="29"/>
        <v>0</v>
      </c>
      <c r="BL179" s="14" t="s">
        <v>173</v>
      </c>
      <c r="BM179" s="165" t="s">
        <v>1460</v>
      </c>
    </row>
    <row r="180" spans="1:65" s="2" customFormat="1" ht="24.2" customHeight="1">
      <c r="A180" s="29"/>
      <c r="B180" s="153"/>
      <c r="C180" s="154" t="s">
        <v>187</v>
      </c>
      <c r="D180" s="154" t="s">
        <v>169</v>
      </c>
      <c r="E180" s="155" t="s">
        <v>513</v>
      </c>
      <c r="F180" s="156" t="s">
        <v>514</v>
      </c>
      <c r="G180" s="157" t="s">
        <v>202</v>
      </c>
      <c r="H180" s="191">
        <v>43.655999999999999</v>
      </c>
      <c r="I180" s="158"/>
      <c r="J180" s="159">
        <f t="shared" si="20"/>
        <v>0</v>
      </c>
      <c r="K180" s="160"/>
      <c r="L180" s="30"/>
      <c r="M180" s="161" t="s">
        <v>1</v>
      </c>
      <c r="N180" s="162" t="s">
        <v>40</v>
      </c>
      <c r="O180" s="58"/>
      <c r="P180" s="163">
        <f t="shared" si="21"/>
        <v>0</v>
      </c>
      <c r="Q180" s="163">
        <v>0</v>
      </c>
      <c r="R180" s="163">
        <f t="shared" si="22"/>
        <v>0</v>
      </c>
      <c r="S180" s="163">
        <v>0</v>
      </c>
      <c r="T180" s="164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173</v>
      </c>
      <c r="AT180" s="165" t="s">
        <v>169</v>
      </c>
      <c r="AU180" s="165" t="s">
        <v>86</v>
      </c>
      <c r="AY180" s="14" t="s">
        <v>166</v>
      </c>
      <c r="BE180" s="166">
        <f t="shared" si="24"/>
        <v>0</v>
      </c>
      <c r="BF180" s="166">
        <f t="shared" si="25"/>
        <v>0</v>
      </c>
      <c r="BG180" s="166">
        <f t="shared" si="26"/>
        <v>0</v>
      </c>
      <c r="BH180" s="166">
        <f t="shared" si="27"/>
        <v>0</v>
      </c>
      <c r="BI180" s="166">
        <f t="shared" si="28"/>
        <v>0</v>
      </c>
      <c r="BJ180" s="14" t="s">
        <v>86</v>
      </c>
      <c r="BK180" s="166">
        <f t="shared" si="29"/>
        <v>0</v>
      </c>
      <c r="BL180" s="14" t="s">
        <v>173</v>
      </c>
      <c r="BM180" s="165" t="s">
        <v>1461</v>
      </c>
    </row>
    <row r="181" spans="1:65" s="2" customFormat="1" ht="24.2" customHeight="1">
      <c r="A181" s="29"/>
      <c r="B181" s="153"/>
      <c r="C181" s="154" t="s">
        <v>191</v>
      </c>
      <c r="D181" s="154" t="s">
        <v>169</v>
      </c>
      <c r="E181" s="155" t="s">
        <v>516</v>
      </c>
      <c r="F181" s="156" t="s">
        <v>517</v>
      </c>
      <c r="G181" s="157" t="s">
        <v>202</v>
      </c>
      <c r="H181" s="191">
        <v>45.21</v>
      </c>
      <c r="I181" s="158"/>
      <c r="J181" s="159">
        <f t="shared" si="20"/>
        <v>0</v>
      </c>
      <c r="K181" s="160"/>
      <c r="L181" s="30"/>
      <c r="M181" s="161" t="s">
        <v>1</v>
      </c>
      <c r="N181" s="162" t="s">
        <v>40</v>
      </c>
      <c r="O181" s="58"/>
      <c r="P181" s="163">
        <f t="shared" si="21"/>
        <v>0</v>
      </c>
      <c r="Q181" s="163">
        <v>0</v>
      </c>
      <c r="R181" s="163">
        <f t="shared" si="22"/>
        <v>0</v>
      </c>
      <c r="S181" s="163">
        <v>0</v>
      </c>
      <c r="T181" s="164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173</v>
      </c>
      <c r="AT181" s="165" t="s">
        <v>169</v>
      </c>
      <c r="AU181" s="165" t="s">
        <v>86</v>
      </c>
      <c r="AY181" s="14" t="s">
        <v>166</v>
      </c>
      <c r="BE181" s="166">
        <f t="shared" si="24"/>
        <v>0</v>
      </c>
      <c r="BF181" s="166">
        <f t="shared" si="25"/>
        <v>0</v>
      </c>
      <c r="BG181" s="166">
        <f t="shared" si="26"/>
        <v>0</v>
      </c>
      <c r="BH181" s="166">
        <f t="shared" si="27"/>
        <v>0</v>
      </c>
      <c r="BI181" s="166">
        <f t="shared" si="28"/>
        <v>0</v>
      </c>
      <c r="BJ181" s="14" t="s">
        <v>86</v>
      </c>
      <c r="BK181" s="166">
        <f t="shared" si="29"/>
        <v>0</v>
      </c>
      <c r="BL181" s="14" t="s">
        <v>173</v>
      </c>
      <c r="BM181" s="165" t="s">
        <v>1462</v>
      </c>
    </row>
    <row r="182" spans="1:65" s="12" customFormat="1" ht="22.9" customHeight="1">
      <c r="B182" s="141"/>
      <c r="D182" s="142" t="s">
        <v>73</v>
      </c>
      <c r="E182" s="151" t="s">
        <v>282</v>
      </c>
      <c r="F182" s="151" t="s">
        <v>283</v>
      </c>
      <c r="I182" s="144"/>
      <c r="J182" s="152">
        <f>BK182</f>
        <v>0</v>
      </c>
      <c r="L182" s="141"/>
      <c r="M182" s="145"/>
      <c r="N182" s="146"/>
      <c r="O182" s="146"/>
      <c r="P182" s="147">
        <f>P183</f>
        <v>0</v>
      </c>
      <c r="Q182" s="146"/>
      <c r="R182" s="147">
        <f>R183</f>
        <v>0</v>
      </c>
      <c r="S182" s="146"/>
      <c r="T182" s="148">
        <f>T183</f>
        <v>0</v>
      </c>
      <c r="AR182" s="142" t="s">
        <v>81</v>
      </c>
      <c r="AT182" s="149" t="s">
        <v>73</v>
      </c>
      <c r="AU182" s="149" t="s">
        <v>81</v>
      </c>
      <c r="AY182" s="142" t="s">
        <v>166</v>
      </c>
      <c r="BK182" s="150">
        <f>BK183</f>
        <v>0</v>
      </c>
    </row>
    <row r="183" spans="1:65" s="2" customFormat="1" ht="33" customHeight="1">
      <c r="A183" s="29"/>
      <c r="B183" s="153"/>
      <c r="C183" s="154" t="s">
        <v>195</v>
      </c>
      <c r="D183" s="154" t="s">
        <v>169</v>
      </c>
      <c r="E183" s="155" t="s">
        <v>1463</v>
      </c>
      <c r="F183" s="156" t="s">
        <v>1464</v>
      </c>
      <c r="G183" s="157" t="s">
        <v>202</v>
      </c>
      <c r="H183" s="191">
        <v>73.090999999999994</v>
      </c>
      <c r="I183" s="158"/>
      <c r="J183" s="159">
        <f>ROUND(I183*H183,2)</f>
        <v>0</v>
      </c>
      <c r="K183" s="160"/>
      <c r="L183" s="30"/>
      <c r="M183" s="161" t="s">
        <v>1</v>
      </c>
      <c r="N183" s="162" t="s">
        <v>40</v>
      </c>
      <c r="O183" s="58"/>
      <c r="P183" s="163">
        <f>O183*H183</f>
        <v>0</v>
      </c>
      <c r="Q183" s="163">
        <v>0</v>
      </c>
      <c r="R183" s="163">
        <f>Q183*H183</f>
        <v>0</v>
      </c>
      <c r="S183" s="163">
        <v>0</v>
      </c>
      <c r="T183" s="164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173</v>
      </c>
      <c r="AT183" s="165" t="s">
        <v>169</v>
      </c>
      <c r="AU183" s="165" t="s">
        <v>86</v>
      </c>
      <c r="AY183" s="14" t="s">
        <v>166</v>
      </c>
      <c r="BE183" s="166">
        <f>IF(N183="základná",J183,0)</f>
        <v>0</v>
      </c>
      <c r="BF183" s="166">
        <f>IF(N183="znížená",J183,0)</f>
        <v>0</v>
      </c>
      <c r="BG183" s="166">
        <f>IF(N183="zákl. prenesená",J183,0)</f>
        <v>0</v>
      </c>
      <c r="BH183" s="166">
        <f>IF(N183="zníž. prenesená",J183,0)</f>
        <v>0</v>
      </c>
      <c r="BI183" s="166">
        <f>IF(N183="nulová",J183,0)</f>
        <v>0</v>
      </c>
      <c r="BJ183" s="14" t="s">
        <v>86</v>
      </c>
      <c r="BK183" s="166">
        <f>ROUND(I183*H183,2)</f>
        <v>0</v>
      </c>
      <c r="BL183" s="14" t="s">
        <v>173</v>
      </c>
      <c r="BM183" s="165" t="s">
        <v>1465</v>
      </c>
    </row>
    <row r="184" spans="1:65" s="2" customFormat="1" ht="49.9" customHeight="1">
      <c r="A184" s="29"/>
      <c r="B184" s="30"/>
      <c r="C184" s="29"/>
      <c r="D184" s="29"/>
      <c r="E184" s="143" t="s">
        <v>397</v>
      </c>
      <c r="F184" s="143" t="s">
        <v>398</v>
      </c>
      <c r="G184" s="29"/>
      <c r="H184" s="29"/>
      <c r="I184" s="29"/>
      <c r="J184" s="129">
        <f t="shared" ref="J184:J189" si="30">BK184</f>
        <v>0</v>
      </c>
      <c r="K184" s="29"/>
      <c r="L184" s="30"/>
      <c r="M184" s="177"/>
      <c r="N184" s="178"/>
      <c r="O184" s="58"/>
      <c r="P184" s="58"/>
      <c r="Q184" s="58"/>
      <c r="R184" s="58"/>
      <c r="S184" s="58"/>
      <c r="T184" s="5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T184" s="14" t="s">
        <v>73</v>
      </c>
      <c r="AU184" s="14" t="s">
        <v>74</v>
      </c>
      <c r="AY184" s="14" t="s">
        <v>399</v>
      </c>
      <c r="BK184" s="166">
        <f>SUM(BK185:BK189)</f>
        <v>0</v>
      </c>
    </row>
    <row r="185" spans="1:65" s="2" customFormat="1" ht="16.350000000000001" customHeight="1">
      <c r="A185" s="29"/>
      <c r="B185" s="30"/>
      <c r="C185" s="179" t="s">
        <v>1</v>
      </c>
      <c r="D185" s="179" t="s">
        <v>169</v>
      </c>
      <c r="E185" s="180" t="s">
        <v>1</v>
      </c>
      <c r="F185" s="181" t="s">
        <v>1</v>
      </c>
      <c r="G185" s="182" t="s">
        <v>1</v>
      </c>
      <c r="H185" s="183"/>
      <c r="I185" s="184"/>
      <c r="J185" s="185">
        <f t="shared" si="30"/>
        <v>0</v>
      </c>
      <c r="K185" s="186"/>
      <c r="L185" s="30"/>
      <c r="M185" s="187" t="s">
        <v>1</v>
      </c>
      <c r="N185" s="188" t="s">
        <v>40</v>
      </c>
      <c r="O185" s="58"/>
      <c r="P185" s="58"/>
      <c r="Q185" s="58"/>
      <c r="R185" s="58"/>
      <c r="S185" s="58"/>
      <c r="T185" s="5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T185" s="14" t="s">
        <v>399</v>
      </c>
      <c r="AU185" s="14" t="s">
        <v>81</v>
      </c>
      <c r="AY185" s="14" t="s">
        <v>399</v>
      </c>
      <c r="BE185" s="166">
        <f>IF(N185="základná",J185,0)</f>
        <v>0</v>
      </c>
      <c r="BF185" s="166">
        <f>IF(N185="znížená",J185,0)</f>
        <v>0</v>
      </c>
      <c r="BG185" s="166">
        <f>IF(N185="zákl. prenesená",J185,0)</f>
        <v>0</v>
      </c>
      <c r="BH185" s="166">
        <f>IF(N185="zníž. prenesená",J185,0)</f>
        <v>0</v>
      </c>
      <c r="BI185" s="166">
        <f>IF(N185="nulová",J185,0)</f>
        <v>0</v>
      </c>
      <c r="BJ185" s="14" t="s">
        <v>86</v>
      </c>
      <c r="BK185" s="166">
        <f>I185*H185</f>
        <v>0</v>
      </c>
    </row>
    <row r="186" spans="1:65" s="2" customFormat="1" ht="16.350000000000001" customHeight="1">
      <c r="A186" s="29"/>
      <c r="B186" s="30"/>
      <c r="C186" s="179" t="s">
        <v>1</v>
      </c>
      <c r="D186" s="179" t="s">
        <v>169</v>
      </c>
      <c r="E186" s="180" t="s">
        <v>1</v>
      </c>
      <c r="F186" s="181" t="s">
        <v>1</v>
      </c>
      <c r="G186" s="182" t="s">
        <v>1</v>
      </c>
      <c r="H186" s="183"/>
      <c r="I186" s="184"/>
      <c r="J186" s="185">
        <f t="shared" si="30"/>
        <v>0</v>
      </c>
      <c r="K186" s="186"/>
      <c r="L186" s="30"/>
      <c r="M186" s="187" t="s">
        <v>1</v>
      </c>
      <c r="N186" s="188" t="s">
        <v>40</v>
      </c>
      <c r="O186" s="58"/>
      <c r="P186" s="58"/>
      <c r="Q186" s="58"/>
      <c r="R186" s="58"/>
      <c r="S186" s="58"/>
      <c r="T186" s="5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T186" s="14" t="s">
        <v>399</v>
      </c>
      <c r="AU186" s="14" t="s">
        <v>81</v>
      </c>
      <c r="AY186" s="14" t="s">
        <v>399</v>
      </c>
      <c r="BE186" s="166">
        <f>IF(N186="základná",J186,0)</f>
        <v>0</v>
      </c>
      <c r="BF186" s="166">
        <f>IF(N186="znížená",J186,0)</f>
        <v>0</v>
      </c>
      <c r="BG186" s="166">
        <f>IF(N186="zákl. prenesená",J186,0)</f>
        <v>0</v>
      </c>
      <c r="BH186" s="166">
        <f>IF(N186="zníž. prenesená",J186,0)</f>
        <v>0</v>
      </c>
      <c r="BI186" s="166">
        <f>IF(N186="nulová",J186,0)</f>
        <v>0</v>
      </c>
      <c r="BJ186" s="14" t="s">
        <v>86</v>
      </c>
      <c r="BK186" s="166">
        <f>I186*H186</f>
        <v>0</v>
      </c>
    </row>
    <row r="187" spans="1:65" s="2" customFormat="1" ht="16.350000000000001" customHeight="1">
      <c r="A187" s="29"/>
      <c r="B187" s="30"/>
      <c r="C187" s="179" t="s">
        <v>1</v>
      </c>
      <c r="D187" s="179" t="s">
        <v>169</v>
      </c>
      <c r="E187" s="180" t="s">
        <v>1</v>
      </c>
      <c r="F187" s="181" t="s">
        <v>1</v>
      </c>
      <c r="G187" s="182" t="s">
        <v>1</v>
      </c>
      <c r="H187" s="183"/>
      <c r="I187" s="184"/>
      <c r="J187" s="185">
        <f t="shared" si="30"/>
        <v>0</v>
      </c>
      <c r="K187" s="186"/>
      <c r="L187" s="30"/>
      <c r="M187" s="187" t="s">
        <v>1</v>
      </c>
      <c r="N187" s="188" t="s">
        <v>40</v>
      </c>
      <c r="O187" s="58"/>
      <c r="P187" s="58"/>
      <c r="Q187" s="58"/>
      <c r="R187" s="58"/>
      <c r="S187" s="58"/>
      <c r="T187" s="5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T187" s="14" t="s">
        <v>399</v>
      </c>
      <c r="AU187" s="14" t="s">
        <v>81</v>
      </c>
      <c r="AY187" s="14" t="s">
        <v>399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86</v>
      </c>
      <c r="BK187" s="166">
        <f>I187*H187</f>
        <v>0</v>
      </c>
    </row>
    <row r="188" spans="1:65" s="2" customFormat="1" ht="16.350000000000001" customHeight="1">
      <c r="A188" s="29"/>
      <c r="B188" s="30"/>
      <c r="C188" s="179" t="s">
        <v>1</v>
      </c>
      <c r="D188" s="179" t="s">
        <v>169</v>
      </c>
      <c r="E188" s="180" t="s">
        <v>1</v>
      </c>
      <c r="F188" s="181" t="s">
        <v>1</v>
      </c>
      <c r="G188" s="182" t="s">
        <v>1</v>
      </c>
      <c r="H188" s="183"/>
      <c r="I188" s="184"/>
      <c r="J188" s="185">
        <f t="shared" si="30"/>
        <v>0</v>
      </c>
      <c r="K188" s="186"/>
      <c r="L188" s="30"/>
      <c r="M188" s="187" t="s">
        <v>1</v>
      </c>
      <c r="N188" s="188" t="s">
        <v>40</v>
      </c>
      <c r="O188" s="58"/>
      <c r="P188" s="58"/>
      <c r="Q188" s="58"/>
      <c r="R188" s="58"/>
      <c r="S188" s="58"/>
      <c r="T188" s="5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T188" s="14" t="s">
        <v>399</v>
      </c>
      <c r="AU188" s="14" t="s">
        <v>81</v>
      </c>
      <c r="AY188" s="14" t="s">
        <v>399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86</v>
      </c>
      <c r="BK188" s="166">
        <f>I188*H188</f>
        <v>0</v>
      </c>
    </row>
    <row r="189" spans="1:65" s="2" customFormat="1" ht="16.350000000000001" customHeight="1">
      <c r="A189" s="29"/>
      <c r="B189" s="30"/>
      <c r="C189" s="179" t="s">
        <v>1</v>
      </c>
      <c r="D189" s="179" t="s">
        <v>169</v>
      </c>
      <c r="E189" s="180" t="s">
        <v>1</v>
      </c>
      <c r="F189" s="181" t="s">
        <v>1</v>
      </c>
      <c r="G189" s="182" t="s">
        <v>1</v>
      </c>
      <c r="H189" s="183"/>
      <c r="I189" s="184"/>
      <c r="J189" s="185">
        <f t="shared" si="30"/>
        <v>0</v>
      </c>
      <c r="K189" s="186"/>
      <c r="L189" s="30"/>
      <c r="M189" s="187" t="s">
        <v>1</v>
      </c>
      <c r="N189" s="188" t="s">
        <v>40</v>
      </c>
      <c r="O189" s="189"/>
      <c r="P189" s="189"/>
      <c r="Q189" s="189"/>
      <c r="R189" s="189"/>
      <c r="S189" s="189"/>
      <c r="T189" s="190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T189" s="14" t="s">
        <v>399</v>
      </c>
      <c r="AU189" s="14" t="s">
        <v>81</v>
      </c>
      <c r="AY189" s="14" t="s">
        <v>399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86</v>
      </c>
      <c r="BK189" s="166">
        <f>I189*H189</f>
        <v>0</v>
      </c>
    </row>
    <row r="190" spans="1:65" s="2" customFormat="1" ht="6.95" customHeight="1">
      <c r="A190" s="29"/>
      <c r="B190" s="47"/>
      <c r="C190" s="48"/>
      <c r="D190" s="48"/>
      <c r="E190" s="48"/>
      <c r="F190" s="48"/>
      <c r="G190" s="48"/>
      <c r="H190" s="48"/>
      <c r="I190" s="48"/>
      <c r="J190" s="48"/>
      <c r="K190" s="48"/>
      <c r="L190" s="30"/>
      <c r="M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</row>
  </sheetData>
  <autoFilter ref="C124:K189" xr:uid="{00000000-0009-0000-0000-00000E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85:D190" xr:uid="{00000000-0002-0000-0E00-000000000000}">
      <formula1>"K, M"</formula1>
    </dataValidation>
    <dataValidation type="list" allowBlank="1" showInputMessage="1" showErrorMessage="1" error="Povolené sú hodnoty základná, znížená, nulová." sqref="N185:N190" xr:uid="{00000000-0002-0000-0E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41"/>
  <sheetViews>
    <sheetView showGridLines="0" topLeftCell="A117" workbookViewId="0">
      <selection activeCell="H131" sqref="H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130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37" t="s">
        <v>1466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3" t="str">
        <f>'Rekapitulácia stavby'!E14</f>
        <v>Vyplň údaj</v>
      </c>
      <c r="F18" s="220"/>
      <c r="G18" s="220"/>
      <c r="H18" s="22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ROUND((ROUND((SUM(BE119:BE134)),  2) + SUM(BE136:BE140)), 2)</f>
        <v>0</v>
      </c>
      <c r="G33" s="105"/>
      <c r="H33" s="105"/>
      <c r="I33" s="106">
        <v>0.2</v>
      </c>
      <c r="J33" s="104">
        <f>ROUND((ROUND(((SUM(BE119:BE134))*I33),  2) + (SUM(BE136:BE140)*I33)),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ROUND((ROUND((SUM(BF119:BF134)),  2) + SUM(BF136:BF140)), 2)</f>
        <v>0</v>
      </c>
      <c r="G34" s="105"/>
      <c r="H34" s="105"/>
      <c r="I34" s="106">
        <v>0.2</v>
      </c>
      <c r="J34" s="104">
        <f>ROUND((ROUND(((SUM(BF119:BF134))*I34),  2) + (SUM(BF136:BF140)*I34)),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ROUND((ROUND((SUM(BG119:BG134)),  2) + SUM(BG136:BG140)),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ROUND((ROUND((SUM(BH119:BH134)),  2) + SUM(BH136:BH140)),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ROUND((ROUND((SUM(BI119:BI134)),  2) + SUM(BI136:BI140)),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37" t="str">
        <f>E9</f>
        <v>SLP - Pripojka SLP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1467</v>
      </c>
      <c r="E97" s="122"/>
      <c r="F97" s="122"/>
      <c r="G97" s="122"/>
      <c r="H97" s="122"/>
      <c r="I97" s="122"/>
      <c r="J97" s="123">
        <f>J120</f>
        <v>0</v>
      </c>
      <c r="L97" s="120"/>
    </row>
    <row r="98" spans="1:31" s="9" customFormat="1" ht="24.95" hidden="1" customHeight="1">
      <c r="B98" s="120"/>
      <c r="D98" s="121" t="s">
        <v>1468</v>
      </c>
      <c r="E98" s="122"/>
      <c r="F98" s="122"/>
      <c r="G98" s="122"/>
      <c r="H98" s="122"/>
      <c r="I98" s="122"/>
      <c r="J98" s="123">
        <f>J128</f>
        <v>0</v>
      </c>
      <c r="L98" s="120"/>
    </row>
    <row r="99" spans="1:31" s="9" customFormat="1" ht="21.75" hidden="1" customHeight="1">
      <c r="B99" s="120"/>
      <c r="D99" s="128" t="s">
        <v>151</v>
      </c>
      <c r="J99" s="129">
        <f>J135</f>
        <v>0</v>
      </c>
      <c r="L99" s="120"/>
    </row>
    <row r="100" spans="1:31" s="2" customFormat="1" ht="21.75" hidden="1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hidden="1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idden="1"/>
    <row r="103" spans="1:31" hidden="1"/>
    <row r="104" spans="1:31" hidden="1"/>
    <row r="105" spans="1:31" s="2" customFormat="1" ht="6.95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152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15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41" t="str">
        <f>E7</f>
        <v>Mestský park Komenského</v>
      </c>
      <c r="F109" s="242"/>
      <c r="G109" s="242"/>
      <c r="H109" s="242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132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37" t="str">
        <f>E9</f>
        <v>SLP - Pripojka SLP</v>
      </c>
      <c r="F111" s="240"/>
      <c r="G111" s="240"/>
      <c r="H111" s="240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19</v>
      </c>
      <c r="D113" s="29"/>
      <c r="E113" s="29"/>
      <c r="F113" s="22" t="str">
        <f>F12</f>
        <v>Námestie Komenského, MČ Bratislava – Staré mesto</v>
      </c>
      <c r="G113" s="29"/>
      <c r="H113" s="29"/>
      <c r="I113" s="24" t="s">
        <v>21</v>
      </c>
      <c r="J113" s="55" t="str">
        <f>IF(J12="","",J12)</f>
        <v>1. 2. 2022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23</v>
      </c>
      <c r="D115" s="29"/>
      <c r="E115" s="29"/>
      <c r="F115" s="22" t="str">
        <f>E15</f>
        <v>Hlavné mesto SR Bratislava</v>
      </c>
      <c r="G115" s="29"/>
      <c r="H115" s="29"/>
      <c r="I115" s="24" t="s">
        <v>29</v>
      </c>
      <c r="J115" s="27" t="str">
        <f>E21</f>
        <v xml:space="preserve">Totalstudio s.r.o. 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27</v>
      </c>
      <c r="D116" s="29"/>
      <c r="E116" s="29"/>
      <c r="F116" s="22" t="str">
        <f>IF(E18="","",E18)</f>
        <v>Vyplň údaj</v>
      </c>
      <c r="G116" s="29"/>
      <c r="H116" s="29"/>
      <c r="I116" s="24" t="s">
        <v>32</v>
      </c>
      <c r="J116" s="27" t="str">
        <f>E24</f>
        <v xml:space="preserve">Totalstudio s.r.o.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30"/>
      <c r="B118" s="131"/>
      <c r="C118" s="132" t="s">
        <v>153</v>
      </c>
      <c r="D118" s="133" t="s">
        <v>59</v>
      </c>
      <c r="E118" s="133" t="s">
        <v>55</v>
      </c>
      <c r="F118" s="133" t="s">
        <v>56</v>
      </c>
      <c r="G118" s="133" t="s">
        <v>154</v>
      </c>
      <c r="H118" s="133" t="s">
        <v>155</v>
      </c>
      <c r="I118" s="133" t="s">
        <v>156</v>
      </c>
      <c r="J118" s="134" t="s">
        <v>138</v>
      </c>
      <c r="K118" s="135" t="s">
        <v>157</v>
      </c>
      <c r="L118" s="136"/>
      <c r="M118" s="62" t="s">
        <v>1</v>
      </c>
      <c r="N118" s="63" t="s">
        <v>38</v>
      </c>
      <c r="O118" s="63" t="s">
        <v>158</v>
      </c>
      <c r="P118" s="63" t="s">
        <v>159</v>
      </c>
      <c r="Q118" s="63" t="s">
        <v>160</v>
      </c>
      <c r="R118" s="63" t="s">
        <v>161</v>
      </c>
      <c r="S118" s="63" t="s">
        <v>162</v>
      </c>
      <c r="T118" s="64" t="s">
        <v>163</v>
      </c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</row>
    <row r="119" spans="1:65" s="2" customFormat="1" ht="22.9" customHeight="1">
      <c r="A119" s="29"/>
      <c r="B119" s="30"/>
      <c r="C119" s="69" t="s">
        <v>139</v>
      </c>
      <c r="D119" s="29"/>
      <c r="E119" s="29"/>
      <c r="F119" s="29"/>
      <c r="G119" s="29"/>
      <c r="H119" s="29"/>
      <c r="I119" s="29"/>
      <c r="J119" s="137">
        <f>BK119</f>
        <v>0</v>
      </c>
      <c r="K119" s="29"/>
      <c r="L119" s="30"/>
      <c r="M119" s="65"/>
      <c r="N119" s="56"/>
      <c r="O119" s="66"/>
      <c r="P119" s="138">
        <f>P120+P128+P135</f>
        <v>0</v>
      </c>
      <c r="Q119" s="66"/>
      <c r="R119" s="138">
        <f>R120+R128+R135</f>
        <v>0</v>
      </c>
      <c r="S119" s="66"/>
      <c r="T119" s="139">
        <f>T120+T128+T135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73</v>
      </c>
      <c r="AU119" s="14" t="s">
        <v>140</v>
      </c>
      <c r="BK119" s="140">
        <f>BK120+BK128+BK135</f>
        <v>0</v>
      </c>
    </row>
    <row r="120" spans="1:65" s="12" customFormat="1" ht="25.9" customHeight="1">
      <c r="B120" s="141"/>
      <c r="D120" s="142" t="s">
        <v>73</v>
      </c>
      <c r="E120" s="143" t="s">
        <v>661</v>
      </c>
      <c r="F120" s="143" t="s">
        <v>1469</v>
      </c>
      <c r="I120" s="144"/>
      <c r="J120" s="129">
        <f>BK120</f>
        <v>0</v>
      </c>
      <c r="L120" s="141"/>
      <c r="M120" s="145"/>
      <c r="N120" s="146"/>
      <c r="O120" s="146"/>
      <c r="P120" s="147">
        <f>SUM(P121:P127)</f>
        <v>0</v>
      </c>
      <c r="Q120" s="146"/>
      <c r="R120" s="147">
        <f>SUM(R121:R127)</f>
        <v>0</v>
      </c>
      <c r="S120" s="146"/>
      <c r="T120" s="148">
        <f>SUM(T121:T127)</f>
        <v>0</v>
      </c>
      <c r="AR120" s="142" t="s">
        <v>81</v>
      </c>
      <c r="AT120" s="149" t="s">
        <v>73</v>
      </c>
      <c r="AU120" s="149" t="s">
        <v>74</v>
      </c>
      <c r="AY120" s="142" t="s">
        <v>166</v>
      </c>
      <c r="BK120" s="150">
        <f>SUM(BK121:BK127)</f>
        <v>0</v>
      </c>
    </row>
    <row r="121" spans="1:65" s="2" customFormat="1" ht="37.9" customHeight="1">
      <c r="A121" s="29"/>
      <c r="B121" s="153"/>
      <c r="C121" s="154" t="s">
        <v>74</v>
      </c>
      <c r="D121" s="154" t="s">
        <v>169</v>
      </c>
      <c r="E121" s="155" t="s">
        <v>1470</v>
      </c>
      <c r="F121" s="156" t="s">
        <v>1471</v>
      </c>
      <c r="G121" s="157" t="s">
        <v>326</v>
      </c>
      <c r="H121" s="191">
        <v>260</v>
      </c>
      <c r="I121" s="158"/>
      <c r="J121" s="159">
        <f t="shared" ref="J121:J127" si="0">ROUND(I121*H121,2)</f>
        <v>0</v>
      </c>
      <c r="K121" s="160"/>
      <c r="L121" s="30"/>
      <c r="M121" s="161" t="s">
        <v>1</v>
      </c>
      <c r="N121" s="162" t="s">
        <v>40</v>
      </c>
      <c r="O121" s="58"/>
      <c r="P121" s="163">
        <f t="shared" ref="P121:P127" si="1">O121*H121</f>
        <v>0</v>
      </c>
      <c r="Q121" s="163">
        <v>0</v>
      </c>
      <c r="R121" s="163">
        <f t="shared" ref="R121:R127" si="2">Q121*H121</f>
        <v>0</v>
      </c>
      <c r="S121" s="163">
        <v>0</v>
      </c>
      <c r="T121" s="164">
        <f t="shared" ref="T121:T127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65" t="s">
        <v>173</v>
      </c>
      <c r="AT121" s="165" t="s">
        <v>169</v>
      </c>
      <c r="AU121" s="165" t="s">
        <v>81</v>
      </c>
      <c r="AY121" s="14" t="s">
        <v>166</v>
      </c>
      <c r="BE121" s="166">
        <f t="shared" ref="BE121:BE127" si="4">IF(N121="základná",J121,0)</f>
        <v>0</v>
      </c>
      <c r="BF121" s="166">
        <f t="shared" ref="BF121:BF127" si="5">IF(N121="znížená",J121,0)</f>
        <v>0</v>
      </c>
      <c r="BG121" s="166">
        <f t="shared" ref="BG121:BG127" si="6">IF(N121="zákl. prenesená",J121,0)</f>
        <v>0</v>
      </c>
      <c r="BH121" s="166">
        <f t="shared" ref="BH121:BH127" si="7">IF(N121="zníž. prenesená",J121,0)</f>
        <v>0</v>
      </c>
      <c r="BI121" s="166">
        <f t="shared" ref="BI121:BI127" si="8">IF(N121="nulová",J121,0)</f>
        <v>0</v>
      </c>
      <c r="BJ121" s="14" t="s">
        <v>86</v>
      </c>
      <c r="BK121" s="166">
        <f t="shared" ref="BK121:BK127" si="9">ROUND(I121*H121,2)</f>
        <v>0</v>
      </c>
      <c r="BL121" s="14" t="s">
        <v>173</v>
      </c>
      <c r="BM121" s="165" t="s">
        <v>86</v>
      </c>
    </row>
    <row r="122" spans="1:65" s="2" customFormat="1" ht="37.9" customHeight="1">
      <c r="A122" s="29"/>
      <c r="B122" s="153"/>
      <c r="C122" s="154" t="s">
        <v>74</v>
      </c>
      <c r="D122" s="154" t="s">
        <v>169</v>
      </c>
      <c r="E122" s="155" t="s">
        <v>1472</v>
      </c>
      <c r="F122" s="156" t="s">
        <v>1473</v>
      </c>
      <c r="G122" s="157" t="s">
        <v>248</v>
      </c>
      <c r="H122" s="191">
        <v>8</v>
      </c>
      <c r="I122" s="158"/>
      <c r="J122" s="159">
        <f t="shared" si="0"/>
        <v>0</v>
      </c>
      <c r="K122" s="160"/>
      <c r="L122" s="30"/>
      <c r="M122" s="161" t="s">
        <v>1</v>
      </c>
      <c r="N122" s="162" t="s">
        <v>40</v>
      </c>
      <c r="O122" s="58"/>
      <c r="P122" s="163">
        <f t="shared" si="1"/>
        <v>0</v>
      </c>
      <c r="Q122" s="163">
        <v>0</v>
      </c>
      <c r="R122" s="163">
        <f t="shared" si="2"/>
        <v>0</v>
      </c>
      <c r="S122" s="163">
        <v>0</v>
      </c>
      <c r="T122" s="164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5" t="s">
        <v>173</v>
      </c>
      <c r="AT122" s="165" t="s">
        <v>169</v>
      </c>
      <c r="AU122" s="165" t="s">
        <v>81</v>
      </c>
      <c r="AY122" s="14" t="s">
        <v>166</v>
      </c>
      <c r="BE122" s="166">
        <f t="shared" si="4"/>
        <v>0</v>
      </c>
      <c r="BF122" s="166">
        <f t="shared" si="5"/>
        <v>0</v>
      </c>
      <c r="BG122" s="166">
        <f t="shared" si="6"/>
        <v>0</v>
      </c>
      <c r="BH122" s="166">
        <f t="shared" si="7"/>
        <v>0</v>
      </c>
      <c r="BI122" s="166">
        <f t="shared" si="8"/>
        <v>0</v>
      </c>
      <c r="BJ122" s="14" t="s">
        <v>86</v>
      </c>
      <c r="BK122" s="166">
        <f t="shared" si="9"/>
        <v>0</v>
      </c>
      <c r="BL122" s="14" t="s">
        <v>173</v>
      </c>
      <c r="BM122" s="165" t="s">
        <v>173</v>
      </c>
    </row>
    <row r="123" spans="1:65" s="2" customFormat="1" ht="24.2" customHeight="1">
      <c r="A123" s="29"/>
      <c r="B123" s="153"/>
      <c r="C123" s="154" t="s">
        <v>74</v>
      </c>
      <c r="D123" s="154" t="s">
        <v>169</v>
      </c>
      <c r="E123" s="155" t="s">
        <v>1474</v>
      </c>
      <c r="F123" s="156" t="s">
        <v>1475</v>
      </c>
      <c r="G123" s="157" t="s">
        <v>248</v>
      </c>
      <c r="H123" s="191">
        <v>8</v>
      </c>
      <c r="I123" s="158"/>
      <c r="J123" s="159">
        <f t="shared" si="0"/>
        <v>0</v>
      </c>
      <c r="K123" s="160"/>
      <c r="L123" s="30"/>
      <c r="M123" s="161" t="s">
        <v>1</v>
      </c>
      <c r="N123" s="162" t="s">
        <v>40</v>
      </c>
      <c r="O123" s="58"/>
      <c r="P123" s="163">
        <f t="shared" si="1"/>
        <v>0</v>
      </c>
      <c r="Q123" s="163">
        <v>0</v>
      </c>
      <c r="R123" s="163">
        <f t="shared" si="2"/>
        <v>0</v>
      </c>
      <c r="S123" s="163">
        <v>0</v>
      </c>
      <c r="T123" s="164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5" t="s">
        <v>173</v>
      </c>
      <c r="AT123" s="165" t="s">
        <v>169</v>
      </c>
      <c r="AU123" s="165" t="s">
        <v>81</v>
      </c>
      <c r="AY123" s="14" t="s">
        <v>166</v>
      </c>
      <c r="BE123" s="166">
        <f t="shared" si="4"/>
        <v>0</v>
      </c>
      <c r="BF123" s="166">
        <f t="shared" si="5"/>
        <v>0</v>
      </c>
      <c r="BG123" s="166">
        <f t="shared" si="6"/>
        <v>0</v>
      </c>
      <c r="BH123" s="166">
        <f t="shared" si="7"/>
        <v>0</v>
      </c>
      <c r="BI123" s="166">
        <f t="shared" si="8"/>
        <v>0</v>
      </c>
      <c r="BJ123" s="14" t="s">
        <v>86</v>
      </c>
      <c r="BK123" s="166">
        <f t="shared" si="9"/>
        <v>0</v>
      </c>
      <c r="BL123" s="14" t="s">
        <v>173</v>
      </c>
      <c r="BM123" s="165" t="s">
        <v>340</v>
      </c>
    </row>
    <row r="124" spans="1:65" s="2" customFormat="1" ht="16.5" customHeight="1">
      <c r="A124" s="29"/>
      <c r="B124" s="153"/>
      <c r="C124" s="154" t="s">
        <v>74</v>
      </c>
      <c r="D124" s="154" t="s">
        <v>169</v>
      </c>
      <c r="E124" s="155" t="s">
        <v>1476</v>
      </c>
      <c r="F124" s="156" t="s">
        <v>1477</v>
      </c>
      <c r="G124" s="157" t="s">
        <v>248</v>
      </c>
      <c r="H124" s="191">
        <v>6</v>
      </c>
      <c r="I124" s="158"/>
      <c r="J124" s="159">
        <f t="shared" si="0"/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si="1"/>
        <v>0</v>
      </c>
      <c r="Q124" s="163">
        <v>0</v>
      </c>
      <c r="R124" s="163">
        <f t="shared" si="2"/>
        <v>0</v>
      </c>
      <c r="S124" s="163">
        <v>0</v>
      </c>
      <c r="T124" s="164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si="4"/>
        <v>0</v>
      </c>
      <c r="BF124" s="166">
        <f t="shared" si="5"/>
        <v>0</v>
      </c>
      <c r="BG124" s="166">
        <f t="shared" si="6"/>
        <v>0</v>
      </c>
      <c r="BH124" s="166">
        <f t="shared" si="7"/>
        <v>0</v>
      </c>
      <c r="BI124" s="166">
        <f t="shared" si="8"/>
        <v>0</v>
      </c>
      <c r="BJ124" s="14" t="s">
        <v>86</v>
      </c>
      <c r="BK124" s="166">
        <f t="shared" si="9"/>
        <v>0</v>
      </c>
      <c r="BL124" s="14" t="s">
        <v>173</v>
      </c>
      <c r="BM124" s="165" t="s">
        <v>222</v>
      </c>
    </row>
    <row r="125" spans="1:65" s="2" customFormat="1" ht="16.5" customHeight="1">
      <c r="A125" s="29"/>
      <c r="B125" s="153"/>
      <c r="C125" s="154" t="s">
        <v>74</v>
      </c>
      <c r="D125" s="154" t="s">
        <v>169</v>
      </c>
      <c r="E125" s="155" t="s">
        <v>1000</v>
      </c>
      <c r="F125" s="156" t="s">
        <v>1001</v>
      </c>
      <c r="G125" s="157" t="s">
        <v>248</v>
      </c>
      <c r="H125" s="191">
        <v>12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354</v>
      </c>
    </row>
    <row r="126" spans="1:65" s="2" customFormat="1" ht="24.2" customHeight="1">
      <c r="A126" s="29"/>
      <c r="B126" s="153"/>
      <c r="C126" s="154" t="s">
        <v>74</v>
      </c>
      <c r="D126" s="154" t="s">
        <v>169</v>
      </c>
      <c r="E126" s="155" t="s">
        <v>1478</v>
      </c>
      <c r="F126" s="156" t="s">
        <v>1479</v>
      </c>
      <c r="G126" s="157" t="s">
        <v>248</v>
      </c>
      <c r="H126" s="191">
        <v>12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362</v>
      </c>
    </row>
    <row r="127" spans="1:65" s="2" customFormat="1" ht="24.2" customHeight="1">
      <c r="A127" s="29"/>
      <c r="B127" s="153"/>
      <c r="C127" s="154" t="s">
        <v>74</v>
      </c>
      <c r="D127" s="154" t="s">
        <v>169</v>
      </c>
      <c r="E127" s="155" t="s">
        <v>1478</v>
      </c>
      <c r="F127" s="156" t="s">
        <v>1479</v>
      </c>
      <c r="G127" s="157" t="s">
        <v>248</v>
      </c>
      <c r="H127" s="191">
        <v>12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229</v>
      </c>
    </row>
    <row r="128" spans="1:65" s="12" customFormat="1" ht="25.9" customHeight="1">
      <c r="B128" s="141"/>
      <c r="D128" s="142" t="s">
        <v>73</v>
      </c>
      <c r="E128" s="143" t="s">
        <v>402</v>
      </c>
      <c r="F128" s="143" t="s">
        <v>1051</v>
      </c>
      <c r="I128" s="144"/>
      <c r="J128" s="129">
        <f>BK128</f>
        <v>0</v>
      </c>
      <c r="L128" s="141"/>
      <c r="M128" s="145"/>
      <c r="N128" s="146"/>
      <c r="O128" s="146"/>
      <c r="P128" s="147">
        <f>SUM(P129:P134)</f>
        <v>0</v>
      </c>
      <c r="Q128" s="146"/>
      <c r="R128" s="147">
        <f>SUM(R129:R134)</f>
        <v>0</v>
      </c>
      <c r="S128" s="146"/>
      <c r="T128" s="148">
        <f>SUM(T129:T134)</f>
        <v>0</v>
      </c>
      <c r="AR128" s="142" t="s">
        <v>81</v>
      </c>
      <c r="AT128" s="149" t="s">
        <v>73</v>
      </c>
      <c r="AU128" s="149" t="s">
        <v>74</v>
      </c>
      <c r="AY128" s="142" t="s">
        <v>166</v>
      </c>
      <c r="BK128" s="150">
        <f>SUM(BK129:BK134)</f>
        <v>0</v>
      </c>
    </row>
    <row r="129" spans="1:65" s="2" customFormat="1" ht="16.5" customHeight="1">
      <c r="A129" s="29"/>
      <c r="B129" s="153"/>
      <c r="C129" s="154" t="s">
        <v>74</v>
      </c>
      <c r="D129" s="154" t="s">
        <v>169</v>
      </c>
      <c r="E129" s="155" t="s">
        <v>1052</v>
      </c>
      <c r="F129" s="156" t="s">
        <v>1053</v>
      </c>
      <c r="G129" s="157" t="s">
        <v>523</v>
      </c>
      <c r="H129" s="191">
        <v>6</v>
      </c>
      <c r="I129" s="158"/>
      <c r="J129" s="159">
        <f t="shared" ref="J129:J134" si="1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34" si="11">O129*H129</f>
        <v>0</v>
      </c>
      <c r="Q129" s="163">
        <v>0</v>
      </c>
      <c r="R129" s="163">
        <f t="shared" ref="R129:R134" si="12">Q129*H129</f>
        <v>0</v>
      </c>
      <c r="S129" s="163">
        <v>0</v>
      </c>
      <c r="T129" s="164">
        <f t="shared" ref="T129:T134" si="1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ref="BE129:BE134" si="14">IF(N129="základná",J129,0)</f>
        <v>0</v>
      </c>
      <c r="BF129" s="166">
        <f t="shared" ref="BF129:BF134" si="15">IF(N129="znížená",J129,0)</f>
        <v>0</v>
      </c>
      <c r="BG129" s="166">
        <f t="shared" ref="BG129:BG134" si="16">IF(N129="zákl. prenesená",J129,0)</f>
        <v>0</v>
      </c>
      <c r="BH129" s="166">
        <f t="shared" ref="BH129:BH134" si="17">IF(N129="zníž. prenesená",J129,0)</f>
        <v>0</v>
      </c>
      <c r="BI129" s="166">
        <f t="shared" ref="BI129:BI134" si="18">IF(N129="nulová",J129,0)</f>
        <v>0</v>
      </c>
      <c r="BJ129" s="14" t="s">
        <v>86</v>
      </c>
      <c r="BK129" s="166">
        <f t="shared" ref="BK129:BK134" si="19">ROUND(I129*H129,2)</f>
        <v>0</v>
      </c>
      <c r="BL129" s="14" t="s">
        <v>173</v>
      </c>
      <c r="BM129" s="165" t="s">
        <v>218</v>
      </c>
    </row>
    <row r="130" spans="1:65" s="2" customFormat="1" ht="16.5" customHeight="1">
      <c r="A130" s="29"/>
      <c r="B130" s="153"/>
      <c r="C130" s="154" t="s">
        <v>74</v>
      </c>
      <c r="D130" s="154" t="s">
        <v>169</v>
      </c>
      <c r="E130" s="155" t="s">
        <v>1058</v>
      </c>
      <c r="F130" s="156" t="s">
        <v>1059</v>
      </c>
      <c r="G130" s="157" t="s">
        <v>523</v>
      </c>
      <c r="H130" s="191">
        <v>4</v>
      </c>
      <c r="I130" s="158"/>
      <c r="J130" s="159">
        <f t="shared" si="1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1"/>
        <v>0</v>
      </c>
      <c r="Q130" s="163">
        <v>0</v>
      </c>
      <c r="R130" s="163">
        <f t="shared" si="12"/>
        <v>0</v>
      </c>
      <c r="S130" s="163">
        <v>0</v>
      </c>
      <c r="T130" s="164">
        <f t="shared" si="1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14"/>
        <v>0</v>
      </c>
      <c r="BF130" s="166">
        <f t="shared" si="15"/>
        <v>0</v>
      </c>
      <c r="BG130" s="166">
        <f t="shared" si="16"/>
        <v>0</v>
      </c>
      <c r="BH130" s="166">
        <f t="shared" si="17"/>
        <v>0</v>
      </c>
      <c r="BI130" s="166">
        <f t="shared" si="18"/>
        <v>0</v>
      </c>
      <c r="BJ130" s="14" t="s">
        <v>86</v>
      </c>
      <c r="BK130" s="166">
        <f t="shared" si="19"/>
        <v>0</v>
      </c>
      <c r="BL130" s="14" t="s">
        <v>173</v>
      </c>
      <c r="BM130" s="165" t="s">
        <v>420</v>
      </c>
    </row>
    <row r="131" spans="1:65" s="2" customFormat="1" ht="16.5" customHeight="1">
      <c r="A131" s="29"/>
      <c r="B131" s="153"/>
      <c r="C131" s="154" t="s">
        <v>74</v>
      </c>
      <c r="D131" s="154" t="s">
        <v>169</v>
      </c>
      <c r="E131" s="155" t="s">
        <v>1061</v>
      </c>
      <c r="F131" s="156" t="s">
        <v>1062</v>
      </c>
      <c r="G131" s="157" t="s">
        <v>523</v>
      </c>
      <c r="H131" s="191">
        <v>10</v>
      </c>
      <c r="I131" s="158"/>
      <c r="J131" s="159">
        <f t="shared" si="1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1"/>
        <v>0</v>
      </c>
      <c r="Q131" s="163">
        <v>0</v>
      </c>
      <c r="R131" s="163">
        <f t="shared" si="12"/>
        <v>0</v>
      </c>
      <c r="S131" s="163">
        <v>0</v>
      </c>
      <c r="T131" s="164">
        <f t="shared" si="1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14"/>
        <v>0</v>
      </c>
      <c r="BF131" s="166">
        <f t="shared" si="15"/>
        <v>0</v>
      </c>
      <c r="BG131" s="166">
        <f t="shared" si="16"/>
        <v>0</v>
      </c>
      <c r="BH131" s="166">
        <f t="shared" si="17"/>
        <v>0</v>
      </c>
      <c r="BI131" s="166">
        <f t="shared" si="18"/>
        <v>0</v>
      </c>
      <c r="BJ131" s="14" t="s">
        <v>86</v>
      </c>
      <c r="BK131" s="166">
        <f t="shared" si="19"/>
        <v>0</v>
      </c>
      <c r="BL131" s="14" t="s">
        <v>173</v>
      </c>
      <c r="BM131" s="165" t="s">
        <v>7</v>
      </c>
    </row>
    <row r="132" spans="1:65" s="2" customFormat="1" ht="24.2" customHeight="1">
      <c r="A132" s="29"/>
      <c r="B132" s="153"/>
      <c r="C132" s="154" t="s">
        <v>74</v>
      </c>
      <c r="D132" s="154" t="s">
        <v>169</v>
      </c>
      <c r="E132" s="155" t="s">
        <v>1068</v>
      </c>
      <c r="F132" s="156" t="s">
        <v>1069</v>
      </c>
      <c r="G132" s="157" t="s">
        <v>523</v>
      </c>
      <c r="H132" s="191">
        <v>6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1"/>
        <v>0</v>
      </c>
      <c r="Q132" s="163">
        <v>0</v>
      </c>
      <c r="R132" s="163">
        <f t="shared" si="12"/>
        <v>0</v>
      </c>
      <c r="S132" s="163">
        <v>0</v>
      </c>
      <c r="T132" s="164">
        <f t="shared" si="1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14"/>
        <v>0</v>
      </c>
      <c r="BF132" s="166">
        <f t="shared" si="15"/>
        <v>0</v>
      </c>
      <c r="BG132" s="166">
        <f t="shared" si="16"/>
        <v>0</v>
      </c>
      <c r="BH132" s="166">
        <f t="shared" si="17"/>
        <v>0</v>
      </c>
      <c r="BI132" s="166">
        <f t="shared" si="18"/>
        <v>0</v>
      </c>
      <c r="BJ132" s="14" t="s">
        <v>86</v>
      </c>
      <c r="BK132" s="166">
        <f t="shared" si="19"/>
        <v>0</v>
      </c>
      <c r="BL132" s="14" t="s">
        <v>173</v>
      </c>
      <c r="BM132" s="165" t="s">
        <v>425</v>
      </c>
    </row>
    <row r="133" spans="1:65" s="2" customFormat="1" ht="24.2" customHeight="1">
      <c r="A133" s="29"/>
      <c r="B133" s="153"/>
      <c r="C133" s="154" t="s">
        <v>74</v>
      </c>
      <c r="D133" s="154" t="s">
        <v>169</v>
      </c>
      <c r="E133" s="155" t="s">
        <v>1075</v>
      </c>
      <c r="F133" s="156" t="s">
        <v>1076</v>
      </c>
      <c r="G133" s="157" t="s">
        <v>523</v>
      </c>
      <c r="H133" s="191">
        <v>8</v>
      </c>
      <c r="I133" s="158"/>
      <c r="J133" s="159">
        <f t="shared" si="1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1"/>
        <v>0</v>
      </c>
      <c r="Q133" s="163">
        <v>0</v>
      </c>
      <c r="R133" s="163">
        <f t="shared" si="12"/>
        <v>0</v>
      </c>
      <c r="S133" s="163">
        <v>0</v>
      </c>
      <c r="T133" s="164">
        <f t="shared" si="1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14"/>
        <v>0</v>
      </c>
      <c r="BF133" s="166">
        <f t="shared" si="15"/>
        <v>0</v>
      </c>
      <c r="BG133" s="166">
        <f t="shared" si="16"/>
        <v>0</v>
      </c>
      <c r="BH133" s="166">
        <f t="shared" si="17"/>
        <v>0</v>
      </c>
      <c r="BI133" s="166">
        <f t="shared" si="18"/>
        <v>0</v>
      </c>
      <c r="BJ133" s="14" t="s">
        <v>86</v>
      </c>
      <c r="BK133" s="166">
        <f t="shared" si="19"/>
        <v>0</v>
      </c>
      <c r="BL133" s="14" t="s">
        <v>173</v>
      </c>
      <c r="BM133" s="165" t="s">
        <v>235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1082</v>
      </c>
      <c r="F134" s="156" t="s">
        <v>1083</v>
      </c>
      <c r="G134" s="157" t="s">
        <v>523</v>
      </c>
      <c r="H134" s="191">
        <v>10</v>
      </c>
      <c r="I134" s="158"/>
      <c r="J134" s="159">
        <f t="shared" si="1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1"/>
        <v>0</v>
      </c>
      <c r="Q134" s="163">
        <v>0</v>
      </c>
      <c r="R134" s="163">
        <f t="shared" si="12"/>
        <v>0</v>
      </c>
      <c r="S134" s="163">
        <v>0</v>
      </c>
      <c r="T134" s="164">
        <f t="shared" si="1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14"/>
        <v>0</v>
      </c>
      <c r="BF134" s="166">
        <f t="shared" si="15"/>
        <v>0</v>
      </c>
      <c r="BG134" s="166">
        <f t="shared" si="16"/>
        <v>0</v>
      </c>
      <c r="BH134" s="166">
        <f t="shared" si="17"/>
        <v>0</v>
      </c>
      <c r="BI134" s="166">
        <f t="shared" si="18"/>
        <v>0</v>
      </c>
      <c r="BJ134" s="14" t="s">
        <v>86</v>
      </c>
      <c r="BK134" s="166">
        <f t="shared" si="19"/>
        <v>0</v>
      </c>
      <c r="BL134" s="14" t="s">
        <v>173</v>
      </c>
      <c r="BM134" s="165" t="s">
        <v>224</v>
      </c>
    </row>
    <row r="135" spans="1:65" s="2" customFormat="1" ht="49.9" customHeight="1">
      <c r="A135" s="29"/>
      <c r="B135" s="30"/>
      <c r="C135" s="29"/>
      <c r="D135" s="29"/>
      <c r="E135" s="143" t="s">
        <v>397</v>
      </c>
      <c r="F135" s="143" t="s">
        <v>398</v>
      </c>
      <c r="G135" s="29"/>
      <c r="H135" s="29"/>
      <c r="I135" s="29"/>
      <c r="J135" s="129">
        <f t="shared" ref="J135:J140" si="20">BK135</f>
        <v>0</v>
      </c>
      <c r="K135" s="29"/>
      <c r="L135" s="30"/>
      <c r="M135" s="177"/>
      <c r="N135" s="178"/>
      <c r="O135" s="58"/>
      <c r="P135" s="58"/>
      <c r="Q135" s="58"/>
      <c r="R135" s="58"/>
      <c r="S135" s="58"/>
      <c r="T135" s="5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73</v>
      </c>
      <c r="AU135" s="14" t="s">
        <v>74</v>
      </c>
      <c r="AY135" s="14" t="s">
        <v>399</v>
      </c>
      <c r="BK135" s="166">
        <f>SUM(BK136:BK140)</f>
        <v>0</v>
      </c>
    </row>
    <row r="136" spans="1:65" s="2" customFormat="1" ht="16.350000000000001" customHeight="1">
      <c r="A136" s="29"/>
      <c r="B136" s="30"/>
      <c r="C136" s="179" t="s">
        <v>1</v>
      </c>
      <c r="D136" s="179" t="s">
        <v>169</v>
      </c>
      <c r="E136" s="180" t="s">
        <v>1</v>
      </c>
      <c r="F136" s="181" t="s">
        <v>1</v>
      </c>
      <c r="G136" s="182" t="s">
        <v>1</v>
      </c>
      <c r="H136" s="183"/>
      <c r="I136" s="184"/>
      <c r="J136" s="185">
        <f t="shared" si="20"/>
        <v>0</v>
      </c>
      <c r="K136" s="186"/>
      <c r="L136" s="30"/>
      <c r="M136" s="187" t="s">
        <v>1</v>
      </c>
      <c r="N136" s="188" t="s">
        <v>40</v>
      </c>
      <c r="O136" s="58"/>
      <c r="P136" s="58"/>
      <c r="Q136" s="58"/>
      <c r="R136" s="58"/>
      <c r="S136" s="58"/>
      <c r="T136" s="5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399</v>
      </c>
      <c r="AU136" s="14" t="s">
        <v>81</v>
      </c>
      <c r="AY136" s="14" t="s">
        <v>399</v>
      </c>
      <c r="BE136" s="166">
        <f>IF(N136="základná",J136,0)</f>
        <v>0</v>
      </c>
      <c r="BF136" s="166">
        <f>IF(N136="znížená",J136,0)</f>
        <v>0</v>
      </c>
      <c r="BG136" s="166">
        <f>IF(N136="zákl. prenesená",J136,0)</f>
        <v>0</v>
      </c>
      <c r="BH136" s="166">
        <f>IF(N136="zníž. prenesená",J136,0)</f>
        <v>0</v>
      </c>
      <c r="BI136" s="166">
        <f>IF(N136="nulová",J136,0)</f>
        <v>0</v>
      </c>
      <c r="BJ136" s="14" t="s">
        <v>86</v>
      </c>
      <c r="BK136" s="166">
        <f>I136*H136</f>
        <v>0</v>
      </c>
    </row>
    <row r="137" spans="1:65" s="2" customFormat="1" ht="16.350000000000001" customHeight="1">
      <c r="A137" s="29"/>
      <c r="B137" s="30"/>
      <c r="C137" s="179" t="s">
        <v>1</v>
      </c>
      <c r="D137" s="179" t="s">
        <v>169</v>
      </c>
      <c r="E137" s="180" t="s">
        <v>1</v>
      </c>
      <c r="F137" s="181" t="s">
        <v>1</v>
      </c>
      <c r="G137" s="182" t="s">
        <v>1</v>
      </c>
      <c r="H137" s="183"/>
      <c r="I137" s="184"/>
      <c r="J137" s="185">
        <f t="shared" si="20"/>
        <v>0</v>
      </c>
      <c r="K137" s="186"/>
      <c r="L137" s="30"/>
      <c r="M137" s="187" t="s">
        <v>1</v>
      </c>
      <c r="N137" s="188" t="s">
        <v>40</v>
      </c>
      <c r="O137" s="58"/>
      <c r="P137" s="58"/>
      <c r="Q137" s="58"/>
      <c r="R137" s="58"/>
      <c r="S137" s="58"/>
      <c r="T137" s="5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4" t="s">
        <v>399</v>
      </c>
      <c r="AU137" s="14" t="s">
        <v>81</v>
      </c>
      <c r="AY137" s="14" t="s">
        <v>399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86</v>
      </c>
      <c r="BK137" s="166">
        <f>I137*H137</f>
        <v>0</v>
      </c>
    </row>
    <row r="138" spans="1:65" s="2" customFormat="1" ht="16.350000000000001" customHeight="1">
      <c r="A138" s="29"/>
      <c r="B138" s="30"/>
      <c r="C138" s="179" t="s">
        <v>1</v>
      </c>
      <c r="D138" s="179" t="s">
        <v>169</v>
      </c>
      <c r="E138" s="180" t="s">
        <v>1</v>
      </c>
      <c r="F138" s="181" t="s">
        <v>1</v>
      </c>
      <c r="G138" s="182" t="s">
        <v>1</v>
      </c>
      <c r="H138" s="183"/>
      <c r="I138" s="184"/>
      <c r="J138" s="185">
        <f t="shared" si="20"/>
        <v>0</v>
      </c>
      <c r="K138" s="186"/>
      <c r="L138" s="30"/>
      <c r="M138" s="187" t="s">
        <v>1</v>
      </c>
      <c r="N138" s="188" t="s">
        <v>40</v>
      </c>
      <c r="O138" s="58"/>
      <c r="P138" s="58"/>
      <c r="Q138" s="58"/>
      <c r="R138" s="58"/>
      <c r="S138" s="58"/>
      <c r="T138" s="5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399</v>
      </c>
      <c r="AU138" s="14" t="s">
        <v>81</v>
      </c>
      <c r="AY138" s="14" t="s">
        <v>399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86</v>
      </c>
      <c r="BK138" s="166">
        <f>I138*H138</f>
        <v>0</v>
      </c>
    </row>
    <row r="139" spans="1:65" s="2" customFormat="1" ht="16.350000000000001" customHeight="1">
      <c r="A139" s="29"/>
      <c r="B139" s="30"/>
      <c r="C139" s="179" t="s">
        <v>1</v>
      </c>
      <c r="D139" s="179" t="s">
        <v>169</v>
      </c>
      <c r="E139" s="180" t="s">
        <v>1</v>
      </c>
      <c r="F139" s="181" t="s">
        <v>1</v>
      </c>
      <c r="G139" s="182" t="s">
        <v>1</v>
      </c>
      <c r="H139" s="183"/>
      <c r="I139" s="184"/>
      <c r="J139" s="185">
        <f t="shared" si="20"/>
        <v>0</v>
      </c>
      <c r="K139" s="186"/>
      <c r="L139" s="30"/>
      <c r="M139" s="187" t="s">
        <v>1</v>
      </c>
      <c r="N139" s="188" t="s">
        <v>40</v>
      </c>
      <c r="O139" s="58"/>
      <c r="P139" s="58"/>
      <c r="Q139" s="58"/>
      <c r="R139" s="58"/>
      <c r="S139" s="58"/>
      <c r="T139" s="5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T139" s="14" t="s">
        <v>399</v>
      </c>
      <c r="AU139" s="14" t="s">
        <v>81</v>
      </c>
      <c r="AY139" s="14" t="s">
        <v>399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I139*H139</f>
        <v>0</v>
      </c>
    </row>
    <row r="140" spans="1:65" s="2" customFormat="1" ht="16.350000000000001" customHeight="1">
      <c r="A140" s="29"/>
      <c r="B140" s="30"/>
      <c r="C140" s="179" t="s">
        <v>1</v>
      </c>
      <c r="D140" s="179" t="s">
        <v>169</v>
      </c>
      <c r="E140" s="180" t="s">
        <v>1</v>
      </c>
      <c r="F140" s="181" t="s">
        <v>1</v>
      </c>
      <c r="G140" s="182" t="s">
        <v>1</v>
      </c>
      <c r="H140" s="183"/>
      <c r="I140" s="184"/>
      <c r="J140" s="185">
        <f t="shared" si="20"/>
        <v>0</v>
      </c>
      <c r="K140" s="186"/>
      <c r="L140" s="30"/>
      <c r="M140" s="187" t="s">
        <v>1</v>
      </c>
      <c r="N140" s="188" t="s">
        <v>40</v>
      </c>
      <c r="O140" s="189"/>
      <c r="P140" s="189"/>
      <c r="Q140" s="189"/>
      <c r="R140" s="189"/>
      <c r="S140" s="189"/>
      <c r="T140" s="190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T140" s="14" t="s">
        <v>399</v>
      </c>
      <c r="AU140" s="14" t="s">
        <v>81</v>
      </c>
      <c r="AY140" s="14" t="s">
        <v>399</v>
      </c>
      <c r="BE140" s="166">
        <f>IF(N140="základná",J140,0)</f>
        <v>0</v>
      </c>
      <c r="BF140" s="166">
        <f>IF(N140="znížená",J140,0)</f>
        <v>0</v>
      </c>
      <c r="BG140" s="166">
        <f>IF(N140="zákl. prenesená",J140,0)</f>
        <v>0</v>
      </c>
      <c r="BH140" s="166">
        <f>IF(N140="zníž. prenesená",J140,0)</f>
        <v>0</v>
      </c>
      <c r="BI140" s="166">
        <f>IF(N140="nulová",J140,0)</f>
        <v>0</v>
      </c>
      <c r="BJ140" s="14" t="s">
        <v>86</v>
      </c>
      <c r="BK140" s="166">
        <f>I140*H140</f>
        <v>0</v>
      </c>
    </row>
    <row r="141" spans="1:65" s="2" customFormat="1" ht="6.95" customHeight="1">
      <c r="A141" s="29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0"/>
      <c r="M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18:K140" xr:uid="{00000000-0009-0000-0000-00000F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36:D141" xr:uid="{00000000-0002-0000-0F00-000000000000}">
      <formula1>"K, M"</formula1>
    </dataValidation>
    <dataValidation type="list" allowBlank="1" showInputMessage="1" showErrorMessage="1" error="Povolené sú hodnoty základná, znížená, nulová." sqref="N136:N141" xr:uid="{00000000-0002-0000-0F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4"/>
  <sheetViews>
    <sheetView showGridLines="0" workbookViewId="0">
      <selection activeCell="AK26" sqref="AK26:AO2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8" t="s">
        <v>5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20" t="s">
        <v>13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17"/>
      <c r="BE5" s="217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21" t="s">
        <v>16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17"/>
      <c r="BE6" s="218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8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18"/>
      <c r="BS8" s="14" t="s">
        <v>6</v>
      </c>
    </row>
    <row r="9" spans="1:74" s="1" customFormat="1" ht="14.45" customHeight="1">
      <c r="B9" s="17"/>
      <c r="AR9" s="17"/>
      <c r="BE9" s="218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18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218"/>
      <c r="BS11" s="14" t="s">
        <v>6</v>
      </c>
    </row>
    <row r="12" spans="1:74" s="1" customFormat="1" ht="6.95" customHeight="1">
      <c r="B12" s="17"/>
      <c r="AR12" s="17"/>
      <c r="BE12" s="218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218"/>
      <c r="BS13" s="14" t="s">
        <v>6</v>
      </c>
    </row>
    <row r="14" spans="1:74" ht="12.75">
      <c r="B14" s="17"/>
      <c r="E14" s="222" t="s">
        <v>28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4" t="s">
        <v>26</v>
      </c>
      <c r="AN14" s="26" t="s">
        <v>28</v>
      </c>
      <c r="AR14" s="17"/>
      <c r="BE14" s="218"/>
      <c r="BS14" s="14" t="s">
        <v>6</v>
      </c>
    </row>
    <row r="15" spans="1:74" s="1" customFormat="1" ht="6.95" customHeight="1">
      <c r="B15" s="17"/>
      <c r="AR15" s="17"/>
      <c r="BE15" s="218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218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218"/>
      <c r="BS17" s="14" t="s">
        <v>31</v>
      </c>
    </row>
    <row r="18" spans="1:71" s="1" customFormat="1" ht="6.95" customHeight="1">
      <c r="B18" s="17"/>
      <c r="AR18" s="17"/>
      <c r="BE18" s="218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218"/>
      <c r="BS19" s="14" t="s">
        <v>6</v>
      </c>
    </row>
    <row r="20" spans="1:71" s="1" customFormat="1" ht="18.399999999999999" customHeight="1">
      <c r="B20" s="17"/>
      <c r="E20" s="22" t="s">
        <v>30</v>
      </c>
      <c r="AK20" s="24" t="s">
        <v>26</v>
      </c>
      <c r="AN20" s="22" t="s">
        <v>1</v>
      </c>
      <c r="AR20" s="17"/>
      <c r="BE20" s="218"/>
      <c r="BS20" s="14" t="s">
        <v>31</v>
      </c>
    </row>
    <row r="21" spans="1:71" s="1" customFormat="1" ht="6.95" customHeight="1">
      <c r="B21" s="17"/>
      <c r="AR21" s="17"/>
      <c r="BE21" s="218"/>
    </row>
    <row r="22" spans="1:71" s="1" customFormat="1" ht="12" customHeight="1">
      <c r="B22" s="17"/>
      <c r="D22" s="24" t="s">
        <v>33</v>
      </c>
      <c r="AR22" s="17"/>
      <c r="BE22" s="218"/>
    </row>
    <row r="23" spans="1:71" s="1" customFormat="1" ht="16.5" customHeight="1">
      <c r="B23" s="17"/>
      <c r="E23" s="224" t="s">
        <v>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R23" s="17"/>
      <c r="BE23" s="218"/>
    </row>
    <row r="24" spans="1:71" s="1" customFormat="1" ht="6.95" customHeight="1">
      <c r="B24" s="17"/>
      <c r="AR24" s="17"/>
      <c r="BE24" s="21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8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5">
        <f>ROUND(AG94,2)</f>
        <v>0</v>
      </c>
      <c r="AL26" s="226"/>
      <c r="AM26" s="226"/>
      <c r="AN26" s="226"/>
      <c r="AO26" s="226"/>
      <c r="AP26" s="29"/>
      <c r="AQ26" s="29"/>
      <c r="AR26" s="30"/>
      <c r="BE26" s="21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7" t="s">
        <v>35</v>
      </c>
      <c r="M28" s="227"/>
      <c r="N28" s="227"/>
      <c r="O28" s="227"/>
      <c r="P28" s="227"/>
      <c r="Q28" s="29"/>
      <c r="R28" s="29"/>
      <c r="S28" s="29"/>
      <c r="T28" s="29"/>
      <c r="U28" s="29"/>
      <c r="V28" s="29"/>
      <c r="W28" s="227" t="s">
        <v>36</v>
      </c>
      <c r="X28" s="227"/>
      <c r="Y28" s="227"/>
      <c r="Z28" s="227"/>
      <c r="AA28" s="227"/>
      <c r="AB28" s="227"/>
      <c r="AC28" s="227"/>
      <c r="AD28" s="227"/>
      <c r="AE28" s="227"/>
      <c r="AF28" s="29"/>
      <c r="AG28" s="29"/>
      <c r="AH28" s="29"/>
      <c r="AI28" s="29"/>
      <c r="AJ28" s="29"/>
      <c r="AK28" s="227" t="s">
        <v>37</v>
      </c>
      <c r="AL28" s="227"/>
      <c r="AM28" s="227"/>
      <c r="AN28" s="227"/>
      <c r="AO28" s="227"/>
      <c r="AP28" s="29"/>
      <c r="AQ28" s="29"/>
      <c r="AR28" s="30"/>
      <c r="BE28" s="218"/>
    </row>
    <row r="29" spans="1:71" s="3" customFormat="1" ht="14.45" customHeight="1">
      <c r="B29" s="34"/>
      <c r="D29" s="24" t="s">
        <v>38</v>
      </c>
      <c r="F29" s="35" t="s">
        <v>39</v>
      </c>
      <c r="L29" s="230">
        <v>0.2</v>
      </c>
      <c r="M29" s="229"/>
      <c r="N29" s="229"/>
      <c r="O29" s="229"/>
      <c r="P29" s="229"/>
      <c r="Q29" s="36"/>
      <c r="R29" s="36"/>
      <c r="S29" s="36"/>
      <c r="T29" s="36"/>
      <c r="U29" s="36"/>
      <c r="V29" s="36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F29" s="36"/>
      <c r="AG29" s="36"/>
      <c r="AH29" s="36"/>
      <c r="AI29" s="36"/>
      <c r="AJ29" s="36"/>
      <c r="AK29" s="228">
        <f>ROUND(AV94, 2)</f>
        <v>0</v>
      </c>
      <c r="AL29" s="229"/>
      <c r="AM29" s="229"/>
      <c r="AN29" s="229"/>
      <c r="AO29" s="229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9"/>
    </row>
    <row r="30" spans="1:71" s="3" customFormat="1" ht="14.45" customHeight="1">
      <c r="B30" s="34"/>
      <c r="F30" s="35" t="s">
        <v>40</v>
      </c>
      <c r="L30" s="230">
        <v>0.2</v>
      </c>
      <c r="M30" s="229"/>
      <c r="N30" s="229"/>
      <c r="O30" s="229"/>
      <c r="P30" s="229"/>
      <c r="Q30" s="36"/>
      <c r="R30" s="36"/>
      <c r="S30" s="36"/>
      <c r="T30" s="36"/>
      <c r="U30" s="36"/>
      <c r="V30" s="36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F30" s="36"/>
      <c r="AG30" s="36"/>
      <c r="AH30" s="36"/>
      <c r="AI30" s="36"/>
      <c r="AJ30" s="36"/>
      <c r="AK30" s="228">
        <f>ROUND(AW94, 2)</f>
        <v>0</v>
      </c>
      <c r="AL30" s="229"/>
      <c r="AM30" s="229"/>
      <c r="AN30" s="229"/>
      <c r="AO30" s="229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9"/>
    </row>
    <row r="31" spans="1:71" s="3" customFormat="1" ht="14.45" hidden="1" customHeight="1">
      <c r="B31" s="34"/>
      <c r="F31" s="24" t="s">
        <v>41</v>
      </c>
      <c r="L31" s="233">
        <v>0.2</v>
      </c>
      <c r="M31" s="232"/>
      <c r="N31" s="232"/>
      <c r="O31" s="232"/>
      <c r="P31" s="232"/>
      <c r="W31" s="231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1">
        <v>0</v>
      </c>
      <c r="AL31" s="232"/>
      <c r="AM31" s="232"/>
      <c r="AN31" s="232"/>
      <c r="AO31" s="232"/>
      <c r="AR31" s="34"/>
      <c r="BE31" s="219"/>
    </row>
    <row r="32" spans="1:71" s="3" customFormat="1" ht="14.45" hidden="1" customHeight="1">
      <c r="B32" s="34"/>
      <c r="F32" s="24" t="s">
        <v>42</v>
      </c>
      <c r="L32" s="233">
        <v>0.2</v>
      </c>
      <c r="M32" s="232"/>
      <c r="N32" s="232"/>
      <c r="O32" s="232"/>
      <c r="P32" s="232"/>
      <c r="W32" s="231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v>0</v>
      </c>
      <c r="AL32" s="232"/>
      <c r="AM32" s="232"/>
      <c r="AN32" s="232"/>
      <c r="AO32" s="232"/>
      <c r="AR32" s="34"/>
      <c r="BE32" s="219"/>
    </row>
    <row r="33" spans="1:57" s="3" customFormat="1" ht="14.45" hidden="1" customHeight="1">
      <c r="B33" s="34"/>
      <c r="F33" s="35" t="s">
        <v>43</v>
      </c>
      <c r="L33" s="230">
        <v>0</v>
      </c>
      <c r="M33" s="229"/>
      <c r="N33" s="229"/>
      <c r="O33" s="229"/>
      <c r="P33" s="229"/>
      <c r="Q33" s="36"/>
      <c r="R33" s="36"/>
      <c r="S33" s="36"/>
      <c r="T33" s="36"/>
      <c r="U33" s="36"/>
      <c r="V33" s="36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F33" s="36"/>
      <c r="AG33" s="36"/>
      <c r="AH33" s="36"/>
      <c r="AI33" s="36"/>
      <c r="AJ33" s="36"/>
      <c r="AK33" s="228">
        <v>0</v>
      </c>
      <c r="AL33" s="229"/>
      <c r="AM33" s="229"/>
      <c r="AN33" s="229"/>
      <c r="AO33" s="229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8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07" t="s">
        <v>46</v>
      </c>
      <c r="Y35" s="205"/>
      <c r="Z35" s="205"/>
      <c r="AA35" s="205"/>
      <c r="AB35" s="205"/>
      <c r="AC35" s="40"/>
      <c r="AD35" s="40"/>
      <c r="AE35" s="40"/>
      <c r="AF35" s="40"/>
      <c r="AG35" s="40"/>
      <c r="AH35" s="40"/>
      <c r="AI35" s="40"/>
      <c r="AJ35" s="40"/>
      <c r="AK35" s="204">
        <f>SUM(AK26:AK33)</f>
        <v>0</v>
      </c>
      <c r="AL35" s="205"/>
      <c r="AM35" s="205"/>
      <c r="AN35" s="205"/>
      <c r="AO35" s="206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2021MH152-rev1</v>
      </c>
      <c r="AR84" s="51"/>
    </row>
    <row r="85" spans="1:91" s="5" customFormat="1" ht="36.950000000000003" customHeight="1">
      <c r="B85" s="52"/>
      <c r="C85" s="53" t="s">
        <v>15</v>
      </c>
      <c r="L85" s="237" t="str">
        <f>K6</f>
        <v>Mestský park Komenského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Námestie Komenského, MČ Bratislava – Staré mesto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12" t="str">
        <f>IF(AN8= "","",AN8)</f>
        <v>1. 2. 2022</v>
      </c>
      <c r="AN87" s="212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Hlavné mesto SR Bratislava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213" t="str">
        <f>IF(E17="","",E17)</f>
        <v xml:space="preserve">Totalstudio s.r.o. </v>
      </c>
      <c r="AN89" s="214"/>
      <c r="AO89" s="214"/>
      <c r="AP89" s="214"/>
      <c r="AQ89" s="29"/>
      <c r="AR89" s="30"/>
      <c r="AS89" s="199" t="s">
        <v>54</v>
      </c>
      <c r="AT89" s="20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13" t="str">
        <f>IF(E20="","",E20)</f>
        <v xml:space="preserve">Totalstudio s.r.o. </v>
      </c>
      <c r="AN90" s="214"/>
      <c r="AO90" s="214"/>
      <c r="AP90" s="214"/>
      <c r="AQ90" s="29"/>
      <c r="AR90" s="30"/>
      <c r="AS90" s="201"/>
      <c r="AT90" s="20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39" t="s">
        <v>55</v>
      </c>
      <c r="D92" s="211"/>
      <c r="E92" s="211"/>
      <c r="F92" s="211"/>
      <c r="G92" s="211"/>
      <c r="H92" s="60"/>
      <c r="I92" s="215" t="s">
        <v>56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0" t="s">
        <v>57</v>
      </c>
      <c r="AH92" s="211"/>
      <c r="AI92" s="211"/>
      <c r="AJ92" s="211"/>
      <c r="AK92" s="211"/>
      <c r="AL92" s="211"/>
      <c r="AM92" s="211"/>
      <c r="AN92" s="215" t="s">
        <v>58</v>
      </c>
      <c r="AO92" s="211"/>
      <c r="AP92" s="216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6">
        <f>ROUND(AG95+AG99+SUM(AG102:AG107)+AG111+AG112,2)</f>
        <v>0</v>
      </c>
      <c r="AH94" s="236"/>
      <c r="AI94" s="236"/>
      <c r="AJ94" s="236"/>
      <c r="AK94" s="236"/>
      <c r="AL94" s="236"/>
      <c r="AM94" s="236"/>
      <c r="AN94" s="198">
        <f t="shared" ref="AN94:AN112" si="0">SUM(AG94,AT94)</f>
        <v>0</v>
      </c>
      <c r="AO94" s="198"/>
      <c r="AP94" s="198"/>
      <c r="AQ94" s="72" t="s">
        <v>1</v>
      </c>
      <c r="AR94" s="68"/>
      <c r="AS94" s="73">
        <f>ROUND(AS95+AS99+SUM(AS102:AS107)+AS111+AS112,2)</f>
        <v>0</v>
      </c>
      <c r="AT94" s="74">
        <f t="shared" ref="AT94:AT112" si="1">ROUND(SUM(AV94:AW94),2)</f>
        <v>0</v>
      </c>
      <c r="AU94" s="75">
        <f>ROUND(AU95+AU99+SUM(AU102:AU107)+AU111+AU112,5)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ROUND(AZ95+AZ99+SUM(AZ102:AZ107)+AZ111+AZ112,2)</f>
        <v>0</v>
      </c>
      <c r="BA94" s="74">
        <f>ROUND(BA95+BA99+SUM(BA102:BA107)+BA111+BA112,2)</f>
        <v>0</v>
      </c>
      <c r="BB94" s="74">
        <f>ROUND(BB95+BB99+SUM(BB102:BB107)+BB111+BB112,2)</f>
        <v>0</v>
      </c>
      <c r="BC94" s="74">
        <f>ROUND(BC95+BC99+SUM(BC102:BC107)+BC111+BC112,2)</f>
        <v>0</v>
      </c>
      <c r="BD94" s="76">
        <f>ROUND(BD95+BD99+SUM(BD102:BD107)+BD111+BD112,2)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B95" s="79"/>
      <c r="C95" s="80"/>
      <c r="D95" s="235" t="s">
        <v>78</v>
      </c>
      <c r="E95" s="235"/>
      <c r="F95" s="235"/>
      <c r="G95" s="235"/>
      <c r="H95" s="235"/>
      <c r="I95" s="81"/>
      <c r="J95" s="235" t="s">
        <v>79</v>
      </c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03">
        <f>ROUND(SUM(AG96:AG98),2)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82" t="s">
        <v>80</v>
      </c>
      <c r="AR95" s="79"/>
      <c r="AS95" s="83">
        <f>ROUND(SUM(AS96:AS98),2)</f>
        <v>0</v>
      </c>
      <c r="AT95" s="84">
        <f t="shared" si="1"/>
        <v>0</v>
      </c>
      <c r="AU95" s="85">
        <f>ROUND(SUM(AU96:AU98),5)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ROUND(SUM(AZ96:AZ98),2)</f>
        <v>0</v>
      </c>
      <c r="BA95" s="84">
        <f>ROUND(SUM(BA96:BA98),2)</f>
        <v>0</v>
      </c>
      <c r="BB95" s="84">
        <f>ROUND(SUM(BB96:BB98),2)</f>
        <v>0</v>
      </c>
      <c r="BC95" s="84">
        <f>ROUND(SUM(BC96:BC98),2)</f>
        <v>0</v>
      </c>
      <c r="BD95" s="86">
        <f>ROUND(SUM(BD96:BD98),2)</f>
        <v>0</v>
      </c>
      <c r="BS95" s="87" t="s">
        <v>73</v>
      </c>
      <c r="BT95" s="87" t="s">
        <v>81</v>
      </c>
      <c r="BU95" s="87" t="s">
        <v>75</v>
      </c>
      <c r="BV95" s="87" t="s">
        <v>76</v>
      </c>
      <c r="BW95" s="87" t="s">
        <v>82</v>
      </c>
      <c r="BX95" s="87" t="s">
        <v>4</v>
      </c>
      <c r="CL95" s="87" t="s">
        <v>1</v>
      </c>
      <c r="CM95" s="87" t="s">
        <v>74</v>
      </c>
    </row>
    <row r="96" spans="1:91" s="4" customFormat="1" ht="16.5" customHeight="1">
      <c r="A96" s="88" t="s">
        <v>83</v>
      </c>
      <c r="B96" s="51"/>
      <c r="C96" s="10"/>
      <c r="D96" s="10"/>
      <c r="E96" s="234" t="s">
        <v>84</v>
      </c>
      <c r="F96" s="234"/>
      <c r="G96" s="234"/>
      <c r="H96" s="234"/>
      <c r="I96" s="234"/>
      <c r="J96" s="10"/>
      <c r="K96" s="234" t="s">
        <v>79</v>
      </c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194">
        <f>'01 - Spevnené plochy'!J32</f>
        <v>0</v>
      </c>
      <c r="AH96" s="195"/>
      <c r="AI96" s="195"/>
      <c r="AJ96" s="195"/>
      <c r="AK96" s="195"/>
      <c r="AL96" s="195"/>
      <c r="AM96" s="195"/>
      <c r="AN96" s="194">
        <f t="shared" si="0"/>
        <v>0</v>
      </c>
      <c r="AO96" s="195"/>
      <c r="AP96" s="195"/>
      <c r="AQ96" s="89" t="s">
        <v>85</v>
      </c>
      <c r="AR96" s="51"/>
      <c r="AS96" s="90">
        <v>0</v>
      </c>
      <c r="AT96" s="91">
        <f t="shared" si="1"/>
        <v>0</v>
      </c>
      <c r="AU96" s="92">
        <f>'01 - Spevnené plochy'!P131</f>
        <v>0</v>
      </c>
      <c r="AV96" s="91">
        <f>'01 - Spevnené plochy'!J35</f>
        <v>0</v>
      </c>
      <c r="AW96" s="91">
        <f>'01 - Spevnené plochy'!J36</f>
        <v>0</v>
      </c>
      <c r="AX96" s="91">
        <f>'01 - Spevnené plochy'!J37</f>
        <v>0</v>
      </c>
      <c r="AY96" s="91">
        <f>'01 - Spevnené plochy'!J38</f>
        <v>0</v>
      </c>
      <c r="AZ96" s="91">
        <f>'01 - Spevnené plochy'!F35</f>
        <v>0</v>
      </c>
      <c r="BA96" s="91">
        <f>'01 - Spevnené plochy'!F36</f>
        <v>0</v>
      </c>
      <c r="BB96" s="91">
        <f>'01 - Spevnené plochy'!F37</f>
        <v>0</v>
      </c>
      <c r="BC96" s="91">
        <f>'01 - Spevnené plochy'!F38</f>
        <v>0</v>
      </c>
      <c r="BD96" s="93">
        <f>'01 - Spevnené plochy'!F39</f>
        <v>0</v>
      </c>
      <c r="BT96" s="22" t="s">
        <v>86</v>
      </c>
      <c r="BV96" s="22" t="s">
        <v>76</v>
      </c>
      <c r="BW96" s="22" t="s">
        <v>87</v>
      </c>
      <c r="BX96" s="22" t="s">
        <v>82</v>
      </c>
      <c r="CL96" s="22" t="s">
        <v>1</v>
      </c>
    </row>
    <row r="97" spans="1:91" s="4" customFormat="1" ht="16.5" customHeight="1">
      <c r="A97" s="88" t="s">
        <v>83</v>
      </c>
      <c r="B97" s="51"/>
      <c r="C97" s="10"/>
      <c r="D97" s="10"/>
      <c r="E97" s="234" t="s">
        <v>88</v>
      </c>
      <c r="F97" s="234"/>
      <c r="G97" s="234"/>
      <c r="H97" s="234"/>
      <c r="I97" s="234"/>
      <c r="J97" s="10"/>
      <c r="K97" s="234" t="s">
        <v>89</v>
      </c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194">
        <f>'02 - Technológia hmlovej ...'!J32</f>
        <v>0</v>
      </c>
      <c r="AH97" s="195"/>
      <c r="AI97" s="195"/>
      <c r="AJ97" s="195"/>
      <c r="AK97" s="195"/>
      <c r="AL97" s="195"/>
      <c r="AM97" s="195"/>
      <c r="AN97" s="194">
        <f t="shared" si="0"/>
        <v>0</v>
      </c>
      <c r="AO97" s="195"/>
      <c r="AP97" s="195"/>
      <c r="AQ97" s="89" t="s">
        <v>85</v>
      </c>
      <c r="AR97" s="51"/>
      <c r="AS97" s="90">
        <v>0</v>
      </c>
      <c r="AT97" s="91">
        <f t="shared" si="1"/>
        <v>0</v>
      </c>
      <c r="AU97" s="92">
        <f>'02 - Technológia hmlovej ...'!P122</f>
        <v>0</v>
      </c>
      <c r="AV97" s="91">
        <f>'02 - Technológia hmlovej ...'!J35</f>
        <v>0</v>
      </c>
      <c r="AW97" s="91">
        <f>'02 - Technológia hmlovej ...'!J36</f>
        <v>0</v>
      </c>
      <c r="AX97" s="91">
        <f>'02 - Technológia hmlovej ...'!J37</f>
        <v>0</v>
      </c>
      <c r="AY97" s="91">
        <f>'02 - Technológia hmlovej ...'!J38</f>
        <v>0</v>
      </c>
      <c r="AZ97" s="91">
        <f>'02 - Technológia hmlovej ...'!F35</f>
        <v>0</v>
      </c>
      <c r="BA97" s="91">
        <f>'02 - Technológia hmlovej ...'!F36</f>
        <v>0</v>
      </c>
      <c r="BB97" s="91">
        <f>'02 - Technológia hmlovej ...'!F37</f>
        <v>0</v>
      </c>
      <c r="BC97" s="91">
        <f>'02 - Technológia hmlovej ...'!F38</f>
        <v>0</v>
      </c>
      <c r="BD97" s="93">
        <f>'02 - Technológia hmlovej ...'!F39</f>
        <v>0</v>
      </c>
      <c r="BT97" s="22" t="s">
        <v>86</v>
      </c>
      <c r="BV97" s="22" t="s">
        <v>76</v>
      </c>
      <c r="BW97" s="22" t="s">
        <v>90</v>
      </c>
      <c r="BX97" s="22" t="s">
        <v>82</v>
      </c>
      <c r="CL97" s="22" t="s">
        <v>1</v>
      </c>
    </row>
    <row r="98" spans="1:91" s="4" customFormat="1" ht="16.5" customHeight="1">
      <c r="A98" s="88" t="s">
        <v>83</v>
      </c>
      <c r="B98" s="51"/>
      <c r="C98" s="10"/>
      <c r="D98" s="10"/>
      <c r="E98" s="234" t="s">
        <v>91</v>
      </c>
      <c r="F98" s="234"/>
      <c r="G98" s="234"/>
      <c r="H98" s="234"/>
      <c r="I98" s="234"/>
      <c r="J98" s="10"/>
      <c r="K98" s="234" t="s">
        <v>92</v>
      </c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194">
        <f>'03 - Búracie práce'!J32</f>
        <v>0</v>
      </c>
      <c r="AH98" s="195"/>
      <c r="AI98" s="195"/>
      <c r="AJ98" s="195"/>
      <c r="AK98" s="195"/>
      <c r="AL98" s="195"/>
      <c r="AM98" s="195"/>
      <c r="AN98" s="194">
        <f t="shared" si="0"/>
        <v>0</v>
      </c>
      <c r="AO98" s="195"/>
      <c r="AP98" s="195"/>
      <c r="AQ98" s="89" t="s">
        <v>85</v>
      </c>
      <c r="AR98" s="51"/>
      <c r="AS98" s="90">
        <v>0</v>
      </c>
      <c r="AT98" s="91">
        <f t="shared" si="1"/>
        <v>0</v>
      </c>
      <c r="AU98" s="92">
        <f>'03 - Búracie práce'!P126</f>
        <v>0</v>
      </c>
      <c r="AV98" s="91">
        <f>'03 - Búracie práce'!J35</f>
        <v>0</v>
      </c>
      <c r="AW98" s="91">
        <f>'03 - Búracie práce'!J36</f>
        <v>0</v>
      </c>
      <c r="AX98" s="91">
        <f>'03 - Búracie práce'!J37</f>
        <v>0</v>
      </c>
      <c r="AY98" s="91">
        <f>'03 - Búracie práce'!J38</f>
        <v>0</v>
      </c>
      <c r="AZ98" s="91">
        <f>'03 - Búracie práce'!F35</f>
        <v>0</v>
      </c>
      <c r="BA98" s="91">
        <f>'03 - Búracie práce'!F36</f>
        <v>0</v>
      </c>
      <c r="BB98" s="91">
        <f>'03 - Búracie práce'!F37</f>
        <v>0</v>
      </c>
      <c r="BC98" s="91">
        <f>'03 - Búracie práce'!F38</f>
        <v>0</v>
      </c>
      <c r="BD98" s="93">
        <f>'03 - Búracie práce'!F39</f>
        <v>0</v>
      </c>
      <c r="BT98" s="22" t="s">
        <v>86</v>
      </c>
      <c r="BV98" s="22" t="s">
        <v>76</v>
      </c>
      <c r="BW98" s="22" t="s">
        <v>93</v>
      </c>
      <c r="BX98" s="22" t="s">
        <v>82</v>
      </c>
      <c r="CL98" s="22" t="s">
        <v>1</v>
      </c>
    </row>
    <row r="99" spans="1:91" s="7" customFormat="1" ht="16.5" customHeight="1">
      <c r="B99" s="79"/>
      <c r="C99" s="80"/>
      <c r="D99" s="235" t="s">
        <v>94</v>
      </c>
      <c r="E99" s="235"/>
      <c r="F99" s="235"/>
      <c r="G99" s="235"/>
      <c r="H99" s="235"/>
      <c r="I99" s="81"/>
      <c r="J99" s="235" t="s">
        <v>95</v>
      </c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03">
        <f>ROUND(SUM(AG100:AG101),2)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2" t="s">
        <v>80</v>
      </c>
      <c r="AR99" s="79"/>
      <c r="AS99" s="83">
        <f>ROUND(SUM(AS100:AS101),2)</f>
        <v>0</v>
      </c>
      <c r="AT99" s="84">
        <f t="shared" si="1"/>
        <v>0</v>
      </c>
      <c r="AU99" s="85">
        <f>ROUND(SUM(AU100:AU101),5)</f>
        <v>0</v>
      </c>
      <c r="AV99" s="84">
        <f>ROUND(AZ99*L29,2)</f>
        <v>0</v>
      </c>
      <c r="AW99" s="84">
        <f>ROUND(BA99*L30,2)</f>
        <v>0</v>
      </c>
      <c r="AX99" s="84">
        <f>ROUND(BB99*L29,2)</f>
        <v>0</v>
      </c>
      <c r="AY99" s="84">
        <f>ROUND(BC99*L30,2)</f>
        <v>0</v>
      </c>
      <c r="AZ99" s="84">
        <f>ROUND(SUM(AZ100:AZ101),2)</f>
        <v>0</v>
      </c>
      <c r="BA99" s="84">
        <f>ROUND(SUM(BA100:BA101),2)</f>
        <v>0</v>
      </c>
      <c r="BB99" s="84">
        <f>ROUND(SUM(BB100:BB101),2)</f>
        <v>0</v>
      </c>
      <c r="BC99" s="84">
        <f>ROUND(SUM(BC100:BC101),2)</f>
        <v>0</v>
      </c>
      <c r="BD99" s="86">
        <f>ROUND(SUM(BD100:BD101),2)</f>
        <v>0</v>
      </c>
      <c r="BS99" s="87" t="s">
        <v>73</v>
      </c>
      <c r="BT99" s="87" t="s">
        <v>81</v>
      </c>
      <c r="BU99" s="87" t="s">
        <v>75</v>
      </c>
      <c r="BV99" s="87" t="s">
        <v>76</v>
      </c>
      <c r="BW99" s="87" t="s">
        <v>96</v>
      </c>
      <c r="BX99" s="87" t="s">
        <v>4</v>
      </c>
      <c r="CL99" s="87" t="s">
        <v>1</v>
      </c>
      <c r="CM99" s="87" t="s">
        <v>74</v>
      </c>
    </row>
    <row r="100" spans="1:91" s="4" customFormat="1" ht="16.5" customHeight="1">
      <c r="A100" s="88" t="s">
        <v>83</v>
      </c>
      <c r="B100" s="51"/>
      <c r="C100" s="10"/>
      <c r="D100" s="10"/>
      <c r="E100" s="234" t="s">
        <v>84</v>
      </c>
      <c r="F100" s="234"/>
      <c r="G100" s="234"/>
      <c r="H100" s="234"/>
      <c r="I100" s="234"/>
      <c r="J100" s="10"/>
      <c r="K100" s="234" t="s">
        <v>97</v>
      </c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194">
        <f>'01 - Výsadba'!J32</f>
        <v>0</v>
      </c>
      <c r="AH100" s="195"/>
      <c r="AI100" s="195"/>
      <c r="AJ100" s="195"/>
      <c r="AK100" s="195"/>
      <c r="AL100" s="195"/>
      <c r="AM100" s="195"/>
      <c r="AN100" s="194">
        <f t="shared" si="0"/>
        <v>0</v>
      </c>
      <c r="AO100" s="195"/>
      <c r="AP100" s="195"/>
      <c r="AQ100" s="89" t="s">
        <v>85</v>
      </c>
      <c r="AR100" s="51"/>
      <c r="AS100" s="90">
        <v>0</v>
      </c>
      <c r="AT100" s="91">
        <f t="shared" si="1"/>
        <v>0</v>
      </c>
      <c r="AU100" s="92">
        <f>'01 - Výsadba'!P125</f>
        <v>0</v>
      </c>
      <c r="AV100" s="91">
        <f>'01 - Výsadba'!J35</f>
        <v>0</v>
      </c>
      <c r="AW100" s="91">
        <f>'01 - Výsadba'!J36</f>
        <v>0</v>
      </c>
      <c r="AX100" s="91">
        <f>'01 - Výsadba'!J37</f>
        <v>0</v>
      </c>
      <c r="AY100" s="91">
        <f>'01 - Výsadba'!J38</f>
        <v>0</v>
      </c>
      <c r="AZ100" s="91">
        <f>'01 - Výsadba'!F35</f>
        <v>0</v>
      </c>
      <c r="BA100" s="91">
        <f>'01 - Výsadba'!F36</f>
        <v>0</v>
      </c>
      <c r="BB100" s="91">
        <f>'01 - Výsadba'!F37</f>
        <v>0</v>
      </c>
      <c r="BC100" s="91">
        <f>'01 - Výsadba'!F38</f>
        <v>0</v>
      </c>
      <c r="BD100" s="93">
        <f>'01 - Výsadba'!F39</f>
        <v>0</v>
      </c>
      <c r="BT100" s="22" t="s">
        <v>86</v>
      </c>
      <c r="BV100" s="22" t="s">
        <v>76</v>
      </c>
      <c r="BW100" s="22" t="s">
        <v>98</v>
      </c>
      <c r="BX100" s="22" t="s">
        <v>96</v>
      </c>
      <c r="CL100" s="22" t="s">
        <v>1</v>
      </c>
    </row>
    <row r="101" spans="1:91" s="4" customFormat="1" ht="16.5" customHeight="1">
      <c r="A101" s="88" t="s">
        <v>83</v>
      </c>
      <c r="B101" s="51"/>
      <c r="C101" s="10"/>
      <c r="D101" s="10"/>
      <c r="E101" s="234" t="s">
        <v>88</v>
      </c>
      <c r="F101" s="234"/>
      <c r="G101" s="234"/>
      <c r="H101" s="234"/>
      <c r="I101" s="234"/>
      <c r="J101" s="10"/>
      <c r="K101" s="234" t="s">
        <v>99</v>
      </c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194">
        <f>'02 - Závlaha'!J32</f>
        <v>0</v>
      </c>
      <c r="AH101" s="195"/>
      <c r="AI101" s="195"/>
      <c r="AJ101" s="195"/>
      <c r="AK101" s="195"/>
      <c r="AL101" s="195"/>
      <c r="AM101" s="195"/>
      <c r="AN101" s="194">
        <f t="shared" si="0"/>
        <v>0</v>
      </c>
      <c r="AO101" s="195"/>
      <c r="AP101" s="195"/>
      <c r="AQ101" s="89" t="s">
        <v>85</v>
      </c>
      <c r="AR101" s="51"/>
      <c r="AS101" s="90">
        <v>0</v>
      </c>
      <c r="AT101" s="91">
        <f t="shared" si="1"/>
        <v>0</v>
      </c>
      <c r="AU101" s="92">
        <f>'02 - Závlaha'!P126</f>
        <v>0</v>
      </c>
      <c r="AV101" s="91">
        <f>'02 - Závlaha'!J35</f>
        <v>0</v>
      </c>
      <c r="AW101" s="91">
        <f>'02 - Závlaha'!J36</f>
        <v>0</v>
      </c>
      <c r="AX101" s="91">
        <f>'02 - Závlaha'!J37</f>
        <v>0</v>
      </c>
      <c r="AY101" s="91">
        <f>'02 - Závlaha'!J38</f>
        <v>0</v>
      </c>
      <c r="AZ101" s="91">
        <f>'02 - Závlaha'!F35</f>
        <v>0</v>
      </c>
      <c r="BA101" s="91">
        <f>'02 - Závlaha'!F36</f>
        <v>0</v>
      </c>
      <c r="BB101" s="91">
        <f>'02 - Závlaha'!F37</f>
        <v>0</v>
      </c>
      <c r="BC101" s="91">
        <f>'02 - Závlaha'!F38</f>
        <v>0</v>
      </c>
      <c r="BD101" s="93">
        <f>'02 - Závlaha'!F39</f>
        <v>0</v>
      </c>
      <c r="BT101" s="22" t="s">
        <v>86</v>
      </c>
      <c r="BV101" s="22" t="s">
        <v>76</v>
      </c>
      <c r="BW101" s="22" t="s">
        <v>100</v>
      </c>
      <c r="BX101" s="22" t="s">
        <v>96</v>
      </c>
      <c r="CL101" s="22" t="s">
        <v>1</v>
      </c>
    </row>
    <row r="102" spans="1:91" s="7" customFormat="1" ht="16.5" customHeight="1">
      <c r="A102" s="88" t="s">
        <v>83</v>
      </c>
      <c r="B102" s="79"/>
      <c r="C102" s="80"/>
      <c r="D102" s="235" t="s">
        <v>101</v>
      </c>
      <c r="E102" s="235"/>
      <c r="F102" s="235"/>
      <c r="G102" s="235"/>
      <c r="H102" s="235"/>
      <c r="I102" s="81"/>
      <c r="J102" s="235" t="s">
        <v>102</v>
      </c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196">
        <f>'SO-03 - Pergola'!J30</f>
        <v>0</v>
      </c>
      <c r="AH102" s="197"/>
      <c r="AI102" s="197"/>
      <c r="AJ102" s="197"/>
      <c r="AK102" s="197"/>
      <c r="AL102" s="197"/>
      <c r="AM102" s="197"/>
      <c r="AN102" s="196">
        <f t="shared" si="0"/>
        <v>0</v>
      </c>
      <c r="AO102" s="197"/>
      <c r="AP102" s="197"/>
      <c r="AQ102" s="82" t="s">
        <v>80</v>
      </c>
      <c r="AR102" s="79"/>
      <c r="AS102" s="83">
        <v>0</v>
      </c>
      <c r="AT102" s="84">
        <f t="shared" si="1"/>
        <v>0</v>
      </c>
      <c r="AU102" s="85">
        <f>'SO-03 - Pergola'!P128</f>
        <v>0</v>
      </c>
      <c r="AV102" s="84">
        <f>'SO-03 - Pergola'!J33</f>
        <v>0</v>
      </c>
      <c r="AW102" s="84">
        <f>'SO-03 - Pergola'!J34</f>
        <v>0</v>
      </c>
      <c r="AX102" s="84">
        <f>'SO-03 - Pergola'!J35</f>
        <v>0</v>
      </c>
      <c r="AY102" s="84">
        <f>'SO-03 - Pergola'!J36</f>
        <v>0</v>
      </c>
      <c r="AZ102" s="84">
        <f>'SO-03 - Pergola'!F33</f>
        <v>0</v>
      </c>
      <c r="BA102" s="84">
        <f>'SO-03 - Pergola'!F34</f>
        <v>0</v>
      </c>
      <c r="BB102" s="84">
        <f>'SO-03 - Pergola'!F35</f>
        <v>0</v>
      </c>
      <c r="BC102" s="84">
        <f>'SO-03 - Pergola'!F36</f>
        <v>0</v>
      </c>
      <c r="BD102" s="86">
        <f>'SO-03 - Pergola'!F37</f>
        <v>0</v>
      </c>
      <c r="BT102" s="87" t="s">
        <v>81</v>
      </c>
      <c r="BV102" s="87" t="s">
        <v>76</v>
      </c>
      <c r="BW102" s="87" t="s">
        <v>103</v>
      </c>
      <c r="BX102" s="87" t="s">
        <v>4</v>
      </c>
      <c r="CL102" s="87" t="s">
        <v>1</v>
      </c>
      <c r="CM102" s="87" t="s">
        <v>74</v>
      </c>
    </row>
    <row r="103" spans="1:91" s="7" customFormat="1" ht="16.5" customHeight="1">
      <c r="A103" s="88" t="s">
        <v>83</v>
      </c>
      <c r="B103" s="79"/>
      <c r="C103" s="80"/>
      <c r="D103" s="235" t="s">
        <v>104</v>
      </c>
      <c r="E103" s="235"/>
      <c r="F103" s="235"/>
      <c r="G103" s="235"/>
      <c r="H103" s="235"/>
      <c r="I103" s="81"/>
      <c r="J103" s="235" t="s">
        <v>105</v>
      </c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196">
        <f>'SO-04 - Mobiliár a drobná...'!J30</f>
        <v>0</v>
      </c>
      <c r="AH103" s="197"/>
      <c r="AI103" s="197"/>
      <c r="AJ103" s="197"/>
      <c r="AK103" s="197"/>
      <c r="AL103" s="197"/>
      <c r="AM103" s="197"/>
      <c r="AN103" s="196">
        <f t="shared" si="0"/>
        <v>0</v>
      </c>
      <c r="AO103" s="197"/>
      <c r="AP103" s="197"/>
      <c r="AQ103" s="82" t="s">
        <v>80</v>
      </c>
      <c r="AR103" s="79"/>
      <c r="AS103" s="83">
        <v>0</v>
      </c>
      <c r="AT103" s="84">
        <f t="shared" si="1"/>
        <v>0</v>
      </c>
      <c r="AU103" s="85">
        <f>'SO-04 - Mobiliár a drobná...'!P122</f>
        <v>0</v>
      </c>
      <c r="AV103" s="84">
        <f>'SO-04 - Mobiliár a drobná...'!J33</f>
        <v>0</v>
      </c>
      <c r="AW103" s="84">
        <f>'SO-04 - Mobiliár a drobná...'!J34</f>
        <v>0</v>
      </c>
      <c r="AX103" s="84">
        <f>'SO-04 - Mobiliár a drobná...'!J35</f>
        <v>0</v>
      </c>
      <c r="AY103" s="84">
        <f>'SO-04 - Mobiliár a drobná...'!J36</f>
        <v>0</v>
      </c>
      <c r="AZ103" s="84">
        <f>'SO-04 - Mobiliár a drobná...'!F33</f>
        <v>0</v>
      </c>
      <c r="BA103" s="84">
        <f>'SO-04 - Mobiliár a drobná...'!F34</f>
        <v>0</v>
      </c>
      <c r="BB103" s="84">
        <f>'SO-04 - Mobiliár a drobná...'!F35</f>
        <v>0</v>
      </c>
      <c r="BC103" s="84">
        <f>'SO-04 - Mobiliár a drobná...'!F36</f>
        <v>0</v>
      </c>
      <c r="BD103" s="86">
        <f>'SO-04 - Mobiliár a drobná...'!F37</f>
        <v>0</v>
      </c>
      <c r="BT103" s="87" t="s">
        <v>81</v>
      </c>
      <c r="BV103" s="87" t="s">
        <v>76</v>
      </c>
      <c r="BW103" s="87" t="s">
        <v>106</v>
      </c>
      <c r="BX103" s="87" t="s">
        <v>4</v>
      </c>
      <c r="CL103" s="87" t="s">
        <v>1</v>
      </c>
      <c r="CM103" s="87" t="s">
        <v>74</v>
      </c>
    </row>
    <row r="104" spans="1:91" s="7" customFormat="1" ht="16.5" customHeight="1">
      <c r="A104" s="88" t="s">
        <v>83</v>
      </c>
      <c r="B104" s="79"/>
      <c r="C104" s="80"/>
      <c r="D104" s="235" t="s">
        <v>107</v>
      </c>
      <c r="E104" s="235"/>
      <c r="F104" s="235"/>
      <c r="G104" s="235"/>
      <c r="H104" s="235"/>
      <c r="I104" s="81"/>
      <c r="J104" s="235" t="s">
        <v>108</v>
      </c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196">
        <f>'SO-05 - Elektroinštalácie'!J30</f>
        <v>0</v>
      </c>
      <c r="AH104" s="197"/>
      <c r="AI104" s="197"/>
      <c r="AJ104" s="197"/>
      <c r="AK104" s="197"/>
      <c r="AL104" s="197"/>
      <c r="AM104" s="197"/>
      <c r="AN104" s="196">
        <f t="shared" si="0"/>
        <v>0</v>
      </c>
      <c r="AO104" s="197"/>
      <c r="AP104" s="197"/>
      <c r="AQ104" s="82" t="s">
        <v>80</v>
      </c>
      <c r="AR104" s="79"/>
      <c r="AS104" s="83">
        <v>0</v>
      </c>
      <c r="AT104" s="84">
        <f t="shared" si="1"/>
        <v>0</v>
      </c>
      <c r="AU104" s="85">
        <f>'SO-05 - Elektroinštalácie'!P122</f>
        <v>0</v>
      </c>
      <c r="AV104" s="84">
        <f>'SO-05 - Elektroinštalácie'!J33</f>
        <v>0</v>
      </c>
      <c r="AW104" s="84">
        <f>'SO-05 - Elektroinštalácie'!J34</f>
        <v>0</v>
      </c>
      <c r="AX104" s="84">
        <f>'SO-05 - Elektroinštalácie'!J35</f>
        <v>0</v>
      </c>
      <c r="AY104" s="84">
        <f>'SO-05 - Elektroinštalácie'!J36</f>
        <v>0</v>
      </c>
      <c r="AZ104" s="84">
        <f>'SO-05 - Elektroinštalácie'!F33</f>
        <v>0</v>
      </c>
      <c r="BA104" s="84">
        <f>'SO-05 - Elektroinštalácie'!F34</f>
        <v>0</v>
      </c>
      <c r="BB104" s="84">
        <f>'SO-05 - Elektroinštalácie'!F35</f>
        <v>0</v>
      </c>
      <c r="BC104" s="84">
        <f>'SO-05 - Elektroinštalácie'!F36</f>
        <v>0</v>
      </c>
      <c r="BD104" s="86">
        <f>'SO-05 - Elektroinštalácie'!F37</f>
        <v>0</v>
      </c>
      <c r="BT104" s="87" t="s">
        <v>81</v>
      </c>
      <c r="BV104" s="87" t="s">
        <v>76</v>
      </c>
      <c r="BW104" s="87" t="s">
        <v>109</v>
      </c>
      <c r="BX104" s="87" t="s">
        <v>4</v>
      </c>
      <c r="CL104" s="87" t="s">
        <v>1</v>
      </c>
      <c r="CM104" s="87" t="s">
        <v>74</v>
      </c>
    </row>
    <row r="105" spans="1:91" s="7" customFormat="1" ht="16.5" customHeight="1">
      <c r="A105" s="88" t="s">
        <v>83</v>
      </c>
      <c r="B105" s="79"/>
      <c r="C105" s="80"/>
      <c r="D105" s="235" t="s">
        <v>110</v>
      </c>
      <c r="E105" s="235"/>
      <c r="F105" s="235"/>
      <c r="G105" s="235"/>
      <c r="H105" s="235"/>
      <c r="I105" s="81"/>
      <c r="J105" s="235" t="s">
        <v>111</v>
      </c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196">
        <f>'SO-06 - Preloženie VN ved...'!J30</f>
        <v>0</v>
      </c>
      <c r="AH105" s="197"/>
      <c r="AI105" s="197"/>
      <c r="AJ105" s="197"/>
      <c r="AK105" s="197"/>
      <c r="AL105" s="197"/>
      <c r="AM105" s="197"/>
      <c r="AN105" s="196">
        <f t="shared" si="0"/>
        <v>0</v>
      </c>
      <c r="AO105" s="197"/>
      <c r="AP105" s="197"/>
      <c r="AQ105" s="82" t="s">
        <v>80</v>
      </c>
      <c r="AR105" s="79"/>
      <c r="AS105" s="83">
        <v>0</v>
      </c>
      <c r="AT105" s="84">
        <f t="shared" si="1"/>
        <v>0</v>
      </c>
      <c r="AU105" s="85">
        <f>'SO-06 - Preloženie VN ved...'!P120</f>
        <v>0</v>
      </c>
      <c r="AV105" s="84">
        <f>'SO-06 - Preloženie VN ved...'!J33</f>
        <v>0</v>
      </c>
      <c r="AW105" s="84">
        <f>'SO-06 - Preloženie VN ved...'!J34</f>
        <v>0</v>
      </c>
      <c r="AX105" s="84">
        <f>'SO-06 - Preloženie VN ved...'!J35</f>
        <v>0</v>
      </c>
      <c r="AY105" s="84">
        <f>'SO-06 - Preloženie VN ved...'!J36</f>
        <v>0</v>
      </c>
      <c r="AZ105" s="84">
        <f>'SO-06 - Preloženie VN ved...'!F33</f>
        <v>0</v>
      </c>
      <c r="BA105" s="84">
        <f>'SO-06 - Preloženie VN ved...'!F34</f>
        <v>0</v>
      </c>
      <c r="BB105" s="84">
        <f>'SO-06 - Preloženie VN ved...'!F35</f>
        <v>0</v>
      </c>
      <c r="BC105" s="84">
        <f>'SO-06 - Preloženie VN ved...'!F36</f>
        <v>0</v>
      </c>
      <c r="BD105" s="86">
        <f>'SO-06 - Preloženie VN ved...'!F37</f>
        <v>0</v>
      </c>
      <c r="BT105" s="87" t="s">
        <v>81</v>
      </c>
      <c r="BV105" s="87" t="s">
        <v>76</v>
      </c>
      <c r="BW105" s="87" t="s">
        <v>112</v>
      </c>
      <c r="BX105" s="87" t="s">
        <v>4</v>
      </c>
      <c r="CL105" s="87" t="s">
        <v>1</v>
      </c>
      <c r="CM105" s="87" t="s">
        <v>74</v>
      </c>
    </row>
    <row r="106" spans="1:91" s="7" customFormat="1" ht="16.5" customHeight="1">
      <c r="A106" s="88" t="s">
        <v>83</v>
      </c>
      <c r="B106" s="79"/>
      <c r="C106" s="80"/>
      <c r="D106" s="235" t="s">
        <v>113</v>
      </c>
      <c r="E106" s="235"/>
      <c r="F106" s="235"/>
      <c r="G106" s="235"/>
      <c r="H106" s="235"/>
      <c r="I106" s="81"/>
      <c r="J106" s="235" t="s">
        <v>114</v>
      </c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196">
        <f>'SO-07 - Preloženie NN ved...'!J30</f>
        <v>0</v>
      </c>
      <c r="AH106" s="197"/>
      <c r="AI106" s="197"/>
      <c r="AJ106" s="197"/>
      <c r="AK106" s="197"/>
      <c r="AL106" s="197"/>
      <c r="AM106" s="197"/>
      <c r="AN106" s="196">
        <f t="shared" si="0"/>
        <v>0</v>
      </c>
      <c r="AO106" s="197"/>
      <c r="AP106" s="197"/>
      <c r="AQ106" s="82" t="s">
        <v>80</v>
      </c>
      <c r="AR106" s="79"/>
      <c r="AS106" s="83">
        <v>0</v>
      </c>
      <c r="AT106" s="84">
        <f t="shared" si="1"/>
        <v>0</v>
      </c>
      <c r="AU106" s="85">
        <f>'SO-07 - Preloženie NN ved...'!P120</f>
        <v>0</v>
      </c>
      <c r="AV106" s="84">
        <f>'SO-07 - Preloženie NN ved...'!J33</f>
        <v>0</v>
      </c>
      <c r="AW106" s="84">
        <f>'SO-07 - Preloženie NN ved...'!J34</f>
        <v>0</v>
      </c>
      <c r="AX106" s="84">
        <f>'SO-07 - Preloženie NN ved...'!J35</f>
        <v>0</v>
      </c>
      <c r="AY106" s="84">
        <f>'SO-07 - Preloženie NN ved...'!J36</f>
        <v>0</v>
      </c>
      <c r="AZ106" s="84">
        <f>'SO-07 - Preloženie NN ved...'!F33</f>
        <v>0</v>
      </c>
      <c r="BA106" s="84">
        <f>'SO-07 - Preloženie NN ved...'!F34</f>
        <v>0</v>
      </c>
      <c r="BB106" s="84">
        <f>'SO-07 - Preloženie NN ved...'!F35</f>
        <v>0</v>
      </c>
      <c r="BC106" s="84">
        <f>'SO-07 - Preloženie NN ved...'!F36</f>
        <v>0</v>
      </c>
      <c r="BD106" s="86">
        <f>'SO-07 - Preloženie NN ved...'!F37</f>
        <v>0</v>
      </c>
      <c r="BT106" s="87" t="s">
        <v>81</v>
      </c>
      <c r="BV106" s="87" t="s">
        <v>76</v>
      </c>
      <c r="BW106" s="87" t="s">
        <v>115</v>
      </c>
      <c r="BX106" s="87" t="s">
        <v>4</v>
      </c>
      <c r="CL106" s="87" t="s">
        <v>1</v>
      </c>
      <c r="CM106" s="87" t="s">
        <v>74</v>
      </c>
    </row>
    <row r="107" spans="1:91" s="7" customFormat="1" ht="16.5" customHeight="1">
      <c r="B107" s="79"/>
      <c r="C107" s="80"/>
      <c r="D107" s="235" t="s">
        <v>116</v>
      </c>
      <c r="E107" s="235"/>
      <c r="F107" s="235"/>
      <c r="G107" s="235"/>
      <c r="H107" s="235"/>
      <c r="I107" s="81"/>
      <c r="J107" s="235" t="s">
        <v>117</v>
      </c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03">
        <f>ROUND(SUM(AG108:AG110),2)</f>
        <v>0</v>
      </c>
      <c r="AH107" s="197"/>
      <c r="AI107" s="197"/>
      <c r="AJ107" s="197"/>
      <c r="AK107" s="197"/>
      <c r="AL107" s="197"/>
      <c r="AM107" s="197"/>
      <c r="AN107" s="196">
        <f t="shared" si="0"/>
        <v>0</v>
      </c>
      <c r="AO107" s="197"/>
      <c r="AP107" s="197"/>
      <c r="AQ107" s="82" t="s">
        <v>80</v>
      </c>
      <c r="AR107" s="79"/>
      <c r="AS107" s="83">
        <f>ROUND(SUM(AS108:AS110),2)</f>
        <v>0</v>
      </c>
      <c r="AT107" s="84">
        <f t="shared" si="1"/>
        <v>0</v>
      </c>
      <c r="AU107" s="85">
        <f>ROUND(SUM(AU108:AU110),5)</f>
        <v>0</v>
      </c>
      <c r="AV107" s="84">
        <f>ROUND(AZ107*L29,2)</f>
        <v>0</v>
      </c>
      <c r="AW107" s="84">
        <f>ROUND(BA107*L30,2)</f>
        <v>0</v>
      </c>
      <c r="AX107" s="84">
        <f>ROUND(BB107*L29,2)</f>
        <v>0</v>
      </c>
      <c r="AY107" s="84">
        <f>ROUND(BC107*L30,2)</f>
        <v>0</v>
      </c>
      <c r="AZ107" s="84">
        <f>ROUND(SUM(AZ108:AZ110),2)</f>
        <v>0</v>
      </c>
      <c r="BA107" s="84">
        <f>ROUND(SUM(BA108:BA110),2)</f>
        <v>0</v>
      </c>
      <c r="BB107" s="84">
        <f>ROUND(SUM(BB108:BB110),2)</f>
        <v>0</v>
      </c>
      <c r="BC107" s="84">
        <f>ROUND(SUM(BC108:BC110),2)</f>
        <v>0</v>
      </c>
      <c r="BD107" s="86">
        <f>ROUND(SUM(BD108:BD110),2)</f>
        <v>0</v>
      </c>
      <c r="BS107" s="87" t="s">
        <v>73</v>
      </c>
      <c r="BT107" s="87" t="s">
        <v>81</v>
      </c>
      <c r="BU107" s="87" t="s">
        <v>75</v>
      </c>
      <c r="BV107" s="87" t="s">
        <v>76</v>
      </c>
      <c r="BW107" s="87" t="s">
        <v>118</v>
      </c>
      <c r="BX107" s="87" t="s">
        <v>4</v>
      </c>
      <c r="CL107" s="87" t="s">
        <v>1</v>
      </c>
      <c r="CM107" s="87" t="s">
        <v>74</v>
      </c>
    </row>
    <row r="108" spans="1:91" s="4" customFormat="1" ht="16.5" customHeight="1">
      <c r="A108" s="88" t="s">
        <v>83</v>
      </c>
      <c r="B108" s="51"/>
      <c r="C108" s="10"/>
      <c r="D108" s="10"/>
      <c r="E108" s="234" t="s">
        <v>84</v>
      </c>
      <c r="F108" s="234"/>
      <c r="G108" s="234"/>
      <c r="H108" s="234"/>
      <c r="I108" s="234"/>
      <c r="J108" s="10"/>
      <c r="K108" s="234" t="s">
        <v>119</v>
      </c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194">
        <f>'01 - Prípojka vody pre zá...'!J32</f>
        <v>0</v>
      </c>
      <c r="AH108" s="195"/>
      <c r="AI108" s="195"/>
      <c r="AJ108" s="195"/>
      <c r="AK108" s="195"/>
      <c r="AL108" s="195"/>
      <c r="AM108" s="195"/>
      <c r="AN108" s="194">
        <f t="shared" si="0"/>
        <v>0</v>
      </c>
      <c r="AO108" s="195"/>
      <c r="AP108" s="195"/>
      <c r="AQ108" s="89" t="s">
        <v>85</v>
      </c>
      <c r="AR108" s="51"/>
      <c r="AS108" s="90">
        <v>0</v>
      </c>
      <c r="AT108" s="91">
        <f t="shared" si="1"/>
        <v>0</v>
      </c>
      <c r="AU108" s="92">
        <f>'01 - Prípojka vody pre zá...'!P128</f>
        <v>0</v>
      </c>
      <c r="AV108" s="91">
        <f>'01 - Prípojka vody pre zá...'!J35</f>
        <v>0</v>
      </c>
      <c r="AW108" s="91">
        <f>'01 - Prípojka vody pre zá...'!J36</f>
        <v>0</v>
      </c>
      <c r="AX108" s="91">
        <f>'01 - Prípojka vody pre zá...'!J37</f>
        <v>0</v>
      </c>
      <c r="AY108" s="91">
        <f>'01 - Prípojka vody pre zá...'!J38</f>
        <v>0</v>
      </c>
      <c r="AZ108" s="91">
        <f>'01 - Prípojka vody pre zá...'!F35</f>
        <v>0</v>
      </c>
      <c r="BA108" s="91">
        <f>'01 - Prípojka vody pre zá...'!F36</f>
        <v>0</v>
      </c>
      <c r="BB108" s="91">
        <f>'01 - Prípojka vody pre zá...'!F37</f>
        <v>0</v>
      </c>
      <c r="BC108" s="91">
        <f>'01 - Prípojka vody pre zá...'!F38</f>
        <v>0</v>
      </c>
      <c r="BD108" s="93">
        <f>'01 - Prípojka vody pre zá...'!F39</f>
        <v>0</v>
      </c>
      <c r="BT108" s="22" t="s">
        <v>86</v>
      </c>
      <c r="BV108" s="22" t="s">
        <v>76</v>
      </c>
      <c r="BW108" s="22" t="s">
        <v>120</v>
      </c>
      <c r="BX108" s="22" t="s">
        <v>118</v>
      </c>
      <c r="CL108" s="22" t="s">
        <v>1</v>
      </c>
    </row>
    <row r="109" spans="1:91" s="4" customFormat="1" ht="16.5" customHeight="1">
      <c r="A109" s="88" t="s">
        <v>83</v>
      </c>
      <c r="B109" s="51"/>
      <c r="C109" s="10"/>
      <c r="D109" s="10"/>
      <c r="E109" s="234" t="s">
        <v>88</v>
      </c>
      <c r="F109" s="234"/>
      <c r="G109" s="234"/>
      <c r="H109" s="234"/>
      <c r="I109" s="234"/>
      <c r="J109" s="10"/>
      <c r="K109" s="234" t="s">
        <v>121</v>
      </c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194">
        <f>'02 - Areálový polievací v...'!J32</f>
        <v>0</v>
      </c>
      <c r="AH109" s="195"/>
      <c r="AI109" s="195"/>
      <c r="AJ109" s="195"/>
      <c r="AK109" s="195"/>
      <c r="AL109" s="195"/>
      <c r="AM109" s="195"/>
      <c r="AN109" s="194">
        <f t="shared" si="0"/>
        <v>0</v>
      </c>
      <c r="AO109" s="195"/>
      <c r="AP109" s="195"/>
      <c r="AQ109" s="89" t="s">
        <v>85</v>
      </c>
      <c r="AR109" s="51"/>
      <c r="AS109" s="90">
        <v>0</v>
      </c>
      <c r="AT109" s="91">
        <f t="shared" si="1"/>
        <v>0</v>
      </c>
      <c r="AU109" s="92">
        <f>'02 - Areálový polievací v...'!P126</f>
        <v>0</v>
      </c>
      <c r="AV109" s="91">
        <f>'02 - Areálový polievací v...'!J35</f>
        <v>0</v>
      </c>
      <c r="AW109" s="91">
        <f>'02 - Areálový polievací v...'!J36</f>
        <v>0</v>
      </c>
      <c r="AX109" s="91">
        <f>'02 - Areálový polievací v...'!J37</f>
        <v>0</v>
      </c>
      <c r="AY109" s="91">
        <f>'02 - Areálový polievací v...'!J38</f>
        <v>0</v>
      </c>
      <c r="AZ109" s="91">
        <f>'02 - Areálový polievací v...'!F35</f>
        <v>0</v>
      </c>
      <c r="BA109" s="91">
        <f>'02 - Areálový polievací v...'!F36</f>
        <v>0</v>
      </c>
      <c r="BB109" s="91">
        <f>'02 - Areálový polievací v...'!F37</f>
        <v>0</v>
      </c>
      <c r="BC109" s="91">
        <f>'02 - Areálový polievací v...'!F38</f>
        <v>0</v>
      </c>
      <c r="BD109" s="93">
        <f>'02 - Areálový polievací v...'!F39</f>
        <v>0</v>
      </c>
      <c r="BT109" s="22" t="s">
        <v>86</v>
      </c>
      <c r="BV109" s="22" t="s">
        <v>76</v>
      </c>
      <c r="BW109" s="22" t="s">
        <v>122</v>
      </c>
      <c r="BX109" s="22" t="s">
        <v>118</v>
      </c>
      <c r="CL109" s="22" t="s">
        <v>1</v>
      </c>
    </row>
    <row r="110" spans="1:91" s="4" customFormat="1" ht="16.5" customHeight="1">
      <c r="A110" s="88" t="s">
        <v>83</v>
      </c>
      <c r="B110" s="51"/>
      <c r="C110" s="10"/>
      <c r="D110" s="10"/>
      <c r="E110" s="234" t="s">
        <v>91</v>
      </c>
      <c r="F110" s="234"/>
      <c r="G110" s="234"/>
      <c r="H110" s="234"/>
      <c r="I110" s="234"/>
      <c r="J110" s="10"/>
      <c r="K110" s="234" t="s">
        <v>123</v>
      </c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194">
        <f>'03 - Odvedenie dažďových ...'!J32</f>
        <v>0</v>
      </c>
      <c r="AH110" s="195"/>
      <c r="AI110" s="195"/>
      <c r="AJ110" s="195"/>
      <c r="AK110" s="195"/>
      <c r="AL110" s="195"/>
      <c r="AM110" s="195"/>
      <c r="AN110" s="194">
        <f t="shared" si="0"/>
        <v>0</v>
      </c>
      <c r="AO110" s="195"/>
      <c r="AP110" s="195"/>
      <c r="AQ110" s="89" t="s">
        <v>85</v>
      </c>
      <c r="AR110" s="51"/>
      <c r="AS110" s="90">
        <v>0</v>
      </c>
      <c r="AT110" s="91">
        <f t="shared" si="1"/>
        <v>0</v>
      </c>
      <c r="AU110" s="92">
        <f>'03 - Odvedenie dažďových ...'!P126</f>
        <v>0</v>
      </c>
      <c r="AV110" s="91">
        <f>'03 - Odvedenie dažďových ...'!J35</f>
        <v>0</v>
      </c>
      <c r="AW110" s="91">
        <f>'03 - Odvedenie dažďových ...'!J36</f>
        <v>0</v>
      </c>
      <c r="AX110" s="91">
        <f>'03 - Odvedenie dažďových ...'!J37</f>
        <v>0</v>
      </c>
      <c r="AY110" s="91">
        <f>'03 - Odvedenie dažďových ...'!J38</f>
        <v>0</v>
      </c>
      <c r="AZ110" s="91">
        <f>'03 - Odvedenie dažďových ...'!F35</f>
        <v>0</v>
      </c>
      <c r="BA110" s="91">
        <f>'03 - Odvedenie dažďových ...'!F36</f>
        <v>0</v>
      </c>
      <c r="BB110" s="91">
        <f>'03 - Odvedenie dažďových ...'!F37</f>
        <v>0</v>
      </c>
      <c r="BC110" s="91">
        <f>'03 - Odvedenie dažďových ...'!F38</f>
        <v>0</v>
      </c>
      <c r="BD110" s="93">
        <f>'03 - Odvedenie dažďových ...'!F39</f>
        <v>0</v>
      </c>
      <c r="BT110" s="22" t="s">
        <v>86</v>
      </c>
      <c r="BV110" s="22" t="s">
        <v>76</v>
      </c>
      <c r="BW110" s="22" t="s">
        <v>124</v>
      </c>
      <c r="BX110" s="22" t="s">
        <v>118</v>
      </c>
      <c r="CL110" s="22" t="s">
        <v>1</v>
      </c>
    </row>
    <row r="111" spans="1:91" s="7" customFormat="1" ht="16.5" customHeight="1">
      <c r="A111" s="88" t="s">
        <v>83</v>
      </c>
      <c r="B111" s="79"/>
      <c r="C111" s="80"/>
      <c r="D111" s="235" t="s">
        <v>125</v>
      </c>
      <c r="E111" s="235"/>
      <c r="F111" s="235"/>
      <c r="G111" s="235"/>
      <c r="H111" s="235"/>
      <c r="I111" s="81"/>
      <c r="J111" s="235" t="s">
        <v>126</v>
      </c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196">
        <f>'SO-09 - Dopravné riešenie'!J30</f>
        <v>0</v>
      </c>
      <c r="AH111" s="197"/>
      <c r="AI111" s="197"/>
      <c r="AJ111" s="197"/>
      <c r="AK111" s="197"/>
      <c r="AL111" s="197"/>
      <c r="AM111" s="197"/>
      <c r="AN111" s="196">
        <f t="shared" si="0"/>
        <v>0</v>
      </c>
      <c r="AO111" s="197"/>
      <c r="AP111" s="197"/>
      <c r="AQ111" s="82" t="s">
        <v>80</v>
      </c>
      <c r="AR111" s="79"/>
      <c r="AS111" s="83">
        <v>0</v>
      </c>
      <c r="AT111" s="84">
        <f t="shared" si="1"/>
        <v>0</v>
      </c>
      <c r="AU111" s="85">
        <f>'SO-09 - Dopravné riešenie'!P125</f>
        <v>0</v>
      </c>
      <c r="AV111" s="84">
        <f>'SO-09 - Dopravné riešenie'!J33</f>
        <v>0</v>
      </c>
      <c r="AW111" s="84">
        <f>'SO-09 - Dopravné riešenie'!J34</f>
        <v>0</v>
      </c>
      <c r="AX111" s="84">
        <f>'SO-09 - Dopravné riešenie'!J35</f>
        <v>0</v>
      </c>
      <c r="AY111" s="84">
        <f>'SO-09 - Dopravné riešenie'!J36</f>
        <v>0</v>
      </c>
      <c r="AZ111" s="84">
        <f>'SO-09 - Dopravné riešenie'!F33</f>
        <v>0</v>
      </c>
      <c r="BA111" s="84">
        <f>'SO-09 - Dopravné riešenie'!F34</f>
        <v>0</v>
      </c>
      <c r="BB111" s="84">
        <f>'SO-09 - Dopravné riešenie'!F35</f>
        <v>0</v>
      </c>
      <c r="BC111" s="84">
        <f>'SO-09 - Dopravné riešenie'!F36</f>
        <v>0</v>
      </c>
      <c r="BD111" s="86">
        <f>'SO-09 - Dopravné riešenie'!F37</f>
        <v>0</v>
      </c>
      <c r="BT111" s="87" t="s">
        <v>81</v>
      </c>
      <c r="BV111" s="87" t="s">
        <v>76</v>
      </c>
      <c r="BW111" s="87" t="s">
        <v>127</v>
      </c>
      <c r="BX111" s="87" t="s">
        <v>4</v>
      </c>
      <c r="CL111" s="87" t="s">
        <v>1</v>
      </c>
      <c r="CM111" s="87" t="s">
        <v>74</v>
      </c>
    </row>
    <row r="112" spans="1:91" s="7" customFormat="1" ht="16.5" customHeight="1">
      <c r="A112" s="88" t="s">
        <v>83</v>
      </c>
      <c r="B112" s="79"/>
      <c r="C112" s="80"/>
      <c r="D112" s="235" t="s">
        <v>128</v>
      </c>
      <c r="E112" s="235"/>
      <c r="F112" s="235"/>
      <c r="G112" s="235"/>
      <c r="H112" s="235"/>
      <c r="I112" s="81"/>
      <c r="J112" s="235" t="s">
        <v>129</v>
      </c>
      <c r="K112" s="235"/>
      <c r="L112" s="235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196">
        <f>'SLP - Pripojka SLP'!J30</f>
        <v>0</v>
      </c>
      <c r="AH112" s="197"/>
      <c r="AI112" s="197"/>
      <c r="AJ112" s="197"/>
      <c r="AK112" s="197"/>
      <c r="AL112" s="197"/>
      <c r="AM112" s="197"/>
      <c r="AN112" s="196">
        <f t="shared" si="0"/>
        <v>0</v>
      </c>
      <c r="AO112" s="197"/>
      <c r="AP112" s="197"/>
      <c r="AQ112" s="82" t="s">
        <v>80</v>
      </c>
      <c r="AR112" s="79"/>
      <c r="AS112" s="94">
        <v>0</v>
      </c>
      <c r="AT112" s="95">
        <f t="shared" si="1"/>
        <v>0</v>
      </c>
      <c r="AU112" s="96">
        <f>'SLP - Pripojka SLP'!P119</f>
        <v>0</v>
      </c>
      <c r="AV112" s="95">
        <f>'SLP - Pripojka SLP'!J33</f>
        <v>0</v>
      </c>
      <c r="AW112" s="95">
        <f>'SLP - Pripojka SLP'!J34</f>
        <v>0</v>
      </c>
      <c r="AX112" s="95">
        <f>'SLP - Pripojka SLP'!J35</f>
        <v>0</v>
      </c>
      <c r="AY112" s="95">
        <f>'SLP - Pripojka SLP'!J36</f>
        <v>0</v>
      </c>
      <c r="AZ112" s="95">
        <f>'SLP - Pripojka SLP'!F33</f>
        <v>0</v>
      </c>
      <c r="BA112" s="95">
        <f>'SLP - Pripojka SLP'!F34</f>
        <v>0</v>
      </c>
      <c r="BB112" s="95">
        <f>'SLP - Pripojka SLP'!F35</f>
        <v>0</v>
      </c>
      <c r="BC112" s="95">
        <f>'SLP - Pripojka SLP'!F36</f>
        <v>0</v>
      </c>
      <c r="BD112" s="97">
        <f>'SLP - Pripojka SLP'!F37</f>
        <v>0</v>
      </c>
      <c r="BT112" s="87" t="s">
        <v>81</v>
      </c>
      <c r="BV112" s="87" t="s">
        <v>76</v>
      </c>
      <c r="BW112" s="87" t="s">
        <v>130</v>
      </c>
      <c r="BX112" s="87" t="s">
        <v>4</v>
      </c>
      <c r="CL112" s="87" t="s">
        <v>1</v>
      </c>
      <c r="CM112" s="87" t="s">
        <v>74</v>
      </c>
    </row>
    <row r="113" spans="1:57" s="2" customFormat="1" ht="30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30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30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</sheetData>
  <mergeCells count="110">
    <mergeCell ref="L85:AO85"/>
    <mergeCell ref="D105:H105"/>
    <mergeCell ref="J105:AF105"/>
    <mergeCell ref="D106:H106"/>
    <mergeCell ref="J106:AF106"/>
    <mergeCell ref="D107:H107"/>
    <mergeCell ref="J107:AF107"/>
    <mergeCell ref="E108:I108"/>
    <mergeCell ref="K108:AF108"/>
    <mergeCell ref="AN104:AP104"/>
    <mergeCell ref="AN96:AP96"/>
    <mergeCell ref="AN97:AP97"/>
    <mergeCell ref="C92:G92"/>
    <mergeCell ref="D95:H95"/>
    <mergeCell ref="D102:H102"/>
    <mergeCell ref="D103:H103"/>
    <mergeCell ref="D99:H99"/>
    <mergeCell ref="D104:H104"/>
    <mergeCell ref="E101:I101"/>
    <mergeCell ref="E98:I98"/>
    <mergeCell ref="E100:I100"/>
    <mergeCell ref="E97:I97"/>
    <mergeCell ref="E96:I96"/>
    <mergeCell ref="I92:AF92"/>
    <mergeCell ref="E109:I109"/>
    <mergeCell ref="K109:AF109"/>
    <mergeCell ref="E110:I110"/>
    <mergeCell ref="K110:AF110"/>
    <mergeCell ref="D111:H111"/>
    <mergeCell ref="J111:AF111"/>
    <mergeCell ref="D112:H112"/>
    <mergeCell ref="J112:AF112"/>
    <mergeCell ref="AG94:AM94"/>
    <mergeCell ref="AG104:AM104"/>
    <mergeCell ref="J104:AF104"/>
    <mergeCell ref="J102:AF102"/>
    <mergeCell ref="J99:AF99"/>
    <mergeCell ref="J95:AF95"/>
    <mergeCell ref="J103:AF103"/>
    <mergeCell ref="K98:AF98"/>
    <mergeCell ref="K101:AF101"/>
    <mergeCell ref="K100:AF100"/>
    <mergeCell ref="K96:AF96"/>
    <mergeCell ref="K97:AF97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3:AM103"/>
    <mergeCell ref="AG102:AM102"/>
    <mergeCell ref="AG92:AM92"/>
    <mergeCell ref="AG97:AM97"/>
    <mergeCell ref="AG101:AM101"/>
    <mergeCell ref="AG100:AM100"/>
    <mergeCell ref="AG95:AM95"/>
    <mergeCell ref="AG98:AM98"/>
    <mergeCell ref="AG99:AM99"/>
    <mergeCell ref="AG96:AM96"/>
    <mergeCell ref="AM87:AN87"/>
    <mergeCell ref="AM89:AP89"/>
    <mergeCell ref="AM90:AP90"/>
    <mergeCell ref="AN100:AP100"/>
    <mergeCell ref="AN103:AP103"/>
    <mergeCell ref="AN102:AP102"/>
    <mergeCell ref="AN98:AP98"/>
    <mergeCell ref="AN92:AP92"/>
    <mergeCell ref="AN101:AP101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94:AP94"/>
  </mergeCells>
  <hyperlinks>
    <hyperlink ref="A96" location="'01 - Spevnené plochy'!C2" display="/" xr:uid="{00000000-0004-0000-0000-000000000000}"/>
    <hyperlink ref="A97" location="'02 - Technológia hmlovej ...'!C2" display="/" xr:uid="{00000000-0004-0000-0000-000001000000}"/>
    <hyperlink ref="A98" location="'03 - Búracie práce'!C2" display="/" xr:uid="{00000000-0004-0000-0000-000002000000}"/>
    <hyperlink ref="A100" location="'01 - Výsadba'!C2" display="/" xr:uid="{00000000-0004-0000-0000-000003000000}"/>
    <hyperlink ref="A101" location="'02 - Závlaha'!C2" display="/" xr:uid="{00000000-0004-0000-0000-000004000000}"/>
    <hyperlink ref="A102" location="'SO-03 - Pergola'!C2" display="/" xr:uid="{00000000-0004-0000-0000-000005000000}"/>
    <hyperlink ref="A103" location="'SO-04 - Mobiliár a drobná...'!C2" display="/" xr:uid="{00000000-0004-0000-0000-000006000000}"/>
    <hyperlink ref="A104" location="'SO-05 - Elektroinštalácie'!C2" display="/" xr:uid="{00000000-0004-0000-0000-000007000000}"/>
    <hyperlink ref="A105" location="'SO-06 - Preloženie VN ved...'!C2" display="/" xr:uid="{00000000-0004-0000-0000-000008000000}"/>
    <hyperlink ref="A106" location="'SO-07 - Preloženie NN ved...'!C2" display="/" xr:uid="{00000000-0004-0000-0000-000009000000}"/>
    <hyperlink ref="A108" location="'01 - Prípojka vody pre zá...'!C2" display="/" xr:uid="{00000000-0004-0000-0000-00000A000000}"/>
    <hyperlink ref="A109" location="'02 - Areálový polievací v...'!C2" display="/" xr:uid="{00000000-0004-0000-0000-00000B000000}"/>
    <hyperlink ref="A110" location="'03 - Odvedenie dažďových ...'!C2" display="/" xr:uid="{00000000-0004-0000-0000-00000C000000}"/>
    <hyperlink ref="A111" location="'SO-09 - Dopravné riešenie'!C2" display="/" xr:uid="{00000000-0004-0000-0000-00000D000000}"/>
    <hyperlink ref="A112" location="'SLP - Pripojka SLP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1"/>
  <sheetViews>
    <sheetView showGridLines="0" workbookViewId="0">
      <selection activeCell="I135" sqref="I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87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133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135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ROUND((ROUND((SUM(BE131:BE194)),  2) + SUM(BE196:BE200)), 2)</f>
        <v>0</v>
      </c>
      <c r="G35" s="105"/>
      <c r="H35" s="105"/>
      <c r="I35" s="106">
        <v>0.2</v>
      </c>
      <c r="J35" s="104">
        <f>ROUND((ROUND(((SUM(BE131:BE194))*I35),  2) + (SUM(BE196:BE200)*I35)),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ROUND((ROUND((SUM(BF131:BF194)),  2) + SUM(BF196:BF200)), 2)</f>
        <v>0</v>
      </c>
      <c r="G36" s="105"/>
      <c r="H36" s="105"/>
      <c r="I36" s="106">
        <v>0.2</v>
      </c>
      <c r="J36" s="104">
        <f>ROUND((ROUND(((SUM(BF131:BF194))*I36),  2) + (SUM(BF196:BF200)*I36)),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ROUND((ROUND((SUM(BG131:BG194)),  2) + SUM(BG196:BG200)),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ROUND((ROUND((SUM(BH131:BH194)),  2) + SUM(BH196:BH200)),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ROUND((ROUND((SUM(BI131:BI194)),  2) + SUM(BI196:BI200)),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133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01 - Spevnené plochy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J131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J132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J133</f>
        <v>0</v>
      </c>
      <c r="L100" s="124"/>
    </row>
    <row r="101" spans="1:47" s="10" customFormat="1" ht="19.899999999999999" hidden="1" customHeight="1">
      <c r="B101" s="124"/>
      <c r="D101" s="125" t="s">
        <v>143</v>
      </c>
      <c r="E101" s="126"/>
      <c r="F101" s="126"/>
      <c r="G101" s="126"/>
      <c r="H101" s="126"/>
      <c r="I101" s="126"/>
      <c r="J101" s="127">
        <f>J142</f>
        <v>0</v>
      </c>
      <c r="L101" s="124"/>
    </row>
    <row r="102" spans="1:47" s="10" customFormat="1" ht="19.899999999999999" hidden="1" customHeight="1">
      <c r="B102" s="124"/>
      <c r="D102" s="125" t="s">
        <v>144</v>
      </c>
      <c r="E102" s="126"/>
      <c r="F102" s="126"/>
      <c r="G102" s="126"/>
      <c r="H102" s="126"/>
      <c r="I102" s="126"/>
      <c r="J102" s="127">
        <f>J148</f>
        <v>0</v>
      </c>
      <c r="L102" s="124"/>
    </row>
    <row r="103" spans="1:47" s="10" customFormat="1" ht="19.899999999999999" hidden="1" customHeight="1">
      <c r="B103" s="124"/>
      <c r="D103" s="125" t="s">
        <v>145</v>
      </c>
      <c r="E103" s="126"/>
      <c r="F103" s="126"/>
      <c r="G103" s="126"/>
      <c r="H103" s="126"/>
      <c r="I103" s="126"/>
      <c r="J103" s="127">
        <f>J150</f>
        <v>0</v>
      </c>
      <c r="L103" s="124"/>
    </row>
    <row r="104" spans="1:47" s="10" customFormat="1" ht="19.899999999999999" hidden="1" customHeight="1">
      <c r="B104" s="124"/>
      <c r="D104" s="125" t="s">
        <v>146</v>
      </c>
      <c r="E104" s="126"/>
      <c r="F104" s="126"/>
      <c r="G104" s="126"/>
      <c r="H104" s="126"/>
      <c r="I104" s="126"/>
      <c r="J104" s="127">
        <f>J153</f>
        <v>0</v>
      </c>
      <c r="L104" s="124"/>
    </row>
    <row r="105" spans="1:47" s="10" customFormat="1" ht="19.899999999999999" hidden="1" customHeight="1">
      <c r="B105" s="124"/>
      <c r="D105" s="125" t="s">
        <v>147</v>
      </c>
      <c r="E105" s="126"/>
      <c r="F105" s="126"/>
      <c r="G105" s="126"/>
      <c r="H105" s="126"/>
      <c r="I105" s="126"/>
      <c r="J105" s="127">
        <f>J163</f>
        <v>0</v>
      </c>
      <c r="L105" s="124"/>
    </row>
    <row r="106" spans="1:47" s="9" customFormat="1" ht="24.95" hidden="1" customHeight="1">
      <c r="B106" s="120"/>
      <c r="D106" s="121" t="s">
        <v>148</v>
      </c>
      <c r="E106" s="122"/>
      <c r="F106" s="122"/>
      <c r="G106" s="122"/>
      <c r="H106" s="122"/>
      <c r="I106" s="122"/>
      <c r="J106" s="123">
        <f>J165</f>
        <v>0</v>
      </c>
      <c r="L106" s="120"/>
    </row>
    <row r="107" spans="1:47" s="10" customFormat="1" ht="19.899999999999999" hidden="1" customHeight="1">
      <c r="B107" s="124"/>
      <c r="D107" s="125" t="s">
        <v>149</v>
      </c>
      <c r="E107" s="126"/>
      <c r="F107" s="126"/>
      <c r="G107" s="126"/>
      <c r="H107" s="126"/>
      <c r="I107" s="126"/>
      <c r="J107" s="127">
        <f>J166</f>
        <v>0</v>
      </c>
      <c r="L107" s="124"/>
    </row>
    <row r="108" spans="1:47" s="10" customFormat="1" ht="19.899999999999999" hidden="1" customHeight="1">
      <c r="B108" s="124"/>
      <c r="D108" s="125" t="s">
        <v>150</v>
      </c>
      <c r="E108" s="126"/>
      <c r="F108" s="126"/>
      <c r="G108" s="126"/>
      <c r="H108" s="126"/>
      <c r="I108" s="126"/>
      <c r="J108" s="127">
        <f>J177</f>
        <v>0</v>
      </c>
      <c r="L108" s="124"/>
    </row>
    <row r="109" spans="1:47" s="9" customFormat="1" ht="21.75" hidden="1" customHeight="1">
      <c r="B109" s="120"/>
      <c r="D109" s="128" t="s">
        <v>151</v>
      </c>
      <c r="J109" s="129">
        <f>J195</f>
        <v>0</v>
      </c>
      <c r="L109" s="120"/>
    </row>
    <row r="110" spans="1:47" s="2" customFormat="1" ht="21.75" hidden="1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hidden="1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hidden="1"/>
    <row r="113" spans="1:31" hidden="1"/>
    <row r="114" spans="1:31" hidden="1"/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152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1" t="str">
        <f>E7</f>
        <v>Mestský park Komenského</v>
      </c>
      <c r="F119" s="242"/>
      <c r="G119" s="242"/>
      <c r="H119" s="242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1" customFormat="1" ht="12" customHeight="1">
      <c r="B120" s="17"/>
      <c r="C120" s="24" t="s">
        <v>132</v>
      </c>
      <c r="L120" s="17"/>
    </row>
    <row r="121" spans="1:31" s="2" customFormat="1" ht="16.5" customHeight="1">
      <c r="A121" s="29"/>
      <c r="B121" s="30"/>
      <c r="C121" s="29"/>
      <c r="D121" s="29"/>
      <c r="E121" s="241" t="s">
        <v>133</v>
      </c>
      <c r="F121" s="240"/>
      <c r="G121" s="240"/>
      <c r="H121" s="240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134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7" t="str">
        <f>E11</f>
        <v>01 - Spevnené plochy</v>
      </c>
      <c r="F123" s="240"/>
      <c r="G123" s="240"/>
      <c r="H123" s="240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F14</f>
        <v>Námestie Komenského, MČ Bratislava – Staré mesto</v>
      </c>
      <c r="G125" s="29"/>
      <c r="H125" s="29"/>
      <c r="I125" s="24" t="s">
        <v>21</v>
      </c>
      <c r="J125" s="55" t="str">
        <f>IF(J14="","",J14)</f>
        <v>1. 2. 2022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23</v>
      </c>
      <c r="D127" s="29"/>
      <c r="E127" s="29"/>
      <c r="F127" s="22" t="str">
        <f>E17</f>
        <v>Hlavné mesto SR Bratislava</v>
      </c>
      <c r="G127" s="29"/>
      <c r="H127" s="29"/>
      <c r="I127" s="24" t="s">
        <v>29</v>
      </c>
      <c r="J127" s="27" t="str">
        <f>E23</f>
        <v xml:space="preserve">Totalstudio s.r.o.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27</v>
      </c>
      <c r="D128" s="29"/>
      <c r="E128" s="29"/>
      <c r="F128" s="22" t="str">
        <f>IF(E20="","",E20)</f>
        <v>Vyplň údaj</v>
      </c>
      <c r="G128" s="29"/>
      <c r="H128" s="29"/>
      <c r="I128" s="24" t="s">
        <v>32</v>
      </c>
      <c r="J128" s="27" t="str">
        <f>E26</f>
        <v xml:space="preserve">Totalstudio s.r.o.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0"/>
      <c r="B130" s="131"/>
      <c r="C130" s="132" t="s">
        <v>153</v>
      </c>
      <c r="D130" s="133" t="s">
        <v>59</v>
      </c>
      <c r="E130" s="133" t="s">
        <v>55</v>
      </c>
      <c r="F130" s="133" t="s">
        <v>56</v>
      </c>
      <c r="G130" s="133" t="s">
        <v>154</v>
      </c>
      <c r="H130" s="133" t="s">
        <v>155</v>
      </c>
      <c r="I130" s="133" t="s">
        <v>156</v>
      </c>
      <c r="J130" s="134" t="s">
        <v>138</v>
      </c>
      <c r="K130" s="135" t="s">
        <v>157</v>
      </c>
      <c r="L130" s="136"/>
      <c r="M130" s="62" t="s">
        <v>1</v>
      </c>
      <c r="N130" s="63" t="s">
        <v>38</v>
      </c>
      <c r="O130" s="63" t="s">
        <v>158</v>
      </c>
      <c r="P130" s="63" t="s">
        <v>159</v>
      </c>
      <c r="Q130" s="63" t="s">
        <v>160</v>
      </c>
      <c r="R130" s="63" t="s">
        <v>161</v>
      </c>
      <c r="S130" s="63" t="s">
        <v>162</v>
      </c>
      <c r="T130" s="64" t="s">
        <v>163</v>
      </c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</row>
    <row r="131" spans="1:65" s="2" customFormat="1" ht="22.9" customHeight="1">
      <c r="A131" s="29"/>
      <c r="B131" s="30"/>
      <c r="C131" s="69" t="s">
        <v>139</v>
      </c>
      <c r="D131" s="29"/>
      <c r="E131" s="29"/>
      <c r="F131" s="29"/>
      <c r="G131" s="29"/>
      <c r="H131" s="29"/>
      <c r="I131" s="29"/>
      <c r="J131" s="137">
        <f>BK131</f>
        <v>0</v>
      </c>
      <c r="K131" s="29"/>
      <c r="L131" s="30"/>
      <c r="M131" s="65"/>
      <c r="N131" s="56"/>
      <c r="O131" s="66"/>
      <c r="P131" s="138">
        <f>P132+P165+P195</f>
        <v>0</v>
      </c>
      <c r="Q131" s="66"/>
      <c r="R131" s="138">
        <f>R132+R165+R195</f>
        <v>662.45452050000006</v>
      </c>
      <c r="S131" s="66"/>
      <c r="T131" s="139">
        <f>T132+T165+T195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73</v>
      </c>
      <c r="AU131" s="14" t="s">
        <v>140</v>
      </c>
      <c r="BK131" s="140">
        <f>BK132+BK165+BK195</f>
        <v>0</v>
      </c>
    </row>
    <row r="132" spans="1:65" s="12" customFormat="1" ht="25.9" customHeight="1">
      <c r="B132" s="141"/>
      <c r="D132" s="142" t="s">
        <v>73</v>
      </c>
      <c r="E132" s="143" t="s">
        <v>164</v>
      </c>
      <c r="F132" s="143" t="s">
        <v>165</v>
      </c>
      <c r="I132" s="144"/>
      <c r="J132" s="129">
        <f>BK132</f>
        <v>0</v>
      </c>
      <c r="L132" s="141"/>
      <c r="M132" s="145"/>
      <c r="N132" s="146"/>
      <c r="O132" s="146"/>
      <c r="P132" s="147">
        <f>P133+P142+P148+P150+P153+P163</f>
        <v>0</v>
      </c>
      <c r="Q132" s="146"/>
      <c r="R132" s="147">
        <f>R133+R142+R148+R150+R153+R163</f>
        <v>483.71228250000001</v>
      </c>
      <c r="S132" s="146"/>
      <c r="T132" s="148">
        <f>T133+T142+T148+T150+T153+T163</f>
        <v>0</v>
      </c>
      <c r="AR132" s="142" t="s">
        <v>81</v>
      </c>
      <c r="AT132" s="149" t="s">
        <v>73</v>
      </c>
      <c r="AU132" s="149" t="s">
        <v>74</v>
      </c>
      <c r="AY132" s="142" t="s">
        <v>166</v>
      </c>
      <c r="BK132" s="150">
        <f>BK133+BK142+BK148+BK150+BK153+BK163</f>
        <v>0</v>
      </c>
    </row>
    <row r="133" spans="1:65" s="12" customFormat="1" ht="22.9" customHeight="1">
      <c r="B133" s="141"/>
      <c r="D133" s="142" t="s">
        <v>73</v>
      </c>
      <c r="E133" s="151" t="s">
        <v>81</v>
      </c>
      <c r="F133" s="151" t="s">
        <v>167</v>
      </c>
      <c r="I133" s="144"/>
      <c r="J133" s="152">
        <f>BK133</f>
        <v>0</v>
      </c>
      <c r="L133" s="141"/>
      <c r="M133" s="145"/>
      <c r="N133" s="146"/>
      <c r="O133" s="146"/>
      <c r="P133" s="147">
        <f>SUM(P134:P141)</f>
        <v>0</v>
      </c>
      <c r="Q133" s="146"/>
      <c r="R133" s="147">
        <f>SUM(R134:R141)</f>
        <v>0</v>
      </c>
      <c r="S133" s="146"/>
      <c r="T133" s="148">
        <f>SUM(T134:T141)</f>
        <v>0</v>
      </c>
      <c r="AR133" s="142" t="s">
        <v>81</v>
      </c>
      <c r="AT133" s="149" t="s">
        <v>73</v>
      </c>
      <c r="AU133" s="149" t="s">
        <v>81</v>
      </c>
      <c r="AY133" s="142" t="s">
        <v>166</v>
      </c>
      <c r="BK133" s="150">
        <f>SUM(BK134:BK141)</f>
        <v>0</v>
      </c>
    </row>
    <row r="134" spans="1:65" s="2" customFormat="1" ht="24.2" customHeight="1">
      <c r="A134" s="29"/>
      <c r="B134" s="153"/>
      <c r="C134" s="154" t="s">
        <v>168</v>
      </c>
      <c r="D134" s="154" t="s">
        <v>169</v>
      </c>
      <c r="E134" s="155" t="s">
        <v>170</v>
      </c>
      <c r="F134" s="156" t="s">
        <v>171</v>
      </c>
      <c r="G134" s="157" t="s">
        <v>172</v>
      </c>
      <c r="H134" s="191">
        <v>308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ref="P134:P141" si="0">O134*H134</f>
        <v>0</v>
      </c>
      <c r="Q134" s="163">
        <v>0</v>
      </c>
      <c r="R134" s="163">
        <f t="shared" ref="R134:R141" si="1">Q134*H134</f>
        <v>0</v>
      </c>
      <c r="S134" s="163">
        <v>0</v>
      </c>
      <c r="T134" s="164">
        <f t="shared" ref="T134:T141" si="2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ref="BE134:BE141" si="3">IF(N134="základná",J134,0)</f>
        <v>0</v>
      </c>
      <c r="BF134" s="166">
        <f t="shared" ref="BF134:BF141" si="4">IF(N134="znížená",J134,0)</f>
        <v>0</v>
      </c>
      <c r="BG134" s="166">
        <f t="shared" ref="BG134:BG141" si="5">IF(N134="zákl. prenesená",J134,0)</f>
        <v>0</v>
      </c>
      <c r="BH134" s="166">
        <f t="shared" ref="BH134:BH141" si="6">IF(N134="zníž. prenesená",J134,0)</f>
        <v>0</v>
      </c>
      <c r="BI134" s="166">
        <f t="shared" ref="BI134:BI141" si="7">IF(N134="nulová",J134,0)</f>
        <v>0</v>
      </c>
      <c r="BJ134" s="14" t="s">
        <v>86</v>
      </c>
      <c r="BK134" s="166">
        <f t="shared" ref="BK134:BK141" si="8">ROUND(I134*H134,2)</f>
        <v>0</v>
      </c>
      <c r="BL134" s="14" t="s">
        <v>173</v>
      </c>
      <c r="BM134" s="165" t="s">
        <v>174</v>
      </c>
    </row>
    <row r="135" spans="1:65" s="2" customFormat="1" ht="24.2" customHeight="1">
      <c r="A135" s="29"/>
      <c r="B135" s="153"/>
      <c r="C135" s="154" t="s">
        <v>175</v>
      </c>
      <c r="D135" s="154" t="s">
        <v>169</v>
      </c>
      <c r="E135" s="155" t="s">
        <v>176</v>
      </c>
      <c r="F135" s="156" t="s">
        <v>177</v>
      </c>
      <c r="G135" s="157" t="s">
        <v>172</v>
      </c>
      <c r="H135" s="191">
        <v>308</v>
      </c>
      <c r="I135" s="158"/>
      <c r="J135" s="159">
        <f t="shared" ref="J135:J141" si="9"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0"/>
        <v>0</v>
      </c>
      <c r="Q135" s="163">
        <v>0</v>
      </c>
      <c r="R135" s="163">
        <f t="shared" si="1"/>
        <v>0</v>
      </c>
      <c r="S135" s="163">
        <v>0</v>
      </c>
      <c r="T135" s="164">
        <f t="shared" si="2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3"/>
        <v>0</v>
      </c>
      <c r="BF135" s="166">
        <f t="shared" si="4"/>
        <v>0</v>
      </c>
      <c r="BG135" s="166">
        <f t="shared" si="5"/>
        <v>0</v>
      </c>
      <c r="BH135" s="166">
        <f t="shared" si="6"/>
        <v>0</v>
      </c>
      <c r="BI135" s="166">
        <f t="shared" si="7"/>
        <v>0</v>
      </c>
      <c r="BJ135" s="14" t="s">
        <v>86</v>
      </c>
      <c r="BK135" s="166">
        <f t="shared" si="8"/>
        <v>0</v>
      </c>
      <c r="BL135" s="14" t="s">
        <v>173</v>
      </c>
      <c r="BM135" s="165" t="s">
        <v>178</v>
      </c>
    </row>
    <row r="136" spans="1:65" s="2" customFormat="1" ht="24.2" customHeight="1">
      <c r="A136" s="29"/>
      <c r="B136" s="153"/>
      <c r="C136" s="154" t="s">
        <v>179</v>
      </c>
      <c r="D136" s="154" t="s">
        <v>169</v>
      </c>
      <c r="E136" s="155" t="s">
        <v>180</v>
      </c>
      <c r="F136" s="156" t="s">
        <v>181</v>
      </c>
      <c r="G136" s="157" t="s">
        <v>172</v>
      </c>
      <c r="H136" s="191">
        <v>308</v>
      </c>
      <c r="I136" s="158"/>
      <c r="J136" s="159">
        <f t="shared" si="9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0"/>
        <v>0</v>
      </c>
      <c r="Q136" s="163">
        <v>0</v>
      </c>
      <c r="R136" s="163">
        <f t="shared" si="1"/>
        <v>0</v>
      </c>
      <c r="S136" s="163">
        <v>0</v>
      </c>
      <c r="T136" s="164">
        <f t="shared" si="2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3"/>
        <v>0</v>
      </c>
      <c r="BF136" s="166">
        <f t="shared" si="4"/>
        <v>0</v>
      </c>
      <c r="BG136" s="166">
        <f t="shared" si="5"/>
        <v>0</v>
      </c>
      <c r="BH136" s="166">
        <f t="shared" si="6"/>
        <v>0</v>
      </c>
      <c r="BI136" s="166">
        <f t="shared" si="7"/>
        <v>0</v>
      </c>
      <c r="BJ136" s="14" t="s">
        <v>86</v>
      </c>
      <c r="BK136" s="166">
        <f t="shared" si="8"/>
        <v>0</v>
      </c>
      <c r="BL136" s="14" t="s">
        <v>173</v>
      </c>
      <c r="BM136" s="165" t="s">
        <v>182</v>
      </c>
    </row>
    <row r="137" spans="1:65" s="2" customFormat="1" ht="37.9" customHeight="1">
      <c r="A137" s="29"/>
      <c r="B137" s="153"/>
      <c r="C137" s="154" t="s">
        <v>183</v>
      </c>
      <c r="D137" s="154" t="s">
        <v>169</v>
      </c>
      <c r="E137" s="155" t="s">
        <v>184</v>
      </c>
      <c r="F137" s="156" t="s">
        <v>185</v>
      </c>
      <c r="G137" s="157" t="s">
        <v>172</v>
      </c>
      <c r="H137" s="191">
        <v>308</v>
      </c>
      <c r="I137" s="158"/>
      <c r="J137" s="159">
        <f t="shared" si="9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0"/>
        <v>0</v>
      </c>
      <c r="Q137" s="163">
        <v>0</v>
      </c>
      <c r="R137" s="163">
        <f t="shared" si="1"/>
        <v>0</v>
      </c>
      <c r="S137" s="163">
        <v>0</v>
      </c>
      <c r="T137" s="164">
        <f t="shared" si="2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3"/>
        <v>0</v>
      </c>
      <c r="BF137" s="166">
        <f t="shared" si="4"/>
        <v>0</v>
      </c>
      <c r="BG137" s="166">
        <f t="shared" si="5"/>
        <v>0</v>
      </c>
      <c r="BH137" s="166">
        <f t="shared" si="6"/>
        <v>0</v>
      </c>
      <c r="BI137" s="166">
        <f t="shared" si="7"/>
        <v>0</v>
      </c>
      <c r="BJ137" s="14" t="s">
        <v>86</v>
      </c>
      <c r="BK137" s="166">
        <f t="shared" si="8"/>
        <v>0</v>
      </c>
      <c r="BL137" s="14" t="s">
        <v>173</v>
      </c>
      <c r="BM137" s="165" t="s">
        <v>186</v>
      </c>
    </row>
    <row r="138" spans="1:65" s="2" customFormat="1" ht="44.25" customHeight="1">
      <c r="A138" s="29"/>
      <c r="B138" s="153"/>
      <c r="C138" s="154" t="s">
        <v>187</v>
      </c>
      <c r="D138" s="154" t="s">
        <v>169</v>
      </c>
      <c r="E138" s="155" t="s">
        <v>188</v>
      </c>
      <c r="F138" s="156" t="s">
        <v>189</v>
      </c>
      <c r="G138" s="157" t="s">
        <v>172</v>
      </c>
      <c r="H138" s="191">
        <v>6160</v>
      </c>
      <c r="I138" s="158"/>
      <c r="J138" s="159">
        <f t="shared" si="9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0"/>
        <v>0</v>
      </c>
      <c r="Q138" s="163">
        <v>0</v>
      </c>
      <c r="R138" s="163">
        <f t="shared" si="1"/>
        <v>0</v>
      </c>
      <c r="S138" s="163">
        <v>0</v>
      </c>
      <c r="T138" s="164">
        <f t="shared" si="2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3"/>
        <v>0</v>
      </c>
      <c r="BF138" s="166">
        <f t="shared" si="4"/>
        <v>0</v>
      </c>
      <c r="BG138" s="166">
        <f t="shared" si="5"/>
        <v>0</v>
      </c>
      <c r="BH138" s="166">
        <f t="shared" si="6"/>
        <v>0</v>
      </c>
      <c r="BI138" s="166">
        <f t="shared" si="7"/>
        <v>0</v>
      </c>
      <c r="BJ138" s="14" t="s">
        <v>86</v>
      </c>
      <c r="BK138" s="166">
        <f t="shared" si="8"/>
        <v>0</v>
      </c>
      <c r="BL138" s="14" t="s">
        <v>173</v>
      </c>
      <c r="BM138" s="165" t="s">
        <v>190</v>
      </c>
    </row>
    <row r="139" spans="1:65" s="2" customFormat="1" ht="24.2" customHeight="1">
      <c r="A139" s="29"/>
      <c r="B139" s="153"/>
      <c r="C139" s="154" t="s">
        <v>191</v>
      </c>
      <c r="D139" s="154" t="s">
        <v>169</v>
      </c>
      <c r="E139" s="155" t="s">
        <v>192</v>
      </c>
      <c r="F139" s="156" t="s">
        <v>193</v>
      </c>
      <c r="G139" s="157" t="s">
        <v>172</v>
      </c>
      <c r="H139" s="191">
        <v>308</v>
      </c>
      <c r="I139" s="158"/>
      <c r="J139" s="159">
        <f t="shared" si="9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0"/>
        <v>0</v>
      </c>
      <c r="Q139" s="163">
        <v>0</v>
      </c>
      <c r="R139" s="163">
        <f t="shared" si="1"/>
        <v>0</v>
      </c>
      <c r="S139" s="163">
        <v>0</v>
      </c>
      <c r="T139" s="164">
        <f t="shared" si="2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3"/>
        <v>0</v>
      </c>
      <c r="BF139" s="166">
        <f t="shared" si="4"/>
        <v>0</v>
      </c>
      <c r="BG139" s="166">
        <f t="shared" si="5"/>
        <v>0</v>
      </c>
      <c r="BH139" s="166">
        <f t="shared" si="6"/>
        <v>0</v>
      </c>
      <c r="BI139" s="166">
        <f t="shared" si="7"/>
        <v>0</v>
      </c>
      <c r="BJ139" s="14" t="s">
        <v>86</v>
      </c>
      <c r="BK139" s="166">
        <f t="shared" si="8"/>
        <v>0</v>
      </c>
      <c r="BL139" s="14" t="s">
        <v>173</v>
      </c>
      <c r="BM139" s="165" t="s">
        <v>194</v>
      </c>
    </row>
    <row r="140" spans="1:65" s="2" customFormat="1" ht="21.75" customHeight="1">
      <c r="A140" s="29"/>
      <c r="B140" s="153"/>
      <c r="C140" s="154" t="s">
        <v>195</v>
      </c>
      <c r="D140" s="154" t="s">
        <v>169</v>
      </c>
      <c r="E140" s="155" t="s">
        <v>196</v>
      </c>
      <c r="F140" s="156" t="s">
        <v>197</v>
      </c>
      <c r="G140" s="157" t="s">
        <v>172</v>
      </c>
      <c r="H140" s="191">
        <v>308</v>
      </c>
      <c r="I140" s="158"/>
      <c r="J140" s="159">
        <f t="shared" si="9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0"/>
        <v>0</v>
      </c>
      <c r="Q140" s="163">
        <v>0</v>
      </c>
      <c r="R140" s="163">
        <f t="shared" si="1"/>
        <v>0</v>
      </c>
      <c r="S140" s="163">
        <v>0</v>
      </c>
      <c r="T140" s="164">
        <f t="shared" si="2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3"/>
        <v>0</v>
      </c>
      <c r="BF140" s="166">
        <f t="shared" si="4"/>
        <v>0</v>
      </c>
      <c r="BG140" s="166">
        <f t="shared" si="5"/>
        <v>0</v>
      </c>
      <c r="BH140" s="166">
        <f t="shared" si="6"/>
        <v>0</v>
      </c>
      <c r="BI140" s="166">
        <f t="shared" si="7"/>
        <v>0</v>
      </c>
      <c r="BJ140" s="14" t="s">
        <v>86</v>
      </c>
      <c r="BK140" s="166">
        <f t="shared" si="8"/>
        <v>0</v>
      </c>
      <c r="BL140" s="14" t="s">
        <v>173</v>
      </c>
      <c r="BM140" s="165" t="s">
        <v>198</v>
      </c>
    </row>
    <row r="141" spans="1:65" s="2" customFormat="1" ht="24.2" customHeight="1">
      <c r="A141" s="29"/>
      <c r="B141" s="153"/>
      <c r="C141" s="154" t="s">
        <v>199</v>
      </c>
      <c r="D141" s="154" t="s">
        <v>169</v>
      </c>
      <c r="E141" s="155" t="s">
        <v>200</v>
      </c>
      <c r="F141" s="156" t="s">
        <v>201</v>
      </c>
      <c r="G141" s="157" t="s">
        <v>202</v>
      </c>
      <c r="H141" s="191">
        <v>492.8</v>
      </c>
      <c r="I141" s="158"/>
      <c r="J141" s="159">
        <f t="shared" si="9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0"/>
        <v>0</v>
      </c>
      <c r="Q141" s="163">
        <v>0</v>
      </c>
      <c r="R141" s="163">
        <f t="shared" si="1"/>
        <v>0</v>
      </c>
      <c r="S141" s="163">
        <v>0</v>
      </c>
      <c r="T141" s="164">
        <f t="shared" si="2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3"/>
        <v>0</v>
      </c>
      <c r="BF141" s="166">
        <f t="shared" si="4"/>
        <v>0</v>
      </c>
      <c r="BG141" s="166">
        <f t="shared" si="5"/>
        <v>0</v>
      </c>
      <c r="BH141" s="166">
        <f t="shared" si="6"/>
        <v>0</v>
      </c>
      <c r="BI141" s="166">
        <f t="shared" si="7"/>
        <v>0</v>
      </c>
      <c r="BJ141" s="14" t="s">
        <v>86</v>
      </c>
      <c r="BK141" s="166">
        <f t="shared" si="8"/>
        <v>0</v>
      </c>
      <c r="BL141" s="14" t="s">
        <v>173</v>
      </c>
      <c r="BM141" s="165" t="s">
        <v>203</v>
      </c>
    </row>
    <row r="142" spans="1:65" s="12" customFormat="1" ht="22.9" customHeight="1">
      <c r="B142" s="141"/>
      <c r="D142" s="142" t="s">
        <v>73</v>
      </c>
      <c r="E142" s="151" t="s">
        <v>86</v>
      </c>
      <c r="F142" s="151" t="s">
        <v>204</v>
      </c>
      <c r="I142" s="144"/>
      <c r="J142" s="152">
        <f>BK142</f>
        <v>0</v>
      </c>
      <c r="L142" s="141"/>
      <c r="M142" s="145"/>
      <c r="N142" s="146"/>
      <c r="O142" s="146"/>
      <c r="P142" s="147">
        <f>SUM(P143:P147)</f>
        <v>0</v>
      </c>
      <c r="Q142" s="146"/>
      <c r="R142" s="147">
        <f>SUM(R143:R147)</f>
        <v>57.478527499999991</v>
      </c>
      <c r="S142" s="146"/>
      <c r="T142" s="148">
        <f>SUM(T143:T147)</f>
        <v>0</v>
      </c>
      <c r="AR142" s="142" t="s">
        <v>81</v>
      </c>
      <c r="AT142" s="149" t="s">
        <v>73</v>
      </c>
      <c r="AU142" s="149" t="s">
        <v>81</v>
      </c>
      <c r="AY142" s="142" t="s">
        <v>166</v>
      </c>
      <c r="BK142" s="150">
        <f>SUM(BK143:BK147)</f>
        <v>0</v>
      </c>
    </row>
    <row r="143" spans="1:65" s="2" customFormat="1" ht="24.2" customHeight="1">
      <c r="A143" s="29"/>
      <c r="B143" s="153"/>
      <c r="C143" s="154" t="s">
        <v>205</v>
      </c>
      <c r="D143" s="154" t="s">
        <v>169</v>
      </c>
      <c r="E143" s="155" t="s">
        <v>206</v>
      </c>
      <c r="F143" s="156" t="s">
        <v>207</v>
      </c>
      <c r="G143" s="157" t="s">
        <v>172</v>
      </c>
      <c r="H143" s="191">
        <v>189.1</v>
      </c>
      <c r="I143" s="158"/>
      <c r="J143" s="159">
        <f>ROUND(I143*H143,2)</f>
        <v>0</v>
      </c>
      <c r="K143" s="160"/>
      <c r="L143" s="30"/>
      <c r="M143" s="161" t="s">
        <v>1</v>
      </c>
      <c r="N143" s="162" t="s">
        <v>40</v>
      </c>
      <c r="O143" s="58"/>
      <c r="P143" s="163">
        <f>O143*H143</f>
        <v>0</v>
      </c>
      <c r="Q143" s="163">
        <v>0.20799999999999999</v>
      </c>
      <c r="R143" s="163">
        <f>Q143*H143</f>
        <v>39.332799999999999</v>
      </c>
      <c r="S143" s="163">
        <v>0</v>
      </c>
      <c r="T143" s="16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>IF(N143="základná",J143,0)</f>
        <v>0</v>
      </c>
      <c r="BF143" s="166">
        <f>IF(N143="znížená",J143,0)</f>
        <v>0</v>
      </c>
      <c r="BG143" s="166">
        <f>IF(N143="zákl. prenesená",J143,0)</f>
        <v>0</v>
      </c>
      <c r="BH143" s="166">
        <f>IF(N143="zníž. prenesená",J143,0)</f>
        <v>0</v>
      </c>
      <c r="BI143" s="166">
        <f>IF(N143="nulová",J143,0)</f>
        <v>0</v>
      </c>
      <c r="BJ143" s="14" t="s">
        <v>86</v>
      </c>
      <c r="BK143" s="166">
        <f>ROUND(I143*H143,2)</f>
        <v>0</v>
      </c>
      <c r="BL143" s="14" t="s">
        <v>173</v>
      </c>
      <c r="BM143" s="165" t="s">
        <v>208</v>
      </c>
    </row>
    <row r="144" spans="1:65" s="2" customFormat="1" ht="24.2" customHeight="1">
      <c r="A144" s="29"/>
      <c r="B144" s="153"/>
      <c r="C144" s="154" t="s">
        <v>209</v>
      </c>
      <c r="D144" s="154" t="s">
        <v>169</v>
      </c>
      <c r="E144" s="155" t="s">
        <v>210</v>
      </c>
      <c r="F144" s="156" t="s">
        <v>211</v>
      </c>
      <c r="G144" s="157" t="s">
        <v>172</v>
      </c>
      <c r="H144" s="191">
        <v>86.13</v>
      </c>
      <c r="I144" s="158"/>
      <c r="J144" s="159">
        <f>ROUND(I144*H144,2)</f>
        <v>0</v>
      </c>
      <c r="K144" s="160"/>
      <c r="L144" s="30"/>
      <c r="M144" s="161" t="s">
        <v>1</v>
      </c>
      <c r="N144" s="162" t="s">
        <v>40</v>
      </c>
      <c r="O144" s="58"/>
      <c r="P144" s="163">
        <f>O144*H144</f>
        <v>0</v>
      </c>
      <c r="Q144" s="163">
        <v>0.20799999999999999</v>
      </c>
      <c r="R144" s="163">
        <f>Q144*H144</f>
        <v>17.915039999999998</v>
      </c>
      <c r="S144" s="163">
        <v>0</v>
      </c>
      <c r="T144" s="16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>IF(N144="základná",J144,0)</f>
        <v>0</v>
      </c>
      <c r="BF144" s="166">
        <f>IF(N144="znížená",J144,0)</f>
        <v>0</v>
      </c>
      <c r="BG144" s="166">
        <f>IF(N144="zákl. prenesená",J144,0)</f>
        <v>0</v>
      </c>
      <c r="BH144" s="166">
        <f>IF(N144="zníž. prenesená",J144,0)</f>
        <v>0</v>
      </c>
      <c r="BI144" s="166">
        <f>IF(N144="nulová",J144,0)</f>
        <v>0</v>
      </c>
      <c r="BJ144" s="14" t="s">
        <v>86</v>
      </c>
      <c r="BK144" s="166">
        <f>ROUND(I144*H144,2)</f>
        <v>0</v>
      </c>
      <c r="BL144" s="14" t="s">
        <v>173</v>
      </c>
      <c r="BM144" s="165" t="s">
        <v>212</v>
      </c>
    </row>
    <row r="145" spans="1:65" s="2" customFormat="1" ht="24.2" customHeight="1">
      <c r="A145" s="29"/>
      <c r="B145" s="153"/>
      <c r="C145" s="154" t="s">
        <v>213</v>
      </c>
      <c r="D145" s="154" t="s">
        <v>169</v>
      </c>
      <c r="E145" s="155" t="s">
        <v>214</v>
      </c>
      <c r="F145" s="156" t="s">
        <v>215</v>
      </c>
      <c r="G145" s="157" t="s">
        <v>216</v>
      </c>
      <c r="H145" s="191">
        <v>782.3</v>
      </c>
      <c r="I145" s="158"/>
      <c r="J145" s="159">
        <f>ROUND(I145*H145,2)</f>
        <v>0</v>
      </c>
      <c r="K145" s="160"/>
      <c r="L145" s="30"/>
      <c r="M145" s="161" t="s">
        <v>1</v>
      </c>
      <c r="N145" s="162" t="s">
        <v>40</v>
      </c>
      <c r="O145" s="58"/>
      <c r="P145" s="163">
        <f>O145*H145</f>
        <v>0</v>
      </c>
      <c r="Q145" s="163">
        <v>3.0000000000000001E-5</v>
      </c>
      <c r="R145" s="163">
        <f>Q145*H145</f>
        <v>2.3469E-2</v>
      </c>
      <c r="S145" s="163">
        <v>0</v>
      </c>
      <c r="T145" s="164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86</v>
      </c>
      <c r="BK145" s="166">
        <f>ROUND(I145*H145,2)</f>
        <v>0</v>
      </c>
      <c r="BL145" s="14" t="s">
        <v>173</v>
      </c>
      <c r="BM145" s="165" t="s">
        <v>217</v>
      </c>
    </row>
    <row r="146" spans="1:65" s="2" customFormat="1" ht="16.5" customHeight="1">
      <c r="A146" s="29"/>
      <c r="B146" s="153"/>
      <c r="C146" s="167" t="s">
        <v>218</v>
      </c>
      <c r="D146" s="167" t="s">
        <v>219</v>
      </c>
      <c r="E146" s="168" t="s">
        <v>220</v>
      </c>
      <c r="F146" s="169" t="s">
        <v>221</v>
      </c>
      <c r="G146" s="170" t="s">
        <v>216</v>
      </c>
      <c r="H146" s="192">
        <v>626.75</v>
      </c>
      <c r="I146" s="171"/>
      <c r="J146" s="172">
        <f>ROUND(I146*H146,2)</f>
        <v>0</v>
      </c>
      <c r="K146" s="173"/>
      <c r="L146" s="174"/>
      <c r="M146" s="175" t="s">
        <v>1</v>
      </c>
      <c r="N146" s="176" t="s">
        <v>40</v>
      </c>
      <c r="O146" s="58"/>
      <c r="P146" s="163">
        <f>O146*H146</f>
        <v>0</v>
      </c>
      <c r="Q146" s="163">
        <v>2.0000000000000001E-4</v>
      </c>
      <c r="R146" s="163">
        <f>Q146*H146</f>
        <v>0.12535000000000002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222</v>
      </c>
      <c r="AT146" s="165" t="s">
        <v>219</v>
      </c>
      <c r="AU146" s="165" t="s">
        <v>86</v>
      </c>
      <c r="AY146" s="14" t="s">
        <v>166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ROUND(I146*H146,2)</f>
        <v>0</v>
      </c>
      <c r="BL146" s="14" t="s">
        <v>173</v>
      </c>
      <c r="BM146" s="165" t="s">
        <v>223</v>
      </c>
    </row>
    <row r="147" spans="1:65" s="2" customFormat="1" ht="16.5" customHeight="1">
      <c r="A147" s="29"/>
      <c r="B147" s="153"/>
      <c r="C147" s="167" t="s">
        <v>224</v>
      </c>
      <c r="D147" s="167" t="s">
        <v>219</v>
      </c>
      <c r="E147" s="168" t="s">
        <v>225</v>
      </c>
      <c r="F147" s="169" t="s">
        <v>226</v>
      </c>
      <c r="G147" s="170" t="s">
        <v>216</v>
      </c>
      <c r="H147" s="192">
        <v>272.89499999999998</v>
      </c>
      <c r="I147" s="171"/>
      <c r="J147" s="172">
        <f>ROUND(I147*H147,2)</f>
        <v>0</v>
      </c>
      <c r="K147" s="173"/>
      <c r="L147" s="174"/>
      <c r="M147" s="175" t="s">
        <v>1</v>
      </c>
      <c r="N147" s="176" t="s">
        <v>40</v>
      </c>
      <c r="O147" s="58"/>
      <c r="P147" s="163">
        <f>O147*H147</f>
        <v>0</v>
      </c>
      <c r="Q147" s="163">
        <v>2.9999999999999997E-4</v>
      </c>
      <c r="R147" s="163">
        <f>Q147*H147</f>
        <v>8.1868499999999983E-2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222</v>
      </c>
      <c r="AT147" s="165" t="s">
        <v>219</v>
      </c>
      <c r="AU147" s="165" t="s">
        <v>86</v>
      </c>
      <c r="AY147" s="14" t="s">
        <v>166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ROUND(I147*H147,2)</f>
        <v>0</v>
      </c>
      <c r="BL147" s="14" t="s">
        <v>173</v>
      </c>
      <c r="BM147" s="165" t="s">
        <v>227</v>
      </c>
    </row>
    <row r="148" spans="1:65" s="12" customFormat="1" ht="22.9" customHeight="1">
      <c r="B148" s="141"/>
      <c r="D148" s="142" t="s">
        <v>73</v>
      </c>
      <c r="E148" s="151" t="s">
        <v>173</v>
      </c>
      <c r="F148" s="151" t="s">
        <v>228</v>
      </c>
      <c r="I148" s="144"/>
      <c r="J148" s="152">
        <f>BK148</f>
        <v>0</v>
      </c>
      <c r="L148" s="141"/>
      <c r="M148" s="145"/>
      <c r="N148" s="146"/>
      <c r="O148" s="146"/>
      <c r="P148" s="147">
        <f>P149</f>
        <v>0</v>
      </c>
      <c r="Q148" s="146"/>
      <c r="R148" s="147">
        <f>R149</f>
        <v>107.6768</v>
      </c>
      <c r="S148" s="146"/>
      <c r="T148" s="148">
        <f>T149</f>
        <v>0</v>
      </c>
      <c r="AR148" s="142" t="s">
        <v>81</v>
      </c>
      <c r="AT148" s="149" t="s">
        <v>73</v>
      </c>
      <c r="AU148" s="149" t="s">
        <v>81</v>
      </c>
      <c r="AY148" s="142" t="s">
        <v>166</v>
      </c>
      <c r="BK148" s="150">
        <f>BK149</f>
        <v>0</v>
      </c>
    </row>
    <row r="149" spans="1:65" s="2" customFormat="1" ht="33" customHeight="1">
      <c r="A149" s="29"/>
      <c r="B149" s="153"/>
      <c r="C149" s="154" t="s">
        <v>229</v>
      </c>
      <c r="D149" s="154" t="s">
        <v>169</v>
      </c>
      <c r="E149" s="155" t="s">
        <v>230</v>
      </c>
      <c r="F149" s="156" t="s">
        <v>231</v>
      </c>
      <c r="G149" s="157" t="s">
        <v>216</v>
      </c>
      <c r="H149" s="191">
        <v>665</v>
      </c>
      <c r="I149" s="158"/>
      <c r="J149" s="159">
        <f>ROUND(I149*H149,2)</f>
        <v>0</v>
      </c>
      <c r="K149" s="160"/>
      <c r="L149" s="30"/>
      <c r="M149" s="161" t="s">
        <v>1</v>
      </c>
      <c r="N149" s="162" t="s">
        <v>40</v>
      </c>
      <c r="O149" s="58"/>
      <c r="P149" s="163">
        <f>O149*H149</f>
        <v>0</v>
      </c>
      <c r="Q149" s="163">
        <v>0.16192000000000001</v>
      </c>
      <c r="R149" s="163">
        <f>Q149*H149</f>
        <v>107.6768</v>
      </c>
      <c r="S149" s="163">
        <v>0</v>
      </c>
      <c r="T149" s="164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ROUND(I149*H149,2)</f>
        <v>0</v>
      </c>
      <c r="BL149" s="14" t="s">
        <v>173</v>
      </c>
      <c r="BM149" s="165" t="s">
        <v>232</v>
      </c>
    </row>
    <row r="150" spans="1:65" s="12" customFormat="1" ht="22.9" customHeight="1">
      <c r="B150" s="141"/>
      <c r="D150" s="142" t="s">
        <v>73</v>
      </c>
      <c r="E150" s="151" t="s">
        <v>233</v>
      </c>
      <c r="F150" s="151" t="s">
        <v>234</v>
      </c>
      <c r="I150" s="144"/>
      <c r="J150" s="152">
        <f>BK150</f>
        <v>0</v>
      </c>
      <c r="L150" s="141"/>
      <c r="M150" s="145"/>
      <c r="N150" s="146"/>
      <c r="O150" s="146"/>
      <c r="P150" s="147">
        <f>SUM(P151:P152)</f>
        <v>0</v>
      </c>
      <c r="Q150" s="146"/>
      <c r="R150" s="147">
        <f>SUM(R151:R152)</f>
        <v>162.609825</v>
      </c>
      <c r="S150" s="146"/>
      <c r="T150" s="148">
        <f>SUM(T151:T152)</f>
        <v>0</v>
      </c>
      <c r="AR150" s="142" t="s">
        <v>81</v>
      </c>
      <c r="AT150" s="149" t="s">
        <v>73</v>
      </c>
      <c r="AU150" s="149" t="s">
        <v>81</v>
      </c>
      <c r="AY150" s="142" t="s">
        <v>166</v>
      </c>
      <c r="BK150" s="150">
        <f>SUM(BK151:BK152)</f>
        <v>0</v>
      </c>
    </row>
    <row r="151" spans="1:65" s="2" customFormat="1" ht="37.9" customHeight="1">
      <c r="A151" s="29"/>
      <c r="B151" s="153"/>
      <c r="C151" s="154" t="s">
        <v>235</v>
      </c>
      <c r="D151" s="154" t="s">
        <v>169</v>
      </c>
      <c r="E151" s="155" t="s">
        <v>236</v>
      </c>
      <c r="F151" s="156" t="s">
        <v>237</v>
      </c>
      <c r="G151" s="157" t="s">
        <v>216</v>
      </c>
      <c r="H151" s="191">
        <v>237.3</v>
      </c>
      <c r="I151" s="158"/>
      <c r="J151" s="159">
        <f>ROUND(I151*H151,2)</f>
        <v>0</v>
      </c>
      <c r="K151" s="160"/>
      <c r="L151" s="30"/>
      <c r="M151" s="161" t="s">
        <v>1</v>
      </c>
      <c r="N151" s="162" t="s">
        <v>40</v>
      </c>
      <c r="O151" s="58"/>
      <c r="P151" s="163">
        <f>O151*H151</f>
        <v>0</v>
      </c>
      <c r="Q151" s="163">
        <v>0.29899999999999999</v>
      </c>
      <c r="R151" s="163">
        <f>Q151*H151</f>
        <v>70.952700000000007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86</v>
      </c>
      <c r="BK151" s="166">
        <f>ROUND(I151*H151,2)</f>
        <v>0</v>
      </c>
      <c r="BL151" s="14" t="s">
        <v>173</v>
      </c>
      <c r="BM151" s="165" t="s">
        <v>238</v>
      </c>
    </row>
    <row r="152" spans="1:65" s="2" customFormat="1" ht="33" customHeight="1">
      <c r="A152" s="29"/>
      <c r="B152" s="153"/>
      <c r="C152" s="154" t="s">
        <v>239</v>
      </c>
      <c r="D152" s="154" t="s">
        <v>169</v>
      </c>
      <c r="E152" s="155" t="s">
        <v>240</v>
      </c>
      <c r="F152" s="156" t="s">
        <v>241</v>
      </c>
      <c r="G152" s="157" t="s">
        <v>216</v>
      </c>
      <c r="H152" s="191">
        <v>237.3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40</v>
      </c>
      <c r="O152" s="58"/>
      <c r="P152" s="163">
        <f>O152*H152</f>
        <v>0</v>
      </c>
      <c r="Q152" s="163">
        <v>0.38624999999999998</v>
      </c>
      <c r="R152" s="163">
        <f>Q152*H152</f>
        <v>91.657124999999994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86</v>
      </c>
      <c r="AY152" s="14" t="s">
        <v>166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ROUND(I152*H152,2)</f>
        <v>0</v>
      </c>
      <c r="BL152" s="14" t="s">
        <v>173</v>
      </c>
      <c r="BM152" s="165" t="s">
        <v>242</v>
      </c>
    </row>
    <row r="153" spans="1:65" s="12" customFormat="1" ht="22.9" customHeight="1">
      <c r="B153" s="141"/>
      <c r="D153" s="142" t="s">
        <v>73</v>
      </c>
      <c r="E153" s="151" t="s">
        <v>243</v>
      </c>
      <c r="F153" s="151" t="s">
        <v>244</v>
      </c>
      <c r="I153" s="144"/>
      <c r="J153" s="152">
        <f>BK153</f>
        <v>0</v>
      </c>
      <c r="L153" s="141"/>
      <c r="M153" s="145"/>
      <c r="N153" s="146"/>
      <c r="O153" s="146"/>
      <c r="P153" s="147">
        <f>SUM(P154:P162)</f>
        <v>0</v>
      </c>
      <c r="Q153" s="146"/>
      <c r="R153" s="147">
        <f>SUM(R154:R162)</f>
        <v>155.94712999999999</v>
      </c>
      <c r="S153" s="146"/>
      <c r="T153" s="148">
        <f>SUM(T154:T162)</f>
        <v>0</v>
      </c>
      <c r="AR153" s="142" t="s">
        <v>81</v>
      </c>
      <c r="AT153" s="149" t="s">
        <v>73</v>
      </c>
      <c r="AU153" s="149" t="s">
        <v>81</v>
      </c>
      <c r="AY153" s="142" t="s">
        <v>166</v>
      </c>
      <c r="BK153" s="150">
        <f>SUM(BK154:BK162)</f>
        <v>0</v>
      </c>
    </row>
    <row r="154" spans="1:65" s="2" customFormat="1" ht="37.9" customHeight="1">
      <c r="A154" s="29"/>
      <c r="B154" s="153"/>
      <c r="C154" s="154" t="s">
        <v>245</v>
      </c>
      <c r="D154" s="154" t="s">
        <v>169</v>
      </c>
      <c r="E154" s="155" t="s">
        <v>246</v>
      </c>
      <c r="F154" s="156" t="s">
        <v>247</v>
      </c>
      <c r="G154" s="157" t="s">
        <v>248</v>
      </c>
      <c r="H154" s="191">
        <v>414</v>
      </c>
      <c r="I154" s="158"/>
      <c r="J154" s="159">
        <f t="shared" ref="J154:J162" si="10"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ref="P154:P162" si="11">O154*H154</f>
        <v>0</v>
      </c>
      <c r="Q154" s="163">
        <v>0</v>
      </c>
      <c r="R154" s="163">
        <f t="shared" ref="R154:R162" si="12">Q154*H154</f>
        <v>0</v>
      </c>
      <c r="S154" s="163">
        <v>0</v>
      </c>
      <c r="T154" s="164">
        <f t="shared" ref="T154:T162" si="1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86</v>
      </c>
      <c r="AY154" s="14" t="s">
        <v>166</v>
      </c>
      <c r="BE154" s="166">
        <f t="shared" ref="BE154:BE162" si="14">IF(N154="základná",J154,0)</f>
        <v>0</v>
      </c>
      <c r="BF154" s="166">
        <f t="shared" ref="BF154:BF162" si="15">IF(N154="znížená",J154,0)</f>
        <v>0</v>
      </c>
      <c r="BG154" s="166">
        <f t="shared" ref="BG154:BG162" si="16">IF(N154="zákl. prenesená",J154,0)</f>
        <v>0</v>
      </c>
      <c r="BH154" s="166">
        <f t="shared" ref="BH154:BH162" si="17">IF(N154="zníž. prenesená",J154,0)</f>
        <v>0</v>
      </c>
      <c r="BI154" s="166">
        <f t="shared" ref="BI154:BI162" si="18">IF(N154="nulová",J154,0)</f>
        <v>0</v>
      </c>
      <c r="BJ154" s="14" t="s">
        <v>86</v>
      </c>
      <c r="BK154" s="166">
        <f t="shared" ref="BK154:BK162" si="19">ROUND(I154*H154,2)</f>
        <v>0</v>
      </c>
      <c r="BL154" s="14" t="s">
        <v>173</v>
      </c>
      <c r="BM154" s="165" t="s">
        <v>249</v>
      </c>
    </row>
    <row r="155" spans="1:65" s="2" customFormat="1" ht="24.2" customHeight="1">
      <c r="A155" s="29"/>
      <c r="B155" s="153"/>
      <c r="C155" s="167" t="s">
        <v>250</v>
      </c>
      <c r="D155" s="167" t="s">
        <v>219</v>
      </c>
      <c r="E155" s="168" t="s">
        <v>251</v>
      </c>
      <c r="F155" s="169" t="s">
        <v>252</v>
      </c>
      <c r="G155" s="170" t="s">
        <v>248</v>
      </c>
      <c r="H155" s="192">
        <v>414</v>
      </c>
      <c r="I155" s="171"/>
      <c r="J155" s="172">
        <f t="shared" si="10"/>
        <v>0</v>
      </c>
      <c r="K155" s="173"/>
      <c r="L155" s="174"/>
      <c r="M155" s="175" t="s">
        <v>1</v>
      </c>
      <c r="N155" s="176" t="s">
        <v>40</v>
      </c>
      <c r="O155" s="58"/>
      <c r="P155" s="163">
        <f t="shared" si="11"/>
        <v>0</v>
      </c>
      <c r="Q155" s="163">
        <v>2.5000000000000001E-4</v>
      </c>
      <c r="R155" s="163">
        <f t="shared" si="12"/>
        <v>0.10350000000000001</v>
      </c>
      <c r="S155" s="163">
        <v>0</v>
      </c>
      <c r="T155" s="16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222</v>
      </c>
      <c r="AT155" s="165" t="s">
        <v>219</v>
      </c>
      <c r="AU155" s="165" t="s">
        <v>86</v>
      </c>
      <c r="AY155" s="14" t="s">
        <v>166</v>
      </c>
      <c r="BE155" s="166">
        <f t="shared" si="14"/>
        <v>0</v>
      </c>
      <c r="BF155" s="166">
        <f t="shared" si="15"/>
        <v>0</v>
      </c>
      <c r="BG155" s="166">
        <f t="shared" si="16"/>
        <v>0</v>
      </c>
      <c r="BH155" s="166">
        <f t="shared" si="17"/>
        <v>0</v>
      </c>
      <c r="BI155" s="166">
        <f t="shared" si="18"/>
        <v>0</v>
      </c>
      <c r="BJ155" s="14" t="s">
        <v>86</v>
      </c>
      <c r="BK155" s="166">
        <f t="shared" si="19"/>
        <v>0</v>
      </c>
      <c r="BL155" s="14" t="s">
        <v>173</v>
      </c>
      <c r="BM155" s="165" t="s">
        <v>253</v>
      </c>
    </row>
    <row r="156" spans="1:65" s="2" customFormat="1" ht="33" customHeight="1">
      <c r="A156" s="29"/>
      <c r="B156" s="153"/>
      <c r="C156" s="154" t="s">
        <v>254</v>
      </c>
      <c r="D156" s="154" t="s">
        <v>169</v>
      </c>
      <c r="E156" s="155" t="s">
        <v>255</v>
      </c>
      <c r="F156" s="156" t="s">
        <v>256</v>
      </c>
      <c r="G156" s="157" t="s">
        <v>172</v>
      </c>
      <c r="H156" s="191">
        <v>65</v>
      </c>
      <c r="I156" s="158"/>
      <c r="J156" s="159">
        <f t="shared" si="10"/>
        <v>0</v>
      </c>
      <c r="K156" s="160"/>
      <c r="L156" s="30"/>
      <c r="M156" s="161" t="s">
        <v>1</v>
      </c>
      <c r="N156" s="162" t="s">
        <v>40</v>
      </c>
      <c r="O156" s="58"/>
      <c r="P156" s="163">
        <f t="shared" si="11"/>
        <v>0</v>
      </c>
      <c r="Q156" s="163">
        <v>2.2151299999999998</v>
      </c>
      <c r="R156" s="163">
        <f t="shared" si="12"/>
        <v>143.98344999999998</v>
      </c>
      <c r="S156" s="163">
        <v>0</v>
      </c>
      <c r="T156" s="16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173</v>
      </c>
      <c r="AT156" s="165" t="s">
        <v>169</v>
      </c>
      <c r="AU156" s="165" t="s">
        <v>86</v>
      </c>
      <c r="AY156" s="14" t="s">
        <v>166</v>
      </c>
      <c r="BE156" s="166">
        <f t="shared" si="14"/>
        <v>0</v>
      </c>
      <c r="BF156" s="166">
        <f t="shared" si="15"/>
        <v>0</v>
      </c>
      <c r="BG156" s="166">
        <f t="shared" si="16"/>
        <v>0</v>
      </c>
      <c r="BH156" s="166">
        <f t="shared" si="17"/>
        <v>0</v>
      </c>
      <c r="BI156" s="166">
        <f t="shared" si="18"/>
        <v>0</v>
      </c>
      <c r="BJ156" s="14" t="s">
        <v>86</v>
      </c>
      <c r="BK156" s="166">
        <f t="shared" si="19"/>
        <v>0</v>
      </c>
      <c r="BL156" s="14" t="s">
        <v>173</v>
      </c>
      <c r="BM156" s="165" t="s">
        <v>257</v>
      </c>
    </row>
    <row r="157" spans="1:65" s="2" customFormat="1" ht="16.5" customHeight="1">
      <c r="A157" s="29"/>
      <c r="B157" s="153"/>
      <c r="C157" s="154" t="s">
        <v>258</v>
      </c>
      <c r="D157" s="154" t="s">
        <v>169</v>
      </c>
      <c r="E157" s="155" t="s">
        <v>259</v>
      </c>
      <c r="F157" s="156" t="s">
        <v>260</v>
      </c>
      <c r="G157" s="157" t="s">
        <v>216</v>
      </c>
      <c r="H157" s="191">
        <v>52</v>
      </c>
      <c r="I157" s="158"/>
      <c r="J157" s="159">
        <f t="shared" si="10"/>
        <v>0</v>
      </c>
      <c r="K157" s="160"/>
      <c r="L157" s="30"/>
      <c r="M157" s="161" t="s">
        <v>1</v>
      </c>
      <c r="N157" s="162" t="s">
        <v>40</v>
      </c>
      <c r="O157" s="58"/>
      <c r="P157" s="163">
        <f t="shared" si="11"/>
        <v>0</v>
      </c>
      <c r="Q157" s="163">
        <v>0.18557999999999999</v>
      </c>
      <c r="R157" s="163">
        <f t="shared" si="12"/>
        <v>9.6501599999999996</v>
      </c>
      <c r="S157" s="163">
        <v>0</v>
      </c>
      <c r="T157" s="16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86</v>
      </c>
      <c r="AY157" s="14" t="s">
        <v>166</v>
      </c>
      <c r="BE157" s="166">
        <f t="shared" si="14"/>
        <v>0</v>
      </c>
      <c r="BF157" s="166">
        <f t="shared" si="15"/>
        <v>0</v>
      </c>
      <c r="BG157" s="166">
        <f t="shared" si="16"/>
        <v>0</v>
      </c>
      <c r="BH157" s="166">
        <f t="shared" si="17"/>
        <v>0</v>
      </c>
      <c r="BI157" s="166">
        <f t="shared" si="18"/>
        <v>0</v>
      </c>
      <c r="BJ157" s="14" t="s">
        <v>86</v>
      </c>
      <c r="BK157" s="166">
        <f t="shared" si="19"/>
        <v>0</v>
      </c>
      <c r="BL157" s="14" t="s">
        <v>173</v>
      </c>
      <c r="BM157" s="165" t="s">
        <v>261</v>
      </c>
    </row>
    <row r="158" spans="1:65" s="2" customFormat="1" ht="24.2" customHeight="1">
      <c r="A158" s="29"/>
      <c r="B158" s="153"/>
      <c r="C158" s="167" t="s">
        <v>262</v>
      </c>
      <c r="D158" s="167" t="s">
        <v>219</v>
      </c>
      <c r="E158" s="168" t="s">
        <v>263</v>
      </c>
      <c r="F158" s="169" t="s">
        <v>264</v>
      </c>
      <c r="G158" s="170" t="s">
        <v>216</v>
      </c>
      <c r="H158" s="192">
        <v>52</v>
      </c>
      <c r="I158" s="171"/>
      <c r="J158" s="172">
        <f t="shared" si="10"/>
        <v>0</v>
      </c>
      <c r="K158" s="173"/>
      <c r="L158" s="174"/>
      <c r="M158" s="175" t="s">
        <v>1</v>
      </c>
      <c r="N158" s="176" t="s">
        <v>40</v>
      </c>
      <c r="O158" s="58"/>
      <c r="P158" s="163">
        <f t="shared" si="11"/>
        <v>0</v>
      </c>
      <c r="Q158" s="163">
        <v>4.1399999999999999E-2</v>
      </c>
      <c r="R158" s="163">
        <f t="shared" si="12"/>
        <v>2.1528</v>
      </c>
      <c r="S158" s="163">
        <v>0</v>
      </c>
      <c r="T158" s="16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222</v>
      </c>
      <c r="AT158" s="165" t="s">
        <v>219</v>
      </c>
      <c r="AU158" s="165" t="s">
        <v>86</v>
      </c>
      <c r="AY158" s="14" t="s">
        <v>166</v>
      </c>
      <c r="BE158" s="166">
        <f t="shared" si="14"/>
        <v>0</v>
      </c>
      <c r="BF158" s="166">
        <f t="shared" si="15"/>
        <v>0</v>
      </c>
      <c r="BG158" s="166">
        <f t="shared" si="16"/>
        <v>0</v>
      </c>
      <c r="BH158" s="166">
        <f t="shared" si="17"/>
        <v>0</v>
      </c>
      <c r="BI158" s="166">
        <f t="shared" si="18"/>
        <v>0</v>
      </c>
      <c r="BJ158" s="14" t="s">
        <v>86</v>
      </c>
      <c r="BK158" s="166">
        <f t="shared" si="19"/>
        <v>0</v>
      </c>
      <c r="BL158" s="14" t="s">
        <v>173</v>
      </c>
      <c r="BM158" s="165" t="s">
        <v>265</v>
      </c>
    </row>
    <row r="159" spans="1:65" s="2" customFormat="1" ht="24.2" customHeight="1">
      <c r="A159" s="29"/>
      <c r="B159" s="153"/>
      <c r="C159" s="154" t="s">
        <v>266</v>
      </c>
      <c r="D159" s="154" t="s">
        <v>169</v>
      </c>
      <c r="E159" s="155" t="s">
        <v>267</v>
      </c>
      <c r="F159" s="156" t="s">
        <v>268</v>
      </c>
      <c r="G159" s="157" t="s">
        <v>248</v>
      </c>
      <c r="H159" s="191">
        <v>3</v>
      </c>
      <c r="I159" s="158"/>
      <c r="J159" s="159">
        <f t="shared" si="10"/>
        <v>0</v>
      </c>
      <c r="K159" s="160"/>
      <c r="L159" s="30"/>
      <c r="M159" s="161" t="s">
        <v>1</v>
      </c>
      <c r="N159" s="162" t="s">
        <v>40</v>
      </c>
      <c r="O159" s="58"/>
      <c r="P159" s="163">
        <f t="shared" si="11"/>
        <v>0</v>
      </c>
      <c r="Q159" s="163">
        <v>5.9800000000000001E-3</v>
      </c>
      <c r="R159" s="163">
        <f t="shared" si="12"/>
        <v>1.7940000000000001E-2</v>
      </c>
      <c r="S159" s="163">
        <v>0</v>
      </c>
      <c r="T159" s="16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86</v>
      </c>
      <c r="AY159" s="14" t="s">
        <v>166</v>
      </c>
      <c r="BE159" s="166">
        <f t="shared" si="14"/>
        <v>0</v>
      </c>
      <c r="BF159" s="166">
        <f t="shared" si="15"/>
        <v>0</v>
      </c>
      <c r="BG159" s="166">
        <f t="shared" si="16"/>
        <v>0</v>
      </c>
      <c r="BH159" s="166">
        <f t="shared" si="17"/>
        <v>0</v>
      </c>
      <c r="BI159" s="166">
        <f t="shared" si="18"/>
        <v>0</v>
      </c>
      <c r="BJ159" s="14" t="s">
        <v>86</v>
      </c>
      <c r="BK159" s="166">
        <f t="shared" si="19"/>
        <v>0</v>
      </c>
      <c r="BL159" s="14" t="s">
        <v>173</v>
      </c>
      <c r="BM159" s="165" t="s">
        <v>269</v>
      </c>
    </row>
    <row r="160" spans="1:65" s="2" customFormat="1" ht="37.9" customHeight="1">
      <c r="A160" s="29"/>
      <c r="B160" s="153"/>
      <c r="C160" s="167" t="s">
        <v>270</v>
      </c>
      <c r="D160" s="167" t="s">
        <v>219</v>
      </c>
      <c r="E160" s="168" t="s">
        <v>271</v>
      </c>
      <c r="F160" s="169" t="s">
        <v>272</v>
      </c>
      <c r="G160" s="170" t="s">
        <v>248</v>
      </c>
      <c r="H160" s="192">
        <v>3</v>
      </c>
      <c r="I160" s="171"/>
      <c r="J160" s="172">
        <f t="shared" si="10"/>
        <v>0</v>
      </c>
      <c r="K160" s="173"/>
      <c r="L160" s="174"/>
      <c r="M160" s="175" t="s">
        <v>1</v>
      </c>
      <c r="N160" s="176" t="s">
        <v>40</v>
      </c>
      <c r="O160" s="58"/>
      <c r="P160" s="163">
        <f t="shared" si="11"/>
        <v>0</v>
      </c>
      <c r="Q160" s="163">
        <v>1.15E-2</v>
      </c>
      <c r="R160" s="163">
        <f t="shared" si="12"/>
        <v>3.4500000000000003E-2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222</v>
      </c>
      <c r="AT160" s="165" t="s">
        <v>219</v>
      </c>
      <c r="AU160" s="165" t="s">
        <v>86</v>
      </c>
      <c r="AY160" s="14" t="s">
        <v>166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86</v>
      </c>
      <c r="BK160" s="166">
        <f t="shared" si="19"/>
        <v>0</v>
      </c>
      <c r="BL160" s="14" t="s">
        <v>173</v>
      </c>
      <c r="BM160" s="165" t="s">
        <v>273</v>
      </c>
    </row>
    <row r="161" spans="1:65" s="2" customFormat="1" ht="16.5" customHeight="1">
      <c r="A161" s="29"/>
      <c r="B161" s="153"/>
      <c r="C161" s="154" t="s">
        <v>274</v>
      </c>
      <c r="D161" s="154" t="s">
        <v>169</v>
      </c>
      <c r="E161" s="155" t="s">
        <v>275</v>
      </c>
      <c r="F161" s="156" t="s">
        <v>276</v>
      </c>
      <c r="G161" s="157" t="s">
        <v>248</v>
      </c>
      <c r="H161" s="191">
        <v>1</v>
      </c>
      <c r="I161" s="158"/>
      <c r="J161" s="159">
        <f t="shared" si="10"/>
        <v>0</v>
      </c>
      <c r="K161" s="160"/>
      <c r="L161" s="30"/>
      <c r="M161" s="161" t="s">
        <v>1</v>
      </c>
      <c r="N161" s="162" t="s">
        <v>40</v>
      </c>
      <c r="O161" s="58"/>
      <c r="P161" s="163">
        <f t="shared" si="11"/>
        <v>0</v>
      </c>
      <c r="Q161" s="163">
        <v>1.58E-3</v>
      </c>
      <c r="R161" s="163">
        <f t="shared" si="12"/>
        <v>1.58E-3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173</v>
      </c>
      <c r="AT161" s="165" t="s">
        <v>169</v>
      </c>
      <c r="AU161" s="165" t="s">
        <v>86</v>
      </c>
      <c r="AY161" s="14" t="s">
        <v>166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86</v>
      </c>
      <c r="BK161" s="166">
        <f t="shared" si="19"/>
        <v>0</v>
      </c>
      <c r="BL161" s="14" t="s">
        <v>173</v>
      </c>
      <c r="BM161" s="165" t="s">
        <v>277</v>
      </c>
    </row>
    <row r="162" spans="1:65" s="2" customFormat="1" ht="24.2" customHeight="1">
      <c r="A162" s="29"/>
      <c r="B162" s="153"/>
      <c r="C162" s="167" t="s">
        <v>278</v>
      </c>
      <c r="D162" s="167" t="s">
        <v>219</v>
      </c>
      <c r="E162" s="168" t="s">
        <v>279</v>
      </c>
      <c r="F162" s="169" t="s">
        <v>280</v>
      </c>
      <c r="G162" s="170" t="s">
        <v>248</v>
      </c>
      <c r="H162" s="192">
        <v>1</v>
      </c>
      <c r="I162" s="171"/>
      <c r="J162" s="172">
        <f t="shared" si="10"/>
        <v>0</v>
      </c>
      <c r="K162" s="173"/>
      <c r="L162" s="174"/>
      <c r="M162" s="175" t="s">
        <v>1</v>
      </c>
      <c r="N162" s="176" t="s">
        <v>40</v>
      </c>
      <c r="O162" s="58"/>
      <c r="P162" s="163">
        <f t="shared" si="11"/>
        <v>0</v>
      </c>
      <c r="Q162" s="163">
        <v>3.2000000000000002E-3</v>
      </c>
      <c r="R162" s="163">
        <f t="shared" si="12"/>
        <v>3.2000000000000002E-3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222</v>
      </c>
      <c r="AT162" s="165" t="s">
        <v>219</v>
      </c>
      <c r="AU162" s="165" t="s">
        <v>86</v>
      </c>
      <c r="AY162" s="14" t="s">
        <v>166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86</v>
      </c>
      <c r="BK162" s="166">
        <f t="shared" si="19"/>
        <v>0</v>
      </c>
      <c r="BL162" s="14" t="s">
        <v>173</v>
      </c>
      <c r="BM162" s="165" t="s">
        <v>281</v>
      </c>
    </row>
    <row r="163" spans="1:65" s="12" customFormat="1" ht="22.9" customHeight="1">
      <c r="B163" s="141"/>
      <c r="D163" s="142" t="s">
        <v>73</v>
      </c>
      <c r="E163" s="151" t="s">
        <v>282</v>
      </c>
      <c r="F163" s="151" t="s">
        <v>283</v>
      </c>
      <c r="I163" s="144"/>
      <c r="J163" s="152">
        <f>BK163</f>
        <v>0</v>
      </c>
      <c r="L163" s="141"/>
      <c r="M163" s="145"/>
      <c r="N163" s="146"/>
      <c r="O163" s="146"/>
      <c r="P163" s="147">
        <f>P164</f>
        <v>0</v>
      </c>
      <c r="Q163" s="146"/>
      <c r="R163" s="147">
        <f>R164</f>
        <v>0</v>
      </c>
      <c r="S163" s="146"/>
      <c r="T163" s="148">
        <f>T164</f>
        <v>0</v>
      </c>
      <c r="AR163" s="142" t="s">
        <v>81</v>
      </c>
      <c r="AT163" s="149" t="s">
        <v>73</v>
      </c>
      <c r="AU163" s="149" t="s">
        <v>81</v>
      </c>
      <c r="AY163" s="142" t="s">
        <v>166</v>
      </c>
      <c r="BK163" s="150">
        <f>BK164</f>
        <v>0</v>
      </c>
    </row>
    <row r="164" spans="1:65" s="2" customFormat="1" ht="33" customHeight="1">
      <c r="A164" s="29"/>
      <c r="B164" s="153"/>
      <c r="C164" s="154" t="s">
        <v>284</v>
      </c>
      <c r="D164" s="154" t="s">
        <v>169</v>
      </c>
      <c r="E164" s="155" t="s">
        <v>285</v>
      </c>
      <c r="F164" s="156" t="s">
        <v>286</v>
      </c>
      <c r="G164" s="157" t="s">
        <v>202</v>
      </c>
      <c r="H164" s="191">
        <v>483.71199999999999</v>
      </c>
      <c r="I164" s="158"/>
      <c r="J164" s="159">
        <f>ROUND(I164*H164,2)</f>
        <v>0</v>
      </c>
      <c r="K164" s="160"/>
      <c r="L164" s="30"/>
      <c r="M164" s="161" t="s">
        <v>1</v>
      </c>
      <c r="N164" s="162" t="s">
        <v>40</v>
      </c>
      <c r="O164" s="58"/>
      <c r="P164" s="163">
        <f>O164*H164</f>
        <v>0</v>
      </c>
      <c r="Q164" s="163">
        <v>0</v>
      </c>
      <c r="R164" s="163">
        <f>Q164*H164</f>
        <v>0</v>
      </c>
      <c r="S164" s="163">
        <v>0</v>
      </c>
      <c r="T164" s="16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173</v>
      </c>
      <c r="AT164" s="165" t="s">
        <v>169</v>
      </c>
      <c r="AU164" s="165" t="s">
        <v>86</v>
      </c>
      <c r="AY164" s="14" t="s">
        <v>166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86</v>
      </c>
      <c r="BK164" s="166">
        <f>ROUND(I164*H164,2)</f>
        <v>0</v>
      </c>
      <c r="BL164" s="14" t="s">
        <v>173</v>
      </c>
      <c r="BM164" s="165" t="s">
        <v>287</v>
      </c>
    </row>
    <row r="165" spans="1:65" s="12" customFormat="1" ht="25.9" customHeight="1">
      <c r="B165" s="141"/>
      <c r="D165" s="142" t="s">
        <v>73</v>
      </c>
      <c r="E165" s="143" t="s">
        <v>288</v>
      </c>
      <c r="F165" s="143" t="s">
        <v>289</v>
      </c>
      <c r="I165" s="144"/>
      <c r="J165" s="129">
        <f>BK165</f>
        <v>0</v>
      </c>
      <c r="L165" s="141"/>
      <c r="M165" s="145"/>
      <c r="N165" s="146"/>
      <c r="O165" s="146"/>
      <c r="P165" s="147">
        <f>P166+P177</f>
        <v>0</v>
      </c>
      <c r="Q165" s="146"/>
      <c r="R165" s="147">
        <f>R166+R177</f>
        <v>178.74223800000001</v>
      </c>
      <c r="S165" s="146"/>
      <c r="T165" s="148">
        <f>T166+T177</f>
        <v>0</v>
      </c>
      <c r="AR165" s="142" t="s">
        <v>86</v>
      </c>
      <c r="AT165" s="149" t="s">
        <v>73</v>
      </c>
      <c r="AU165" s="149" t="s">
        <v>74</v>
      </c>
      <c r="AY165" s="142" t="s">
        <v>166</v>
      </c>
      <c r="BK165" s="150">
        <f>BK166+BK177</f>
        <v>0</v>
      </c>
    </row>
    <row r="166" spans="1:65" s="12" customFormat="1" ht="22.9" customHeight="1">
      <c r="B166" s="141"/>
      <c r="D166" s="142" t="s">
        <v>73</v>
      </c>
      <c r="E166" s="151" t="s">
        <v>290</v>
      </c>
      <c r="F166" s="151" t="s">
        <v>291</v>
      </c>
      <c r="I166" s="144"/>
      <c r="J166" s="152">
        <f>BK166</f>
        <v>0</v>
      </c>
      <c r="L166" s="141"/>
      <c r="M166" s="145"/>
      <c r="N166" s="146"/>
      <c r="O166" s="146"/>
      <c r="P166" s="147">
        <f>SUM(P167:P176)</f>
        <v>0</v>
      </c>
      <c r="Q166" s="146"/>
      <c r="R166" s="147">
        <f>SUM(R167:R176)</f>
        <v>3.4479899999999999</v>
      </c>
      <c r="S166" s="146"/>
      <c r="T166" s="148">
        <f>SUM(T167:T176)</f>
        <v>0</v>
      </c>
      <c r="AR166" s="142" t="s">
        <v>86</v>
      </c>
      <c r="AT166" s="149" t="s">
        <v>73</v>
      </c>
      <c r="AU166" s="149" t="s">
        <v>81</v>
      </c>
      <c r="AY166" s="142" t="s">
        <v>166</v>
      </c>
      <c r="BK166" s="150">
        <f>SUM(BK167:BK176)</f>
        <v>0</v>
      </c>
    </row>
    <row r="167" spans="1:65" s="2" customFormat="1" ht="24.2" customHeight="1">
      <c r="A167" s="29"/>
      <c r="B167" s="153"/>
      <c r="C167" s="154" t="s">
        <v>292</v>
      </c>
      <c r="D167" s="154" t="s">
        <v>169</v>
      </c>
      <c r="E167" s="155" t="s">
        <v>293</v>
      </c>
      <c r="F167" s="156" t="s">
        <v>294</v>
      </c>
      <c r="G167" s="157" t="s">
        <v>216</v>
      </c>
      <c r="H167" s="191">
        <v>700</v>
      </c>
      <c r="I167" s="158"/>
      <c r="J167" s="159">
        <f t="shared" ref="J167:J176" si="20">ROUND(I167*H167,2)</f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ref="P167:P176" si="21">O167*H167</f>
        <v>0</v>
      </c>
      <c r="Q167" s="163">
        <v>0</v>
      </c>
      <c r="R167" s="163">
        <f t="shared" ref="R167:R176" si="22">Q167*H167</f>
        <v>0</v>
      </c>
      <c r="S167" s="163">
        <v>0</v>
      </c>
      <c r="T167" s="164">
        <f t="shared" ref="T167:T176" si="2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218</v>
      </c>
      <c r="AT167" s="165" t="s">
        <v>169</v>
      </c>
      <c r="AU167" s="165" t="s">
        <v>86</v>
      </c>
      <c r="AY167" s="14" t="s">
        <v>166</v>
      </c>
      <c r="BE167" s="166">
        <f t="shared" ref="BE167:BE176" si="24">IF(N167="základná",J167,0)</f>
        <v>0</v>
      </c>
      <c r="BF167" s="166">
        <f t="shared" ref="BF167:BF176" si="25">IF(N167="znížená",J167,0)</f>
        <v>0</v>
      </c>
      <c r="BG167" s="166">
        <f t="shared" ref="BG167:BG176" si="26">IF(N167="zákl. prenesená",J167,0)</f>
        <v>0</v>
      </c>
      <c r="BH167" s="166">
        <f t="shared" ref="BH167:BH176" si="27">IF(N167="zníž. prenesená",J167,0)</f>
        <v>0</v>
      </c>
      <c r="BI167" s="166">
        <f t="shared" ref="BI167:BI176" si="28">IF(N167="nulová",J167,0)</f>
        <v>0</v>
      </c>
      <c r="BJ167" s="14" t="s">
        <v>86</v>
      </c>
      <c r="BK167" s="166">
        <f t="shared" ref="BK167:BK176" si="29">ROUND(I167*H167,2)</f>
        <v>0</v>
      </c>
      <c r="BL167" s="14" t="s">
        <v>218</v>
      </c>
      <c r="BM167" s="165" t="s">
        <v>295</v>
      </c>
    </row>
    <row r="168" spans="1:65" s="2" customFormat="1" ht="24.2" customHeight="1">
      <c r="A168" s="29"/>
      <c r="B168" s="153"/>
      <c r="C168" s="167" t="s">
        <v>296</v>
      </c>
      <c r="D168" s="167" t="s">
        <v>219</v>
      </c>
      <c r="E168" s="168" t="s">
        <v>297</v>
      </c>
      <c r="F168" s="169" t="s">
        <v>298</v>
      </c>
      <c r="G168" s="170" t="s">
        <v>216</v>
      </c>
      <c r="H168" s="192">
        <v>805</v>
      </c>
      <c r="I168" s="171"/>
      <c r="J168" s="172">
        <f t="shared" si="20"/>
        <v>0</v>
      </c>
      <c r="K168" s="173"/>
      <c r="L168" s="174"/>
      <c r="M168" s="175" t="s">
        <v>1</v>
      </c>
      <c r="N168" s="176" t="s">
        <v>40</v>
      </c>
      <c r="O168" s="58"/>
      <c r="P168" s="163">
        <f t="shared" si="21"/>
        <v>0</v>
      </c>
      <c r="Q168" s="163">
        <v>1.1999999999999999E-3</v>
      </c>
      <c r="R168" s="163">
        <f t="shared" si="22"/>
        <v>0.96599999999999997</v>
      </c>
      <c r="S168" s="163">
        <v>0</v>
      </c>
      <c r="T168" s="16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299</v>
      </c>
      <c r="AT168" s="165" t="s">
        <v>219</v>
      </c>
      <c r="AU168" s="165" t="s">
        <v>86</v>
      </c>
      <c r="AY168" s="14" t="s">
        <v>166</v>
      </c>
      <c r="BE168" s="166">
        <f t="shared" si="24"/>
        <v>0</v>
      </c>
      <c r="BF168" s="166">
        <f t="shared" si="25"/>
        <v>0</v>
      </c>
      <c r="BG168" s="166">
        <f t="shared" si="26"/>
        <v>0</v>
      </c>
      <c r="BH168" s="166">
        <f t="shared" si="27"/>
        <v>0</v>
      </c>
      <c r="BI168" s="166">
        <f t="shared" si="28"/>
        <v>0</v>
      </c>
      <c r="BJ168" s="14" t="s">
        <v>86</v>
      </c>
      <c r="BK168" s="166">
        <f t="shared" si="29"/>
        <v>0</v>
      </c>
      <c r="BL168" s="14" t="s">
        <v>218</v>
      </c>
      <c r="BM168" s="165" t="s">
        <v>300</v>
      </c>
    </row>
    <row r="169" spans="1:65" s="2" customFormat="1" ht="37.9" customHeight="1">
      <c r="A169" s="29"/>
      <c r="B169" s="153"/>
      <c r="C169" s="154" t="s">
        <v>301</v>
      </c>
      <c r="D169" s="154" t="s">
        <v>169</v>
      </c>
      <c r="E169" s="155" t="s">
        <v>302</v>
      </c>
      <c r="F169" s="156" t="s">
        <v>303</v>
      </c>
      <c r="G169" s="157" t="s">
        <v>216</v>
      </c>
      <c r="H169" s="191">
        <v>620</v>
      </c>
      <c r="I169" s="158"/>
      <c r="J169" s="159">
        <f t="shared" si="2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21"/>
        <v>0</v>
      </c>
      <c r="Q169" s="163">
        <v>3.0000000000000001E-5</v>
      </c>
      <c r="R169" s="163">
        <f t="shared" si="22"/>
        <v>1.8600000000000002E-2</v>
      </c>
      <c r="S169" s="163">
        <v>0</v>
      </c>
      <c r="T169" s="16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218</v>
      </c>
      <c r="AT169" s="165" t="s">
        <v>169</v>
      </c>
      <c r="AU169" s="165" t="s">
        <v>86</v>
      </c>
      <c r="AY169" s="14" t="s">
        <v>166</v>
      </c>
      <c r="BE169" s="166">
        <f t="shared" si="24"/>
        <v>0</v>
      </c>
      <c r="BF169" s="166">
        <f t="shared" si="25"/>
        <v>0</v>
      </c>
      <c r="BG169" s="166">
        <f t="shared" si="26"/>
        <v>0</v>
      </c>
      <c r="BH169" s="166">
        <f t="shared" si="27"/>
        <v>0</v>
      </c>
      <c r="BI169" s="166">
        <f t="shared" si="28"/>
        <v>0</v>
      </c>
      <c r="BJ169" s="14" t="s">
        <v>86</v>
      </c>
      <c r="BK169" s="166">
        <f t="shared" si="29"/>
        <v>0</v>
      </c>
      <c r="BL169" s="14" t="s">
        <v>218</v>
      </c>
      <c r="BM169" s="165" t="s">
        <v>304</v>
      </c>
    </row>
    <row r="170" spans="1:65" s="2" customFormat="1" ht="44.25" customHeight="1">
      <c r="A170" s="29"/>
      <c r="B170" s="153"/>
      <c r="C170" s="167" t="s">
        <v>305</v>
      </c>
      <c r="D170" s="167" t="s">
        <v>219</v>
      </c>
      <c r="E170" s="168" t="s">
        <v>306</v>
      </c>
      <c r="F170" s="169" t="s">
        <v>307</v>
      </c>
      <c r="G170" s="170" t="s">
        <v>216</v>
      </c>
      <c r="H170" s="192">
        <v>713</v>
      </c>
      <c r="I170" s="171"/>
      <c r="J170" s="172">
        <f t="shared" si="20"/>
        <v>0</v>
      </c>
      <c r="K170" s="173"/>
      <c r="L170" s="174"/>
      <c r="M170" s="175" t="s">
        <v>1</v>
      </c>
      <c r="N170" s="176" t="s">
        <v>40</v>
      </c>
      <c r="O170" s="58"/>
      <c r="P170" s="163">
        <f t="shared" si="21"/>
        <v>0</v>
      </c>
      <c r="Q170" s="163">
        <v>2.5799999999999998E-3</v>
      </c>
      <c r="R170" s="163">
        <f t="shared" si="22"/>
        <v>1.83954</v>
      </c>
      <c r="S170" s="163">
        <v>0</v>
      </c>
      <c r="T170" s="16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299</v>
      </c>
      <c r="AT170" s="165" t="s">
        <v>219</v>
      </c>
      <c r="AU170" s="165" t="s">
        <v>86</v>
      </c>
      <c r="AY170" s="14" t="s">
        <v>166</v>
      </c>
      <c r="BE170" s="166">
        <f t="shared" si="24"/>
        <v>0</v>
      </c>
      <c r="BF170" s="166">
        <f t="shared" si="25"/>
        <v>0</v>
      </c>
      <c r="BG170" s="166">
        <f t="shared" si="26"/>
        <v>0</v>
      </c>
      <c r="BH170" s="166">
        <f t="shared" si="27"/>
        <v>0</v>
      </c>
      <c r="BI170" s="166">
        <f t="shared" si="28"/>
        <v>0</v>
      </c>
      <c r="BJ170" s="14" t="s">
        <v>86</v>
      </c>
      <c r="BK170" s="166">
        <f t="shared" si="29"/>
        <v>0</v>
      </c>
      <c r="BL170" s="14" t="s">
        <v>218</v>
      </c>
      <c r="BM170" s="165" t="s">
        <v>308</v>
      </c>
    </row>
    <row r="171" spans="1:65" s="2" customFormat="1" ht="37.9" customHeight="1">
      <c r="A171" s="29"/>
      <c r="B171" s="153"/>
      <c r="C171" s="154" t="s">
        <v>309</v>
      </c>
      <c r="D171" s="154" t="s">
        <v>169</v>
      </c>
      <c r="E171" s="155" t="s">
        <v>302</v>
      </c>
      <c r="F171" s="156" t="s">
        <v>303</v>
      </c>
      <c r="G171" s="157" t="s">
        <v>216</v>
      </c>
      <c r="H171" s="191">
        <v>95</v>
      </c>
      <c r="I171" s="158"/>
      <c r="J171" s="159">
        <f t="shared" si="20"/>
        <v>0</v>
      </c>
      <c r="K171" s="160"/>
      <c r="L171" s="30"/>
      <c r="M171" s="161" t="s">
        <v>1</v>
      </c>
      <c r="N171" s="162" t="s">
        <v>40</v>
      </c>
      <c r="O171" s="58"/>
      <c r="P171" s="163">
        <f t="shared" si="21"/>
        <v>0</v>
      </c>
      <c r="Q171" s="163">
        <v>3.0000000000000001E-5</v>
      </c>
      <c r="R171" s="163">
        <f t="shared" si="22"/>
        <v>2.8500000000000001E-3</v>
      </c>
      <c r="S171" s="163">
        <v>0</v>
      </c>
      <c r="T171" s="16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218</v>
      </c>
      <c r="AT171" s="165" t="s">
        <v>169</v>
      </c>
      <c r="AU171" s="165" t="s">
        <v>86</v>
      </c>
      <c r="AY171" s="14" t="s">
        <v>166</v>
      </c>
      <c r="BE171" s="166">
        <f t="shared" si="24"/>
        <v>0</v>
      </c>
      <c r="BF171" s="166">
        <f t="shared" si="25"/>
        <v>0</v>
      </c>
      <c r="BG171" s="166">
        <f t="shared" si="26"/>
        <v>0</v>
      </c>
      <c r="BH171" s="166">
        <f t="shared" si="27"/>
        <v>0</v>
      </c>
      <c r="BI171" s="166">
        <f t="shared" si="28"/>
        <v>0</v>
      </c>
      <c r="BJ171" s="14" t="s">
        <v>86</v>
      </c>
      <c r="BK171" s="166">
        <f t="shared" si="29"/>
        <v>0</v>
      </c>
      <c r="BL171" s="14" t="s">
        <v>218</v>
      </c>
      <c r="BM171" s="165" t="s">
        <v>310</v>
      </c>
    </row>
    <row r="172" spans="1:65" s="2" customFormat="1" ht="44.25" customHeight="1">
      <c r="A172" s="29"/>
      <c r="B172" s="153"/>
      <c r="C172" s="167" t="s">
        <v>311</v>
      </c>
      <c r="D172" s="167" t="s">
        <v>219</v>
      </c>
      <c r="E172" s="168" t="s">
        <v>312</v>
      </c>
      <c r="F172" s="169" t="s">
        <v>313</v>
      </c>
      <c r="G172" s="170" t="s">
        <v>216</v>
      </c>
      <c r="H172" s="192">
        <v>109.25</v>
      </c>
      <c r="I172" s="171"/>
      <c r="J172" s="172">
        <f t="shared" si="20"/>
        <v>0</v>
      </c>
      <c r="K172" s="173"/>
      <c r="L172" s="174"/>
      <c r="M172" s="175" t="s">
        <v>1</v>
      </c>
      <c r="N172" s="176" t="s">
        <v>40</v>
      </c>
      <c r="O172" s="58"/>
      <c r="P172" s="163">
        <f t="shared" si="21"/>
        <v>0</v>
      </c>
      <c r="Q172" s="163">
        <v>2E-3</v>
      </c>
      <c r="R172" s="163">
        <f t="shared" si="22"/>
        <v>0.2185</v>
      </c>
      <c r="S172" s="163">
        <v>0</v>
      </c>
      <c r="T172" s="16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299</v>
      </c>
      <c r="AT172" s="165" t="s">
        <v>219</v>
      </c>
      <c r="AU172" s="165" t="s">
        <v>86</v>
      </c>
      <c r="AY172" s="14" t="s">
        <v>166</v>
      </c>
      <c r="BE172" s="166">
        <f t="shared" si="24"/>
        <v>0</v>
      </c>
      <c r="BF172" s="166">
        <f t="shared" si="25"/>
        <v>0</v>
      </c>
      <c r="BG172" s="166">
        <f t="shared" si="26"/>
        <v>0</v>
      </c>
      <c r="BH172" s="166">
        <f t="shared" si="27"/>
        <v>0</v>
      </c>
      <c r="BI172" s="166">
        <f t="shared" si="28"/>
        <v>0</v>
      </c>
      <c r="BJ172" s="14" t="s">
        <v>86</v>
      </c>
      <c r="BK172" s="166">
        <f t="shared" si="29"/>
        <v>0</v>
      </c>
      <c r="BL172" s="14" t="s">
        <v>218</v>
      </c>
      <c r="BM172" s="165" t="s">
        <v>314</v>
      </c>
    </row>
    <row r="173" spans="1:65" s="2" customFormat="1" ht="37.9" customHeight="1">
      <c r="A173" s="29"/>
      <c r="B173" s="153"/>
      <c r="C173" s="154" t="s">
        <v>315</v>
      </c>
      <c r="D173" s="154" t="s">
        <v>169</v>
      </c>
      <c r="E173" s="155" t="s">
        <v>316</v>
      </c>
      <c r="F173" s="156" t="s">
        <v>317</v>
      </c>
      <c r="G173" s="157" t="s">
        <v>216</v>
      </c>
      <c r="H173" s="191">
        <v>700</v>
      </c>
      <c r="I173" s="158"/>
      <c r="J173" s="159">
        <f t="shared" si="20"/>
        <v>0</v>
      </c>
      <c r="K173" s="160"/>
      <c r="L173" s="30"/>
      <c r="M173" s="161" t="s">
        <v>1</v>
      </c>
      <c r="N173" s="162" t="s">
        <v>40</v>
      </c>
      <c r="O173" s="58"/>
      <c r="P173" s="163">
        <f t="shared" si="21"/>
        <v>0</v>
      </c>
      <c r="Q173" s="163">
        <v>0</v>
      </c>
      <c r="R173" s="163">
        <f t="shared" si="22"/>
        <v>0</v>
      </c>
      <c r="S173" s="163">
        <v>0</v>
      </c>
      <c r="T173" s="16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218</v>
      </c>
      <c r="AT173" s="165" t="s">
        <v>169</v>
      </c>
      <c r="AU173" s="165" t="s">
        <v>86</v>
      </c>
      <c r="AY173" s="14" t="s">
        <v>166</v>
      </c>
      <c r="BE173" s="166">
        <f t="shared" si="24"/>
        <v>0</v>
      </c>
      <c r="BF173" s="166">
        <f t="shared" si="25"/>
        <v>0</v>
      </c>
      <c r="BG173" s="166">
        <f t="shared" si="26"/>
        <v>0</v>
      </c>
      <c r="BH173" s="166">
        <f t="shared" si="27"/>
        <v>0</v>
      </c>
      <c r="BI173" s="166">
        <f t="shared" si="28"/>
        <v>0</v>
      </c>
      <c r="BJ173" s="14" t="s">
        <v>86</v>
      </c>
      <c r="BK173" s="166">
        <f t="shared" si="29"/>
        <v>0</v>
      </c>
      <c r="BL173" s="14" t="s">
        <v>218</v>
      </c>
      <c r="BM173" s="165" t="s">
        <v>318</v>
      </c>
    </row>
    <row r="174" spans="1:65" s="2" customFormat="1" ht="16.5" customHeight="1">
      <c r="A174" s="29"/>
      <c r="B174" s="153"/>
      <c r="C174" s="167" t="s">
        <v>319</v>
      </c>
      <c r="D174" s="167" t="s">
        <v>219</v>
      </c>
      <c r="E174" s="168" t="s">
        <v>320</v>
      </c>
      <c r="F174" s="169" t="s">
        <v>321</v>
      </c>
      <c r="G174" s="170" t="s">
        <v>216</v>
      </c>
      <c r="H174" s="192">
        <v>805</v>
      </c>
      <c r="I174" s="171"/>
      <c r="J174" s="172">
        <f t="shared" si="20"/>
        <v>0</v>
      </c>
      <c r="K174" s="173"/>
      <c r="L174" s="174"/>
      <c r="M174" s="175" t="s">
        <v>1</v>
      </c>
      <c r="N174" s="176" t="s">
        <v>40</v>
      </c>
      <c r="O174" s="58"/>
      <c r="P174" s="163">
        <f t="shared" si="21"/>
        <v>0</v>
      </c>
      <c r="Q174" s="163">
        <v>5.0000000000000001E-4</v>
      </c>
      <c r="R174" s="163">
        <f t="shared" si="22"/>
        <v>0.40250000000000002</v>
      </c>
      <c r="S174" s="163">
        <v>0</v>
      </c>
      <c r="T174" s="164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299</v>
      </c>
      <c r="AT174" s="165" t="s">
        <v>219</v>
      </c>
      <c r="AU174" s="165" t="s">
        <v>86</v>
      </c>
      <c r="AY174" s="14" t="s">
        <v>166</v>
      </c>
      <c r="BE174" s="166">
        <f t="shared" si="24"/>
        <v>0</v>
      </c>
      <c r="BF174" s="166">
        <f t="shared" si="25"/>
        <v>0</v>
      </c>
      <c r="BG174" s="166">
        <f t="shared" si="26"/>
        <v>0</v>
      </c>
      <c r="BH174" s="166">
        <f t="shared" si="27"/>
        <v>0</v>
      </c>
      <c r="BI174" s="166">
        <f t="shared" si="28"/>
        <v>0</v>
      </c>
      <c r="BJ174" s="14" t="s">
        <v>86</v>
      </c>
      <c r="BK174" s="166">
        <f t="shared" si="29"/>
        <v>0</v>
      </c>
      <c r="BL174" s="14" t="s">
        <v>218</v>
      </c>
      <c r="BM174" s="165" t="s">
        <v>322</v>
      </c>
    </row>
    <row r="175" spans="1:65" s="2" customFormat="1" ht="44.25" customHeight="1">
      <c r="A175" s="29"/>
      <c r="B175" s="153"/>
      <c r="C175" s="154" t="s">
        <v>323</v>
      </c>
      <c r="D175" s="154" t="s">
        <v>169</v>
      </c>
      <c r="E175" s="155" t="s">
        <v>324</v>
      </c>
      <c r="F175" s="156" t="s">
        <v>325</v>
      </c>
      <c r="G175" s="157" t="s">
        <v>326</v>
      </c>
      <c r="H175" s="191">
        <v>92.5</v>
      </c>
      <c r="I175" s="158"/>
      <c r="J175" s="159">
        <f t="shared" si="20"/>
        <v>0</v>
      </c>
      <c r="K175" s="160"/>
      <c r="L175" s="30"/>
      <c r="M175" s="161" t="s">
        <v>1</v>
      </c>
      <c r="N175" s="162" t="s">
        <v>40</v>
      </c>
      <c r="O175" s="58"/>
      <c r="P175" s="163">
        <f t="shared" si="21"/>
        <v>0</v>
      </c>
      <c r="Q175" s="163">
        <v>0</v>
      </c>
      <c r="R175" s="163">
        <f t="shared" si="22"/>
        <v>0</v>
      </c>
      <c r="S175" s="163">
        <v>0</v>
      </c>
      <c r="T175" s="164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218</v>
      </c>
      <c r="AT175" s="165" t="s">
        <v>169</v>
      </c>
      <c r="AU175" s="165" t="s">
        <v>86</v>
      </c>
      <c r="AY175" s="14" t="s">
        <v>166</v>
      </c>
      <c r="BE175" s="166">
        <f t="shared" si="24"/>
        <v>0</v>
      </c>
      <c r="BF175" s="166">
        <f t="shared" si="25"/>
        <v>0</v>
      </c>
      <c r="BG175" s="166">
        <f t="shared" si="26"/>
        <v>0</v>
      </c>
      <c r="BH175" s="166">
        <f t="shared" si="27"/>
        <v>0</v>
      </c>
      <c r="BI175" s="166">
        <f t="shared" si="28"/>
        <v>0</v>
      </c>
      <c r="BJ175" s="14" t="s">
        <v>86</v>
      </c>
      <c r="BK175" s="166">
        <f t="shared" si="29"/>
        <v>0</v>
      </c>
      <c r="BL175" s="14" t="s">
        <v>218</v>
      </c>
      <c r="BM175" s="165" t="s">
        <v>327</v>
      </c>
    </row>
    <row r="176" spans="1:65" s="2" customFormat="1" ht="24.2" customHeight="1">
      <c r="A176" s="29"/>
      <c r="B176" s="153"/>
      <c r="C176" s="154" t="s">
        <v>328</v>
      </c>
      <c r="D176" s="154" t="s">
        <v>169</v>
      </c>
      <c r="E176" s="155" t="s">
        <v>329</v>
      </c>
      <c r="F176" s="156" t="s">
        <v>330</v>
      </c>
      <c r="G176" s="157" t="s">
        <v>202</v>
      </c>
      <c r="H176" s="191">
        <v>3.448</v>
      </c>
      <c r="I176" s="158"/>
      <c r="J176" s="159">
        <f t="shared" si="20"/>
        <v>0</v>
      </c>
      <c r="K176" s="160"/>
      <c r="L176" s="30"/>
      <c r="M176" s="161" t="s">
        <v>1</v>
      </c>
      <c r="N176" s="162" t="s">
        <v>40</v>
      </c>
      <c r="O176" s="58"/>
      <c r="P176" s="163">
        <f t="shared" si="21"/>
        <v>0</v>
      </c>
      <c r="Q176" s="163">
        <v>0</v>
      </c>
      <c r="R176" s="163">
        <f t="shared" si="22"/>
        <v>0</v>
      </c>
      <c r="S176" s="163">
        <v>0</v>
      </c>
      <c r="T176" s="164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218</v>
      </c>
      <c r="AT176" s="165" t="s">
        <v>169</v>
      </c>
      <c r="AU176" s="165" t="s">
        <v>86</v>
      </c>
      <c r="AY176" s="14" t="s">
        <v>166</v>
      </c>
      <c r="BE176" s="166">
        <f t="shared" si="24"/>
        <v>0</v>
      </c>
      <c r="BF176" s="166">
        <f t="shared" si="25"/>
        <v>0</v>
      </c>
      <c r="BG176" s="166">
        <f t="shared" si="26"/>
        <v>0</v>
      </c>
      <c r="BH176" s="166">
        <f t="shared" si="27"/>
        <v>0</v>
      </c>
      <c r="BI176" s="166">
        <f t="shared" si="28"/>
        <v>0</v>
      </c>
      <c r="BJ176" s="14" t="s">
        <v>86</v>
      </c>
      <c r="BK176" s="166">
        <f t="shared" si="29"/>
        <v>0</v>
      </c>
      <c r="BL176" s="14" t="s">
        <v>218</v>
      </c>
      <c r="BM176" s="165" t="s">
        <v>331</v>
      </c>
    </row>
    <row r="177" spans="1:65" s="12" customFormat="1" ht="22.9" customHeight="1">
      <c r="B177" s="141"/>
      <c r="D177" s="142" t="s">
        <v>73</v>
      </c>
      <c r="E177" s="151" t="s">
        <v>332</v>
      </c>
      <c r="F177" s="151" t="s">
        <v>333</v>
      </c>
      <c r="I177" s="144"/>
      <c r="J177" s="152">
        <f>BK177</f>
        <v>0</v>
      </c>
      <c r="L177" s="141"/>
      <c r="M177" s="145"/>
      <c r="N177" s="146"/>
      <c r="O177" s="146"/>
      <c r="P177" s="147">
        <f>SUM(P178:P194)</f>
        <v>0</v>
      </c>
      <c r="Q177" s="146"/>
      <c r="R177" s="147">
        <f>SUM(R178:R194)</f>
        <v>175.29424800000001</v>
      </c>
      <c r="S177" s="146"/>
      <c r="T177" s="148">
        <f>SUM(T178:T194)</f>
        <v>0</v>
      </c>
      <c r="AR177" s="142" t="s">
        <v>86</v>
      </c>
      <c r="AT177" s="149" t="s">
        <v>73</v>
      </c>
      <c r="AU177" s="149" t="s">
        <v>81</v>
      </c>
      <c r="AY177" s="142" t="s">
        <v>166</v>
      </c>
      <c r="BK177" s="150">
        <f>SUM(BK178:BK194)</f>
        <v>0</v>
      </c>
    </row>
    <row r="178" spans="1:65" s="2" customFormat="1" ht="16.5" customHeight="1">
      <c r="A178" s="29"/>
      <c r="B178" s="153"/>
      <c r="C178" s="154" t="s">
        <v>173</v>
      </c>
      <c r="D178" s="154" t="s">
        <v>169</v>
      </c>
      <c r="E178" s="155" t="s">
        <v>334</v>
      </c>
      <c r="F178" s="156" t="s">
        <v>335</v>
      </c>
      <c r="G178" s="157" t="s">
        <v>326</v>
      </c>
      <c r="H178" s="191">
        <v>310.5</v>
      </c>
      <c r="I178" s="158"/>
      <c r="J178" s="159">
        <f t="shared" ref="J178:J194" si="30">ROUND(I178*H178,2)</f>
        <v>0</v>
      </c>
      <c r="K178" s="160"/>
      <c r="L178" s="30"/>
      <c r="M178" s="161" t="s">
        <v>1</v>
      </c>
      <c r="N178" s="162" t="s">
        <v>40</v>
      </c>
      <c r="O178" s="58"/>
      <c r="P178" s="163">
        <f t="shared" ref="P178:P194" si="31">O178*H178</f>
        <v>0</v>
      </c>
      <c r="Q178" s="163">
        <v>1.393E-2</v>
      </c>
      <c r="R178" s="163">
        <f t="shared" ref="R178:R194" si="32">Q178*H178</f>
        <v>4.3252649999999999</v>
      </c>
      <c r="S178" s="163">
        <v>0</v>
      </c>
      <c r="T178" s="164">
        <f t="shared" ref="T178:T194" si="33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218</v>
      </c>
      <c r="AT178" s="165" t="s">
        <v>169</v>
      </c>
      <c r="AU178" s="165" t="s">
        <v>86</v>
      </c>
      <c r="AY178" s="14" t="s">
        <v>166</v>
      </c>
      <c r="BE178" s="166">
        <f t="shared" ref="BE178:BE194" si="34">IF(N178="základná",J178,0)</f>
        <v>0</v>
      </c>
      <c r="BF178" s="166">
        <f t="shared" ref="BF178:BF194" si="35">IF(N178="znížená",J178,0)</f>
        <v>0</v>
      </c>
      <c r="BG178" s="166">
        <f t="shared" ref="BG178:BG194" si="36">IF(N178="zákl. prenesená",J178,0)</f>
        <v>0</v>
      </c>
      <c r="BH178" s="166">
        <f t="shared" ref="BH178:BH194" si="37">IF(N178="zníž. prenesená",J178,0)</f>
        <v>0</v>
      </c>
      <c r="BI178" s="166">
        <f t="shared" ref="BI178:BI194" si="38">IF(N178="nulová",J178,0)</f>
        <v>0</v>
      </c>
      <c r="BJ178" s="14" t="s">
        <v>86</v>
      </c>
      <c r="BK178" s="166">
        <f t="shared" ref="BK178:BK194" si="39">ROUND(I178*H178,2)</f>
        <v>0</v>
      </c>
      <c r="BL178" s="14" t="s">
        <v>218</v>
      </c>
      <c r="BM178" s="165" t="s">
        <v>336</v>
      </c>
    </row>
    <row r="179" spans="1:65" s="2" customFormat="1" ht="16.5" customHeight="1">
      <c r="A179" s="29"/>
      <c r="B179" s="153"/>
      <c r="C179" s="167" t="s">
        <v>233</v>
      </c>
      <c r="D179" s="167" t="s">
        <v>219</v>
      </c>
      <c r="E179" s="168" t="s">
        <v>337</v>
      </c>
      <c r="F179" s="169" t="s">
        <v>338</v>
      </c>
      <c r="G179" s="170" t="s">
        <v>326</v>
      </c>
      <c r="H179" s="192">
        <v>75</v>
      </c>
      <c r="I179" s="171"/>
      <c r="J179" s="172">
        <f t="shared" si="30"/>
        <v>0</v>
      </c>
      <c r="K179" s="173"/>
      <c r="L179" s="174"/>
      <c r="M179" s="175" t="s">
        <v>1</v>
      </c>
      <c r="N179" s="176" t="s">
        <v>40</v>
      </c>
      <c r="O179" s="58"/>
      <c r="P179" s="163">
        <f t="shared" si="31"/>
        <v>0</v>
      </c>
      <c r="Q179" s="163">
        <v>8.0000000000000002E-3</v>
      </c>
      <c r="R179" s="163">
        <f t="shared" si="32"/>
        <v>0.6</v>
      </c>
      <c r="S179" s="163">
        <v>0</v>
      </c>
      <c r="T179" s="164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299</v>
      </c>
      <c r="AT179" s="165" t="s">
        <v>219</v>
      </c>
      <c r="AU179" s="165" t="s">
        <v>86</v>
      </c>
      <c r="AY179" s="14" t="s">
        <v>166</v>
      </c>
      <c r="BE179" s="166">
        <f t="shared" si="34"/>
        <v>0</v>
      </c>
      <c r="BF179" s="166">
        <f t="shared" si="35"/>
        <v>0</v>
      </c>
      <c r="BG179" s="166">
        <f t="shared" si="36"/>
        <v>0</v>
      </c>
      <c r="BH179" s="166">
        <f t="shared" si="37"/>
        <v>0</v>
      </c>
      <c r="BI179" s="166">
        <f t="shared" si="38"/>
        <v>0</v>
      </c>
      <c r="BJ179" s="14" t="s">
        <v>86</v>
      </c>
      <c r="BK179" s="166">
        <f t="shared" si="39"/>
        <v>0</v>
      </c>
      <c r="BL179" s="14" t="s">
        <v>218</v>
      </c>
      <c r="BM179" s="165" t="s">
        <v>339</v>
      </c>
    </row>
    <row r="180" spans="1:65" s="2" customFormat="1" ht="16.5" customHeight="1">
      <c r="A180" s="29"/>
      <c r="B180" s="153"/>
      <c r="C180" s="167" t="s">
        <v>340</v>
      </c>
      <c r="D180" s="167" t="s">
        <v>219</v>
      </c>
      <c r="E180" s="168" t="s">
        <v>341</v>
      </c>
      <c r="F180" s="169" t="s">
        <v>342</v>
      </c>
      <c r="G180" s="170" t="s">
        <v>326</v>
      </c>
      <c r="H180" s="192">
        <v>92</v>
      </c>
      <c r="I180" s="171"/>
      <c r="J180" s="172">
        <f t="shared" si="30"/>
        <v>0</v>
      </c>
      <c r="K180" s="173"/>
      <c r="L180" s="174"/>
      <c r="M180" s="175" t="s">
        <v>1</v>
      </c>
      <c r="N180" s="176" t="s">
        <v>40</v>
      </c>
      <c r="O180" s="58"/>
      <c r="P180" s="163">
        <f t="shared" si="31"/>
        <v>0</v>
      </c>
      <c r="Q180" s="163">
        <v>8.0000000000000002E-3</v>
      </c>
      <c r="R180" s="163">
        <f t="shared" si="32"/>
        <v>0.73599999999999999</v>
      </c>
      <c r="S180" s="163">
        <v>0</v>
      </c>
      <c r="T180" s="164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299</v>
      </c>
      <c r="AT180" s="165" t="s">
        <v>219</v>
      </c>
      <c r="AU180" s="165" t="s">
        <v>86</v>
      </c>
      <c r="AY180" s="14" t="s">
        <v>166</v>
      </c>
      <c r="BE180" s="166">
        <f t="shared" si="34"/>
        <v>0</v>
      </c>
      <c r="BF180" s="166">
        <f t="shared" si="35"/>
        <v>0</v>
      </c>
      <c r="BG180" s="166">
        <f t="shared" si="36"/>
        <v>0</v>
      </c>
      <c r="BH180" s="166">
        <f t="shared" si="37"/>
        <v>0</v>
      </c>
      <c r="BI180" s="166">
        <f t="shared" si="38"/>
        <v>0</v>
      </c>
      <c r="BJ180" s="14" t="s">
        <v>86</v>
      </c>
      <c r="BK180" s="166">
        <f t="shared" si="39"/>
        <v>0</v>
      </c>
      <c r="BL180" s="14" t="s">
        <v>218</v>
      </c>
      <c r="BM180" s="165" t="s">
        <v>343</v>
      </c>
    </row>
    <row r="181" spans="1:65" s="2" customFormat="1" ht="16.5" customHeight="1">
      <c r="A181" s="29"/>
      <c r="B181" s="153"/>
      <c r="C181" s="167" t="s">
        <v>344</v>
      </c>
      <c r="D181" s="167" t="s">
        <v>219</v>
      </c>
      <c r="E181" s="168" t="s">
        <v>345</v>
      </c>
      <c r="F181" s="169" t="s">
        <v>346</v>
      </c>
      <c r="G181" s="170" t="s">
        <v>326</v>
      </c>
      <c r="H181" s="192">
        <v>130</v>
      </c>
      <c r="I181" s="171"/>
      <c r="J181" s="172">
        <f t="shared" si="30"/>
        <v>0</v>
      </c>
      <c r="K181" s="173"/>
      <c r="L181" s="174"/>
      <c r="M181" s="175" t="s">
        <v>1</v>
      </c>
      <c r="N181" s="176" t="s">
        <v>40</v>
      </c>
      <c r="O181" s="58"/>
      <c r="P181" s="163">
        <f t="shared" si="31"/>
        <v>0</v>
      </c>
      <c r="Q181" s="163">
        <v>8.0000000000000002E-3</v>
      </c>
      <c r="R181" s="163">
        <f t="shared" si="32"/>
        <v>1.04</v>
      </c>
      <c r="S181" s="163">
        <v>0</v>
      </c>
      <c r="T181" s="164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299</v>
      </c>
      <c r="AT181" s="165" t="s">
        <v>219</v>
      </c>
      <c r="AU181" s="165" t="s">
        <v>86</v>
      </c>
      <c r="AY181" s="14" t="s">
        <v>166</v>
      </c>
      <c r="BE181" s="166">
        <f t="shared" si="34"/>
        <v>0</v>
      </c>
      <c r="BF181" s="166">
        <f t="shared" si="35"/>
        <v>0</v>
      </c>
      <c r="BG181" s="166">
        <f t="shared" si="36"/>
        <v>0</v>
      </c>
      <c r="BH181" s="166">
        <f t="shared" si="37"/>
        <v>0</v>
      </c>
      <c r="BI181" s="166">
        <f t="shared" si="38"/>
        <v>0</v>
      </c>
      <c r="BJ181" s="14" t="s">
        <v>86</v>
      </c>
      <c r="BK181" s="166">
        <f t="shared" si="39"/>
        <v>0</v>
      </c>
      <c r="BL181" s="14" t="s">
        <v>218</v>
      </c>
      <c r="BM181" s="165" t="s">
        <v>347</v>
      </c>
    </row>
    <row r="182" spans="1:65" s="2" customFormat="1" ht="16.5" customHeight="1">
      <c r="A182" s="29"/>
      <c r="B182" s="153"/>
      <c r="C182" s="167" t="s">
        <v>222</v>
      </c>
      <c r="D182" s="167" t="s">
        <v>219</v>
      </c>
      <c r="E182" s="168" t="s">
        <v>348</v>
      </c>
      <c r="F182" s="169" t="s">
        <v>349</v>
      </c>
      <c r="G182" s="170" t="s">
        <v>326</v>
      </c>
      <c r="H182" s="192">
        <v>13.5</v>
      </c>
      <c r="I182" s="171"/>
      <c r="J182" s="172">
        <f t="shared" si="30"/>
        <v>0</v>
      </c>
      <c r="K182" s="173"/>
      <c r="L182" s="174"/>
      <c r="M182" s="175" t="s">
        <v>1</v>
      </c>
      <c r="N182" s="176" t="s">
        <v>40</v>
      </c>
      <c r="O182" s="58"/>
      <c r="P182" s="163">
        <f t="shared" si="31"/>
        <v>0</v>
      </c>
      <c r="Q182" s="163">
        <v>8.0000000000000002E-3</v>
      </c>
      <c r="R182" s="163">
        <f t="shared" si="32"/>
        <v>0.108</v>
      </c>
      <c r="S182" s="163">
        <v>0</v>
      </c>
      <c r="T182" s="16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5" t="s">
        <v>299</v>
      </c>
      <c r="AT182" s="165" t="s">
        <v>219</v>
      </c>
      <c r="AU182" s="165" t="s">
        <v>86</v>
      </c>
      <c r="AY182" s="14" t="s">
        <v>166</v>
      </c>
      <c r="BE182" s="166">
        <f t="shared" si="34"/>
        <v>0</v>
      </c>
      <c r="BF182" s="166">
        <f t="shared" si="35"/>
        <v>0</v>
      </c>
      <c r="BG182" s="166">
        <f t="shared" si="36"/>
        <v>0</v>
      </c>
      <c r="BH182" s="166">
        <f t="shared" si="37"/>
        <v>0</v>
      </c>
      <c r="BI182" s="166">
        <f t="shared" si="38"/>
        <v>0</v>
      </c>
      <c r="BJ182" s="14" t="s">
        <v>86</v>
      </c>
      <c r="BK182" s="166">
        <f t="shared" si="39"/>
        <v>0</v>
      </c>
      <c r="BL182" s="14" t="s">
        <v>218</v>
      </c>
      <c r="BM182" s="165" t="s">
        <v>350</v>
      </c>
    </row>
    <row r="183" spans="1:65" s="2" customFormat="1" ht="16.5" customHeight="1">
      <c r="A183" s="29"/>
      <c r="B183" s="153"/>
      <c r="C183" s="154" t="s">
        <v>243</v>
      </c>
      <c r="D183" s="154" t="s">
        <v>169</v>
      </c>
      <c r="E183" s="155" t="s">
        <v>351</v>
      </c>
      <c r="F183" s="156" t="s">
        <v>352</v>
      </c>
      <c r="G183" s="157" t="s">
        <v>326</v>
      </c>
      <c r="H183" s="191">
        <v>50.6</v>
      </c>
      <c r="I183" s="158"/>
      <c r="J183" s="159">
        <f t="shared" si="30"/>
        <v>0</v>
      </c>
      <c r="K183" s="160"/>
      <c r="L183" s="30"/>
      <c r="M183" s="161" t="s">
        <v>1</v>
      </c>
      <c r="N183" s="162" t="s">
        <v>40</v>
      </c>
      <c r="O183" s="58"/>
      <c r="P183" s="163">
        <f t="shared" si="31"/>
        <v>0</v>
      </c>
      <c r="Q183" s="163">
        <v>1.393E-2</v>
      </c>
      <c r="R183" s="163">
        <f t="shared" si="32"/>
        <v>0.70485799999999998</v>
      </c>
      <c r="S183" s="163">
        <v>0</v>
      </c>
      <c r="T183" s="164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218</v>
      </c>
      <c r="AT183" s="165" t="s">
        <v>169</v>
      </c>
      <c r="AU183" s="165" t="s">
        <v>86</v>
      </c>
      <c r="AY183" s="14" t="s">
        <v>166</v>
      </c>
      <c r="BE183" s="166">
        <f t="shared" si="34"/>
        <v>0</v>
      </c>
      <c r="BF183" s="166">
        <f t="shared" si="35"/>
        <v>0</v>
      </c>
      <c r="BG183" s="166">
        <f t="shared" si="36"/>
        <v>0</v>
      </c>
      <c r="BH183" s="166">
        <f t="shared" si="37"/>
        <v>0</v>
      </c>
      <c r="BI183" s="166">
        <f t="shared" si="38"/>
        <v>0</v>
      </c>
      <c r="BJ183" s="14" t="s">
        <v>86</v>
      </c>
      <c r="BK183" s="166">
        <f t="shared" si="39"/>
        <v>0</v>
      </c>
      <c r="BL183" s="14" t="s">
        <v>218</v>
      </c>
      <c r="BM183" s="165" t="s">
        <v>353</v>
      </c>
    </row>
    <row r="184" spans="1:65" s="2" customFormat="1" ht="16.5" customHeight="1">
      <c r="A184" s="29"/>
      <c r="B184" s="153"/>
      <c r="C184" s="167" t="s">
        <v>354</v>
      </c>
      <c r="D184" s="167" t="s">
        <v>219</v>
      </c>
      <c r="E184" s="168" t="s">
        <v>355</v>
      </c>
      <c r="F184" s="169" t="s">
        <v>356</v>
      </c>
      <c r="G184" s="170" t="s">
        <v>326</v>
      </c>
      <c r="H184" s="192">
        <v>13.5</v>
      </c>
      <c r="I184" s="171"/>
      <c r="J184" s="172">
        <f t="shared" si="30"/>
        <v>0</v>
      </c>
      <c r="K184" s="173"/>
      <c r="L184" s="174"/>
      <c r="M184" s="175" t="s">
        <v>1</v>
      </c>
      <c r="N184" s="176" t="s">
        <v>40</v>
      </c>
      <c r="O184" s="58"/>
      <c r="P184" s="163">
        <f t="shared" si="31"/>
        <v>0</v>
      </c>
      <c r="Q184" s="163">
        <v>8.0000000000000002E-3</v>
      </c>
      <c r="R184" s="163">
        <f t="shared" si="32"/>
        <v>0.108</v>
      </c>
      <c r="S184" s="163">
        <v>0</v>
      </c>
      <c r="T184" s="164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299</v>
      </c>
      <c r="AT184" s="165" t="s">
        <v>219</v>
      </c>
      <c r="AU184" s="165" t="s">
        <v>86</v>
      </c>
      <c r="AY184" s="14" t="s">
        <v>166</v>
      </c>
      <c r="BE184" s="166">
        <f t="shared" si="34"/>
        <v>0</v>
      </c>
      <c r="BF184" s="166">
        <f t="shared" si="35"/>
        <v>0</v>
      </c>
      <c r="BG184" s="166">
        <f t="shared" si="36"/>
        <v>0</v>
      </c>
      <c r="BH184" s="166">
        <f t="shared" si="37"/>
        <v>0</v>
      </c>
      <c r="BI184" s="166">
        <f t="shared" si="38"/>
        <v>0</v>
      </c>
      <c r="BJ184" s="14" t="s">
        <v>86</v>
      </c>
      <c r="BK184" s="166">
        <f t="shared" si="39"/>
        <v>0</v>
      </c>
      <c r="BL184" s="14" t="s">
        <v>218</v>
      </c>
      <c r="BM184" s="165" t="s">
        <v>357</v>
      </c>
    </row>
    <row r="185" spans="1:65" s="2" customFormat="1" ht="16.5" customHeight="1">
      <c r="A185" s="29"/>
      <c r="B185" s="153"/>
      <c r="C185" s="167" t="s">
        <v>358</v>
      </c>
      <c r="D185" s="167" t="s">
        <v>219</v>
      </c>
      <c r="E185" s="168" t="s">
        <v>359</v>
      </c>
      <c r="F185" s="169" t="s">
        <v>360</v>
      </c>
      <c r="G185" s="170" t="s">
        <v>326</v>
      </c>
      <c r="H185" s="192">
        <v>26.6</v>
      </c>
      <c r="I185" s="171"/>
      <c r="J185" s="172">
        <f t="shared" si="30"/>
        <v>0</v>
      </c>
      <c r="K185" s="173"/>
      <c r="L185" s="174"/>
      <c r="M185" s="175" t="s">
        <v>1</v>
      </c>
      <c r="N185" s="176" t="s">
        <v>40</v>
      </c>
      <c r="O185" s="58"/>
      <c r="P185" s="163">
        <f t="shared" si="31"/>
        <v>0</v>
      </c>
      <c r="Q185" s="163">
        <v>8.0000000000000002E-3</v>
      </c>
      <c r="R185" s="163">
        <f t="shared" si="32"/>
        <v>0.21280000000000002</v>
      </c>
      <c r="S185" s="163">
        <v>0</v>
      </c>
      <c r="T185" s="164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299</v>
      </c>
      <c r="AT185" s="165" t="s">
        <v>219</v>
      </c>
      <c r="AU185" s="165" t="s">
        <v>86</v>
      </c>
      <c r="AY185" s="14" t="s">
        <v>166</v>
      </c>
      <c r="BE185" s="166">
        <f t="shared" si="34"/>
        <v>0</v>
      </c>
      <c r="BF185" s="166">
        <f t="shared" si="35"/>
        <v>0</v>
      </c>
      <c r="BG185" s="166">
        <f t="shared" si="36"/>
        <v>0</v>
      </c>
      <c r="BH185" s="166">
        <f t="shared" si="37"/>
        <v>0</v>
      </c>
      <c r="BI185" s="166">
        <f t="shared" si="38"/>
        <v>0</v>
      </c>
      <c r="BJ185" s="14" t="s">
        <v>86</v>
      </c>
      <c r="BK185" s="166">
        <f t="shared" si="39"/>
        <v>0</v>
      </c>
      <c r="BL185" s="14" t="s">
        <v>218</v>
      </c>
      <c r="BM185" s="165" t="s">
        <v>361</v>
      </c>
    </row>
    <row r="186" spans="1:65" s="2" customFormat="1" ht="16.5" customHeight="1">
      <c r="A186" s="29"/>
      <c r="B186" s="153"/>
      <c r="C186" s="167" t="s">
        <v>362</v>
      </c>
      <c r="D186" s="167" t="s">
        <v>219</v>
      </c>
      <c r="E186" s="168" t="s">
        <v>363</v>
      </c>
      <c r="F186" s="169" t="s">
        <v>364</v>
      </c>
      <c r="G186" s="170" t="s">
        <v>326</v>
      </c>
      <c r="H186" s="192">
        <v>18.399999999999999</v>
      </c>
      <c r="I186" s="171"/>
      <c r="J186" s="172">
        <f t="shared" si="30"/>
        <v>0</v>
      </c>
      <c r="K186" s="173"/>
      <c r="L186" s="174"/>
      <c r="M186" s="175" t="s">
        <v>1</v>
      </c>
      <c r="N186" s="176" t="s">
        <v>40</v>
      </c>
      <c r="O186" s="58"/>
      <c r="P186" s="163">
        <f t="shared" si="31"/>
        <v>0</v>
      </c>
      <c r="Q186" s="163">
        <v>8.0000000000000002E-3</v>
      </c>
      <c r="R186" s="163">
        <f t="shared" si="32"/>
        <v>0.1472</v>
      </c>
      <c r="S186" s="163">
        <v>0</v>
      </c>
      <c r="T186" s="164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299</v>
      </c>
      <c r="AT186" s="165" t="s">
        <v>219</v>
      </c>
      <c r="AU186" s="165" t="s">
        <v>86</v>
      </c>
      <c r="AY186" s="14" t="s">
        <v>166</v>
      </c>
      <c r="BE186" s="166">
        <f t="shared" si="34"/>
        <v>0</v>
      </c>
      <c r="BF186" s="166">
        <f t="shared" si="35"/>
        <v>0</v>
      </c>
      <c r="BG186" s="166">
        <f t="shared" si="36"/>
        <v>0</v>
      </c>
      <c r="BH186" s="166">
        <f t="shared" si="37"/>
        <v>0</v>
      </c>
      <c r="BI186" s="166">
        <f t="shared" si="38"/>
        <v>0</v>
      </c>
      <c r="BJ186" s="14" t="s">
        <v>86</v>
      </c>
      <c r="BK186" s="166">
        <f t="shared" si="39"/>
        <v>0</v>
      </c>
      <c r="BL186" s="14" t="s">
        <v>218</v>
      </c>
      <c r="BM186" s="165" t="s">
        <v>365</v>
      </c>
    </row>
    <row r="187" spans="1:65" s="2" customFormat="1" ht="24.2" customHeight="1">
      <c r="A187" s="29"/>
      <c r="B187" s="153"/>
      <c r="C187" s="154" t="s">
        <v>86</v>
      </c>
      <c r="D187" s="154" t="s">
        <v>169</v>
      </c>
      <c r="E187" s="155" t="s">
        <v>366</v>
      </c>
      <c r="F187" s="156" t="s">
        <v>367</v>
      </c>
      <c r="G187" s="157" t="s">
        <v>216</v>
      </c>
      <c r="H187" s="191">
        <v>665</v>
      </c>
      <c r="I187" s="158"/>
      <c r="J187" s="159">
        <f t="shared" si="30"/>
        <v>0</v>
      </c>
      <c r="K187" s="160"/>
      <c r="L187" s="30"/>
      <c r="M187" s="161" t="s">
        <v>1</v>
      </c>
      <c r="N187" s="162" t="s">
        <v>40</v>
      </c>
      <c r="O187" s="58"/>
      <c r="P187" s="163">
        <f t="shared" si="31"/>
        <v>0</v>
      </c>
      <c r="Q187" s="163">
        <v>0.11125</v>
      </c>
      <c r="R187" s="163">
        <f t="shared" si="32"/>
        <v>73.981250000000003</v>
      </c>
      <c r="S187" s="163">
        <v>0</v>
      </c>
      <c r="T187" s="164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218</v>
      </c>
      <c r="AT187" s="165" t="s">
        <v>169</v>
      </c>
      <c r="AU187" s="165" t="s">
        <v>86</v>
      </c>
      <c r="AY187" s="14" t="s">
        <v>166</v>
      </c>
      <c r="BE187" s="166">
        <f t="shared" si="34"/>
        <v>0</v>
      </c>
      <c r="BF187" s="166">
        <f t="shared" si="35"/>
        <v>0</v>
      </c>
      <c r="BG187" s="166">
        <f t="shared" si="36"/>
        <v>0</v>
      </c>
      <c r="BH187" s="166">
        <f t="shared" si="37"/>
        <v>0</v>
      </c>
      <c r="BI187" s="166">
        <f t="shared" si="38"/>
        <v>0</v>
      </c>
      <c r="BJ187" s="14" t="s">
        <v>86</v>
      </c>
      <c r="BK187" s="166">
        <f t="shared" si="39"/>
        <v>0</v>
      </c>
      <c r="BL187" s="14" t="s">
        <v>218</v>
      </c>
      <c r="BM187" s="165" t="s">
        <v>368</v>
      </c>
    </row>
    <row r="188" spans="1:65" s="2" customFormat="1" ht="24.2" customHeight="1">
      <c r="A188" s="29"/>
      <c r="B188" s="153"/>
      <c r="C188" s="167" t="s">
        <v>369</v>
      </c>
      <c r="D188" s="167" t="s">
        <v>219</v>
      </c>
      <c r="E188" s="168" t="s">
        <v>370</v>
      </c>
      <c r="F188" s="169" t="s">
        <v>371</v>
      </c>
      <c r="G188" s="170" t="s">
        <v>216</v>
      </c>
      <c r="H188" s="192">
        <v>691.6</v>
      </c>
      <c r="I188" s="171"/>
      <c r="J188" s="172">
        <f t="shared" si="30"/>
        <v>0</v>
      </c>
      <c r="K188" s="173"/>
      <c r="L188" s="174"/>
      <c r="M188" s="175" t="s">
        <v>1</v>
      </c>
      <c r="N188" s="176" t="s">
        <v>40</v>
      </c>
      <c r="O188" s="58"/>
      <c r="P188" s="163">
        <f t="shared" si="31"/>
        <v>0</v>
      </c>
      <c r="Q188" s="163">
        <v>0.11</v>
      </c>
      <c r="R188" s="163">
        <f t="shared" si="32"/>
        <v>76.076000000000008</v>
      </c>
      <c r="S188" s="163">
        <v>0</v>
      </c>
      <c r="T188" s="164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299</v>
      </c>
      <c r="AT188" s="165" t="s">
        <v>219</v>
      </c>
      <c r="AU188" s="165" t="s">
        <v>86</v>
      </c>
      <c r="AY188" s="14" t="s">
        <v>166</v>
      </c>
      <c r="BE188" s="166">
        <f t="shared" si="34"/>
        <v>0</v>
      </c>
      <c r="BF188" s="166">
        <f t="shared" si="35"/>
        <v>0</v>
      </c>
      <c r="BG188" s="166">
        <f t="shared" si="36"/>
        <v>0</v>
      </c>
      <c r="BH188" s="166">
        <f t="shared" si="37"/>
        <v>0</v>
      </c>
      <c r="BI188" s="166">
        <f t="shared" si="38"/>
        <v>0</v>
      </c>
      <c r="BJ188" s="14" t="s">
        <v>86</v>
      </c>
      <c r="BK188" s="166">
        <f t="shared" si="39"/>
        <v>0</v>
      </c>
      <c r="BL188" s="14" t="s">
        <v>218</v>
      </c>
      <c r="BM188" s="165" t="s">
        <v>372</v>
      </c>
    </row>
    <row r="189" spans="1:65" s="2" customFormat="1" ht="24.2" customHeight="1">
      <c r="A189" s="29"/>
      <c r="B189" s="153"/>
      <c r="C189" s="154" t="s">
        <v>373</v>
      </c>
      <c r="D189" s="154" t="s">
        <v>169</v>
      </c>
      <c r="E189" s="155" t="s">
        <v>374</v>
      </c>
      <c r="F189" s="156" t="s">
        <v>375</v>
      </c>
      <c r="G189" s="157" t="s">
        <v>376</v>
      </c>
      <c r="H189" s="191">
        <v>37.1</v>
      </c>
      <c r="I189" s="158"/>
      <c r="J189" s="159">
        <f t="shared" si="30"/>
        <v>0</v>
      </c>
      <c r="K189" s="160"/>
      <c r="L189" s="30"/>
      <c r="M189" s="161" t="s">
        <v>1</v>
      </c>
      <c r="N189" s="162" t="s">
        <v>40</v>
      </c>
      <c r="O189" s="58"/>
      <c r="P189" s="163">
        <f t="shared" si="31"/>
        <v>0</v>
      </c>
      <c r="Q189" s="163">
        <v>0.11125</v>
      </c>
      <c r="R189" s="163">
        <f t="shared" si="32"/>
        <v>4.1273749999999998</v>
      </c>
      <c r="S189" s="163">
        <v>0</v>
      </c>
      <c r="T189" s="164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218</v>
      </c>
      <c r="AT189" s="165" t="s">
        <v>169</v>
      </c>
      <c r="AU189" s="165" t="s">
        <v>86</v>
      </c>
      <c r="AY189" s="14" t="s">
        <v>166</v>
      </c>
      <c r="BE189" s="166">
        <f t="shared" si="34"/>
        <v>0</v>
      </c>
      <c r="BF189" s="166">
        <f t="shared" si="35"/>
        <v>0</v>
      </c>
      <c r="BG189" s="166">
        <f t="shared" si="36"/>
        <v>0</v>
      </c>
      <c r="BH189" s="166">
        <f t="shared" si="37"/>
        <v>0</v>
      </c>
      <c r="BI189" s="166">
        <f t="shared" si="38"/>
        <v>0</v>
      </c>
      <c r="BJ189" s="14" t="s">
        <v>86</v>
      </c>
      <c r="BK189" s="166">
        <f t="shared" si="39"/>
        <v>0</v>
      </c>
      <c r="BL189" s="14" t="s">
        <v>218</v>
      </c>
      <c r="BM189" s="165" t="s">
        <v>377</v>
      </c>
    </row>
    <row r="190" spans="1:65" s="2" customFormat="1" ht="16.5" customHeight="1">
      <c r="A190" s="29"/>
      <c r="B190" s="153"/>
      <c r="C190" s="154" t="s">
        <v>378</v>
      </c>
      <c r="D190" s="154" t="s">
        <v>169</v>
      </c>
      <c r="E190" s="155" t="s">
        <v>379</v>
      </c>
      <c r="F190" s="156" t="s">
        <v>380</v>
      </c>
      <c r="G190" s="157" t="s">
        <v>376</v>
      </c>
      <c r="H190" s="191">
        <v>75</v>
      </c>
      <c r="I190" s="158"/>
      <c r="J190" s="159">
        <f t="shared" si="30"/>
        <v>0</v>
      </c>
      <c r="K190" s="160"/>
      <c r="L190" s="30"/>
      <c r="M190" s="161" t="s">
        <v>1</v>
      </c>
      <c r="N190" s="162" t="s">
        <v>40</v>
      </c>
      <c r="O190" s="58"/>
      <c r="P190" s="163">
        <f t="shared" si="31"/>
        <v>0</v>
      </c>
      <c r="Q190" s="163">
        <v>0.11125</v>
      </c>
      <c r="R190" s="163">
        <f t="shared" si="32"/>
        <v>8.34375</v>
      </c>
      <c r="S190" s="163">
        <v>0</v>
      </c>
      <c r="T190" s="164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218</v>
      </c>
      <c r="AT190" s="165" t="s">
        <v>169</v>
      </c>
      <c r="AU190" s="165" t="s">
        <v>86</v>
      </c>
      <c r="AY190" s="14" t="s">
        <v>166</v>
      </c>
      <c r="BE190" s="166">
        <f t="shared" si="34"/>
        <v>0</v>
      </c>
      <c r="BF190" s="166">
        <f t="shared" si="35"/>
        <v>0</v>
      </c>
      <c r="BG190" s="166">
        <f t="shared" si="36"/>
        <v>0</v>
      </c>
      <c r="BH190" s="166">
        <f t="shared" si="37"/>
        <v>0</v>
      </c>
      <c r="BI190" s="166">
        <f t="shared" si="38"/>
        <v>0</v>
      </c>
      <c r="BJ190" s="14" t="s">
        <v>86</v>
      </c>
      <c r="BK190" s="166">
        <f t="shared" si="39"/>
        <v>0</v>
      </c>
      <c r="BL190" s="14" t="s">
        <v>218</v>
      </c>
      <c r="BM190" s="165" t="s">
        <v>381</v>
      </c>
    </row>
    <row r="191" spans="1:65" s="2" customFormat="1" ht="16.5" customHeight="1">
      <c r="A191" s="29"/>
      <c r="B191" s="153"/>
      <c r="C191" s="154" t="s">
        <v>382</v>
      </c>
      <c r="D191" s="154" t="s">
        <v>169</v>
      </c>
      <c r="E191" s="155" t="s">
        <v>383</v>
      </c>
      <c r="F191" s="156" t="s">
        <v>384</v>
      </c>
      <c r="G191" s="157" t="s">
        <v>248</v>
      </c>
      <c r="H191" s="191">
        <v>9</v>
      </c>
      <c r="I191" s="158"/>
      <c r="J191" s="159">
        <f>ROUND(I191*H191,2)</f>
        <v>0</v>
      </c>
      <c r="K191" s="160"/>
      <c r="L191" s="30"/>
      <c r="M191" s="161" t="s">
        <v>1</v>
      </c>
      <c r="N191" s="162" t="s">
        <v>40</v>
      </c>
      <c r="O191" s="58"/>
      <c r="P191" s="163">
        <f t="shared" si="31"/>
        <v>0</v>
      </c>
      <c r="Q191" s="163">
        <v>0.11125</v>
      </c>
      <c r="R191" s="163">
        <f t="shared" si="32"/>
        <v>1.00125</v>
      </c>
      <c r="S191" s="163">
        <v>0</v>
      </c>
      <c r="T191" s="164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218</v>
      </c>
      <c r="AT191" s="165" t="s">
        <v>169</v>
      </c>
      <c r="AU191" s="165" t="s">
        <v>86</v>
      </c>
      <c r="AY191" s="14" t="s">
        <v>166</v>
      </c>
      <c r="BE191" s="166">
        <f t="shared" si="34"/>
        <v>0</v>
      </c>
      <c r="BF191" s="166">
        <f t="shared" si="35"/>
        <v>0</v>
      </c>
      <c r="BG191" s="166">
        <f t="shared" si="36"/>
        <v>0</v>
      </c>
      <c r="BH191" s="166">
        <f t="shared" si="37"/>
        <v>0</v>
      </c>
      <c r="BI191" s="166">
        <f t="shared" si="38"/>
        <v>0</v>
      </c>
      <c r="BJ191" s="14" t="s">
        <v>86</v>
      </c>
      <c r="BK191" s="166">
        <f t="shared" si="39"/>
        <v>0</v>
      </c>
      <c r="BL191" s="14" t="s">
        <v>218</v>
      </c>
      <c r="BM191" s="165" t="s">
        <v>385</v>
      </c>
    </row>
    <row r="192" spans="1:65" s="2" customFormat="1" ht="16.5" customHeight="1">
      <c r="A192" s="29"/>
      <c r="B192" s="153"/>
      <c r="C192" s="154" t="s">
        <v>386</v>
      </c>
      <c r="D192" s="154" t="s">
        <v>169</v>
      </c>
      <c r="E192" s="155" t="s">
        <v>387</v>
      </c>
      <c r="F192" s="156" t="s">
        <v>388</v>
      </c>
      <c r="G192" s="157" t="s">
        <v>248</v>
      </c>
      <c r="H192" s="191">
        <v>32</v>
      </c>
      <c r="I192" s="158"/>
      <c r="J192" s="159">
        <f t="shared" si="30"/>
        <v>0</v>
      </c>
      <c r="K192" s="160"/>
      <c r="L192" s="30"/>
      <c r="M192" s="161" t="s">
        <v>1</v>
      </c>
      <c r="N192" s="162" t="s">
        <v>40</v>
      </c>
      <c r="O192" s="58"/>
      <c r="P192" s="163">
        <f t="shared" si="31"/>
        <v>0</v>
      </c>
      <c r="Q192" s="163">
        <v>0.11125</v>
      </c>
      <c r="R192" s="163">
        <f t="shared" si="32"/>
        <v>3.56</v>
      </c>
      <c r="S192" s="163">
        <v>0</v>
      </c>
      <c r="T192" s="164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218</v>
      </c>
      <c r="AT192" s="165" t="s">
        <v>169</v>
      </c>
      <c r="AU192" s="165" t="s">
        <v>86</v>
      </c>
      <c r="AY192" s="14" t="s">
        <v>166</v>
      </c>
      <c r="BE192" s="166">
        <f t="shared" si="34"/>
        <v>0</v>
      </c>
      <c r="BF192" s="166">
        <f t="shared" si="35"/>
        <v>0</v>
      </c>
      <c r="BG192" s="166">
        <f t="shared" si="36"/>
        <v>0</v>
      </c>
      <c r="BH192" s="166">
        <f t="shared" si="37"/>
        <v>0</v>
      </c>
      <c r="BI192" s="166">
        <f t="shared" si="38"/>
        <v>0</v>
      </c>
      <c r="BJ192" s="14" t="s">
        <v>86</v>
      </c>
      <c r="BK192" s="166">
        <f t="shared" si="39"/>
        <v>0</v>
      </c>
      <c r="BL192" s="14" t="s">
        <v>218</v>
      </c>
      <c r="BM192" s="165" t="s">
        <v>389</v>
      </c>
    </row>
    <row r="193" spans="1:65" s="2" customFormat="1" ht="16.5" customHeight="1">
      <c r="A193" s="29"/>
      <c r="B193" s="153"/>
      <c r="C193" s="154" t="s">
        <v>390</v>
      </c>
      <c r="D193" s="154" t="s">
        <v>169</v>
      </c>
      <c r="E193" s="155" t="s">
        <v>391</v>
      </c>
      <c r="F193" s="156" t="s">
        <v>392</v>
      </c>
      <c r="G193" s="157" t="s">
        <v>248</v>
      </c>
      <c r="H193" s="191">
        <v>2</v>
      </c>
      <c r="I193" s="158"/>
      <c r="J193" s="159">
        <f t="shared" si="30"/>
        <v>0</v>
      </c>
      <c r="K193" s="160"/>
      <c r="L193" s="30"/>
      <c r="M193" s="161" t="s">
        <v>1</v>
      </c>
      <c r="N193" s="162" t="s">
        <v>40</v>
      </c>
      <c r="O193" s="58"/>
      <c r="P193" s="163">
        <f t="shared" si="31"/>
        <v>0</v>
      </c>
      <c r="Q193" s="163">
        <v>0.11125</v>
      </c>
      <c r="R193" s="163">
        <f t="shared" si="32"/>
        <v>0.2225</v>
      </c>
      <c r="S193" s="163">
        <v>0</v>
      </c>
      <c r="T193" s="164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5" t="s">
        <v>218</v>
      </c>
      <c r="AT193" s="165" t="s">
        <v>169</v>
      </c>
      <c r="AU193" s="165" t="s">
        <v>86</v>
      </c>
      <c r="AY193" s="14" t="s">
        <v>166</v>
      </c>
      <c r="BE193" s="166">
        <f t="shared" si="34"/>
        <v>0</v>
      </c>
      <c r="BF193" s="166">
        <f t="shared" si="35"/>
        <v>0</v>
      </c>
      <c r="BG193" s="166">
        <f t="shared" si="36"/>
        <v>0</v>
      </c>
      <c r="BH193" s="166">
        <f t="shared" si="37"/>
        <v>0</v>
      </c>
      <c r="BI193" s="166">
        <f t="shared" si="38"/>
        <v>0</v>
      </c>
      <c r="BJ193" s="14" t="s">
        <v>86</v>
      </c>
      <c r="BK193" s="166">
        <f t="shared" si="39"/>
        <v>0</v>
      </c>
      <c r="BL193" s="14" t="s">
        <v>218</v>
      </c>
      <c r="BM193" s="165" t="s">
        <v>393</v>
      </c>
    </row>
    <row r="194" spans="1:65" s="2" customFormat="1" ht="24.2" customHeight="1">
      <c r="A194" s="29"/>
      <c r="B194" s="153"/>
      <c r="C194" s="154" t="s">
        <v>81</v>
      </c>
      <c r="D194" s="154" t="s">
        <v>169</v>
      </c>
      <c r="E194" s="155" t="s">
        <v>394</v>
      </c>
      <c r="F194" s="156" t="s">
        <v>395</v>
      </c>
      <c r="G194" s="157" t="s">
        <v>202</v>
      </c>
      <c r="H194" s="191">
        <v>175.29400000000001</v>
      </c>
      <c r="I194" s="158"/>
      <c r="J194" s="159">
        <f t="shared" si="30"/>
        <v>0</v>
      </c>
      <c r="K194" s="160"/>
      <c r="L194" s="30"/>
      <c r="M194" s="161" t="s">
        <v>1</v>
      </c>
      <c r="N194" s="162" t="s">
        <v>40</v>
      </c>
      <c r="O194" s="58"/>
      <c r="P194" s="163">
        <f t="shared" si="31"/>
        <v>0</v>
      </c>
      <c r="Q194" s="163">
        <v>0</v>
      </c>
      <c r="R194" s="163">
        <f t="shared" si="32"/>
        <v>0</v>
      </c>
      <c r="S194" s="163">
        <v>0</v>
      </c>
      <c r="T194" s="164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218</v>
      </c>
      <c r="AT194" s="165" t="s">
        <v>169</v>
      </c>
      <c r="AU194" s="165" t="s">
        <v>86</v>
      </c>
      <c r="AY194" s="14" t="s">
        <v>166</v>
      </c>
      <c r="BE194" s="166">
        <f t="shared" si="34"/>
        <v>0</v>
      </c>
      <c r="BF194" s="166">
        <f t="shared" si="35"/>
        <v>0</v>
      </c>
      <c r="BG194" s="166">
        <f t="shared" si="36"/>
        <v>0</v>
      </c>
      <c r="BH194" s="166">
        <f t="shared" si="37"/>
        <v>0</v>
      </c>
      <c r="BI194" s="166">
        <f t="shared" si="38"/>
        <v>0</v>
      </c>
      <c r="BJ194" s="14" t="s">
        <v>86</v>
      </c>
      <c r="BK194" s="166">
        <f t="shared" si="39"/>
        <v>0</v>
      </c>
      <c r="BL194" s="14" t="s">
        <v>218</v>
      </c>
      <c r="BM194" s="165" t="s">
        <v>396</v>
      </c>
    </row>
    <row r="195" spans="1:65" s="2" customFormat="1" ht="49.9" customHeight="1">
      <c r="A195" s="29"/>
      <c r="B195" s="30"/>
      <c r="C195" s="29"/>
      <c r="D195" s="29"/>
      <c r="E195" s="143" t="s">
        <v>397</v>
      </c>
      <c r="F195" s="143" t="s">
        <v>398</v>
      </c>
      <c r="G195" s="29"/>
      <c r="H195" s="29"/>
      <c r="I195" s="29"/>
      <c r="J195" s="129">
        <f t="shared" ref="J195:J200" si="40">BK195</f>
        <v>0</v>
      </c>
      <c r="K195" s="29"/>
      <c r="L195" s="30"/>
      <c r="M195" s="177"/>
      <c r="N195" s="178"/>
      <c r="O195" s="58"/>
      <c r="P195" s="58"/>
      <c r="Q195" s="58"/>
      <c r="R195" s="58"/>
      <c r="S195" s="58"/>
      <c r="T195" s="5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T195" s="14" t="s">
        <v>73</v>
      </c>
      <c r="AU195" s="14" t="s">
        <v>74</v>
      </c>
      <c r="AY195" s="14" t="s">
        <v>399</v>
      </c>
      <c r="BK195" s="166">
        <f>SUM(BK196:BK200)</f>
        <v>0</v>
      </c>
    </row>
    <row r="196" spans="1:65" s="2" customFormat="1" ht="16.350000000000001" customHeight="1">
      <c r="A196" s="29"/>
      <c r="B196" s="30"/>
      <c r="C196" s="179" t="s">
        <v>1</v>
      </c>
      <c r="D196" s="179" t="s">
        <v>169</v>
      </c>
      <c r="E196" s="180" t="s">
        <v>1</v>
      </c>
      <c r="F196" s="181" t="s">
        <v>1</v>
      </c>
      <c r="G196" s="182" t="s">
        <v>1</v>
      </c>
      <c r="H196" s="183"/>
      <c r="I196" s="184"/>
      <c r="J196" s="185">
        <f t="shared" si="40"/>
        <v>0</v>
      </c>
      <c r="K196" s="186"/>
      <c r="L196" s="30"/>
      <c r="M196" s="187" t="s">
        <v>1</v>
      </c>
      <c r="N196" s="188" t="s">
        <v>40</v>
      </c>
      <c r="O196" s="58"/>
      <c r="P196" s="58"/>
      <c r="Q196" s="58"/>
      <c r="R196" s="58"/>
      <c r="S196" s="58"/>
      <c r="T196" s="5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T196" s="14" t="s">
        <v>399</v>
      </c>
      <c r="AU196" s="14" t="s">
        <v>81</v>
      </c>
      <c r="AY196" s="14" t="s">
        <v>399</v>
      </c>
      <c r="BE196" s="166">
        <f>IF(N196="základná",J196,0)</f>
        <v>0</v>
      </c>
      <c r="BF196" s="166">
        <f>IF(N196="znížená",J196,0)</f>
        <v>0</v>
      </c>
      <c r="BG196" s="166">
        <f>IF(N196="zákl. prenesená",J196,0)</f>
        <v>0</v>
      </c>
      <c r="BH196" s="166">
        <f>IF(N196="zníž. prenesená",J196,0)</f>
        <v>0</v>
      </c>
      <c r="BI196" s="166">
        <f>IF(N196="nulová",J196,0)</f>
        <v>0</v>
      </c>
      <c r="BJ196" s="14" t="s">
        <v>86</v>
      </c>
      <c r="BK196" s="166">
        <f>I196*H196</f>
        <v>0</v>
      </c>
    </row>
    <row r="197" spans="1:65" s="2" customFormat="1" ht="16.350000000000001" customHeight="1">
      <c r="A197" s="29"/>
      <c r="B197" s="30"/>
      <c r="C197" s="179" t="s">
        <v>1</v>
      </c>
      <c r="D197" s="179" t="s">
        <v>169</v>
      </c>
      <c r="E197" s="180" t="s">
        <v>1</v>
      </c>
      <c r="F197" s="181" t="s">
        <v>1</v>
      </c>
      <c r="G197" s="182" t="s">
        <v>1</v>
      </c>
      <c r="H197" s="183"/>
      <c r="I197" s="184"/>
      <c r="J197" s="185">
        <f t="shared" si="40"/>
        <v>0</v>
      </c>
      <c r="K197" s="186"/>
      <c r="L197" s="30"/>
      <c r="M197" s="187" t="s">
        <v>1</v>
      </c>
      <c r="N197" s="188" t="s">
        <v>40</v>
      </c>
      <c r="O197" s="58"/>
      <c r="P197" s="58"/>
      <c r="Q197" s="58"/>
      <c r="R197" s="58"/>
      <c r="S197" s="58"/>
      <c r="T197" s="5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T197" s="14" t="s">
        <v>399</v>
      </c>
      <c r="AU197" s="14" t="s">
        <v>81</v>
      </c>
      <c r="AY197" s="14" t="s">
        <v>399</v>
      </c>
      <c r="BE197" s="166">
        <f>IF(N197="základná",J197,0)</f>
        <v>0</v>
      </c>
      <c r="BF197" s="166">
        <f>IF(N197="znížená",J197,0)</f>
        <v>0</v>
      </c>
      <c r="BG197" s="166">
        <f>IF(N197="zákl. prenesená",J197,0)</f>
        <v>0</v>
      </c>
      <c r="BH197" s="166">
        <f>IF(N197="zníž. prenesená",J197,0)</f>
        <v>0</v>
      </c>
      <c r="BI197" s="166">
        <f>IF(N197="nulová",J197,0)</f>
        <v>0</v>
      </c>
      <c r="BJ197" s="14" t="s">
        <v>86</v>
      </c>
      <c r="BK197" s="166">
        <f>I197*H197</f>
        <v>0</v>
      </c>
    </row>
    <row r="198" spans="1:65" s="2" customFormat="1" ht="16.350000000000001" customHeight="1">
      <c r="A198" s="29"/>
      <c r="B198" s="30"/>
      <c r="C198" s="179" t="s">
        <v>1</v>
      </c>
      <c r="D198" s="179" t="s">
        <v>169</v>
      </c>
      <c r="E198" s="180" t="s">
        <v>1</v>
      </c>
      <c r="F198" s="181" t="s">
        <v>1</v>
      </c>
      <c r="G198" s="182" t="s">
        <v>1</v>
      </c>
      <c r="H198" s="183"/>
      <c r="I198" s="184"/>
      <c r="J198" s="185">
        <f t="shared" si="40"/>
        <v>0</v>
      </c>
      <c r="K198" s="186"/>
      <c r="L198" s="30"/>
      <c r="M198" s="187" t="s">
        <v>1</v>
      </c>
      <c r="N198" s="188" t="s">
        <v>40</v>
      </c>
      <c r="O198" s="58"/>
      <c r="P198" s="58"/>
      <c r="Q198" s="58"/>
      <c r="R198" s="58"/>
      <c r="S198" s="58"/>
      <c r="T198" s="5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T198" s="14" t="s">
        <v>399</v>
      </c>
      <c r="AU198" s="14" t="s">
        <v>81</v>
      </c>
      <c r="AY198" s="14" t="s">
        <v>399</v>
      </c>
      <c r="BE198" s="166">
        <f>IF(N198="základná",J198,0)</f>
        <v>0</v>
      </c>
      <c r="BF198" s="166">
        <f>IF(N198="znížená",J198,0)</f>
        <v>0</v>
      </c>
      <c r="BG198" s="166">
        <f>IF(N198="zákl. prenesená",J198,0)</f>
        <v>0</v>
      </c>
      <c r="BH198" s="166">
        <f>IF(N198="zníž. prenesená",J198,0)</f>
        <v>0</v>
      </c>
      <c r="BI198" s="166">
        <f>IF(N198="nulová",J198,0)</f>
        <v>0</v>
      </c>
      <c r="BJ198" s="14" t="s">
        <v>86</v>
      </c>
      <c r="BK198" s="166">
        <f>I198*H198</f>
        <v>0</v>
      </c>
    </row>
    <row r="199" spans="1:65" s="2" customFormat="1" ht="16.350000000000001" customHeight="1">
      <c r="A199" s="29"/>
      <c r="B199" s="30"/>
      <c r="C199" s="179" t="s">
        <v>1</v>
      </c>
      <c r="D199" s="179" t="s">
        <v>169</v>
      </c>
      <c r="E199" s="180" t="s">
        <v>1</v>
      </c>
      <c r="F199" s="181" t="s">
        <v>1</v>
      </c>
      <c r="G199" s="182" t="s">
        <v>1</v>
      </c>
      <c r="H199" s="183"/>
      <c r="I199" s="184"/>
      <c r="J199" s="185">
        <f t="shared" si="40"/>
        <v>0</v>
      </c>
      <c r="K199" s="186"/>
      <c r="L199" s="30"/>
      <c r="M199" s="187" t="s">
        <v>1</v>
      </c>
      <c r="N199" s="188" t="s">
        <v>40</v>
      </c>
      <c r="O199" s="58"/>
      <c r="P199" s="58"/>
      <c r="Q199" s="58"/>
      <c r="R199" s="58"/>
      <c r="S199" s="58"/>
      <c r="T199" s="5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T199" s="14" t="s">
        <v>399</v>
      </c>
      <c r="AU199" s="14" t="s">
        <v>81</v>
      </c>
      <c r="AY199" s="14" t="s">
        <v>399</v>
      </c>
      <c r="BE199" s="166">
        <f>IF(N199="základná",J199,0)</f>
        <v>0</v>
      </c>
      <c r="BF199" s="166">
        <f>IF(N199="znížená",J199,0)</f>
        <v>0</v>
      </c>
      <c r="BG199" s="166">
        <f>IF(N199="zákl. prenesená",J199,0)</f>
        <v>0</v>
      </c>
      <c r="BH199" s="166">
        <f>IF(N199="zníž. prenesená",J199,0)</f>
        <v>0</v>
      </c>
      <c r="BI199" s="166">
        <f>IF(N199="nulová",J199,0)</f>
        <v>0</v>
      </c>
      <c r="BJ199" s="14" t="s">
        <v>86</v>
      </c>
      <c r="BK199" s="166">
        <f>I199*H199</f>
        <v>0</v>
      </c>
    </row>
    <row r="200" spans="1:65" s="2" customFormat="1" ht="16.350000000000001" customHeight="1">
      <c r="A200" s="29"/>
      <c r="B200" s="30"/>
      <c r="C200" s="179" t="s">
        <v>1</v>
      </c>
      <c r="D200" s="179" t="s">
        <v>169</v>
      </c>
      <c r="E200" s="180" t="s">
        <v>1</v>
      </c>
      <c r="F200" s="181" t="s">
        <v>1</v>
      </c>
      <c r="G200" s="182" t="s">
        <v>1</v>
      </c>
      <c r="H200" s="183"/>
      <c r="I200" s="184"/>
      <c r="J200" s="185">
        <f t="shared" si="40"/>
        <v>0</v>
      </c>
      <c r="K200" s="186"/>
      <c r="L200" s="30"/>
      <c r="M200" s="187" t="s">
        <v>1</v>
      </c>
      <c r="N200" s="188" t="s">
        <v>40</v>
      </c>
      <c r="O200" s="189"/>
      <c r="P200" s="189"/>
      <c r="Q200" s="189"/>
      <c r="R200" s="189"/>
      <c r="S200" s="189"/>
      <c r="T200" s="190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T200" s="14" t="s">
        <v>399</v>
      </c>
      <c r="AU200" s="14" t="s">
        <v>81</v>
      </c>
      <c r="AY200" s="14" t="s">
        <v>399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86</v>
      </c>
      <c r="BK200" s="166">
        <f>I200*H200</f>
        <v>0</v>
      </c>
    </row>
    <row r="201" spans="1:65" s="2" customFormat="1" ht="6.95" customHeight="1">
      <c r="A201" s="29"/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30"/>
      <c r="M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</sheetData>
  <autoFilter ref="C130:K200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96:D201" xr:uid="{00000000-0002-0000-0100-000000000000}">
      <formula1>"K, M"</formula1>
    </dataValidation>
    <dataValidation type="list" allowBlank="1" showInputMessage="1" showErrorMessage="1" error="Povolené sú hodnoty základná, znížená, nulová." sqref="N196:N201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1"/>
  <sheetViews>
    <sheetView showGridLines="0" topLeftCell="A115" workbookViewId="0">
      <selection activeCell="H144" sqref="H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133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400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ROUND(J122,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ROUND((ROUND((SUM(BE122:BE144)),  2) + SUM(BE146:BE150)), 2)</f>
        <v>0</v>
      </c>
      <c r="G35" s="105"/>
      <c r="H35" s="105"/>
      <c r="I35" s="106">
        <v>0.2</v>
      </c>
      <c r="J35" s="104">
        <f>ROUND((ROUND(((SUM(BE122:BE144))*I35),  2) + (SUM(BE146:BE150)*I35)),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ROUND((ROUND((SUM(BF122:BF144)),  2) + SUM(BF146:BF150)), 2)</f>
        <v>0</v>
      </c>
      <c r="G36" s="105"/>
      <c r="H36" s="105"/>
      <c r="I36" s="106">
        <v>0.2</v>
      </c>
      <c r="J36" s="104">
        <f>ROUND((ROUND(((SUM(BF122:BF144))*I36),  2) + (SUM(BF146:BF150)*I36)),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ROUND((ROUND((SUM(BG122:BG144)),  2) + SUM(BG146:BG150)),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ROUND((ROUND((SUM(BH122:BH144)),  2) + SUM(BH146:BH150)),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ROUND((ROUND((SUM(BI122:BI144)),  2) + SUM(BI146:BI150)),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133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02 - Technológia hmlovej fontány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J122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401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47" s="9" customFormat="1" ht="21.75" hidden="1" customHeight="1">
      <c r="B100" s="120"/>
      <c r="D100" s="128" t="s">
        <v>151</v>
      </c>
      <c r="J100" s="129">
        <f>J145</f>
        <v>0</v>
      </c>
      <c r="L100" s="120"/>
    </row>
    <row r="101" spans="1:47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hidden="1"/>
    <row r="104" spans="1:47" hidden="1"/>
    <row r="105" spans="1:47" hidden="1"/>
    <row r="106" spans="1:47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>
      <c r="A107" s="29"/>
      <c r="B107" s="30"/>
      <c r="C107" s="18" t="s">
        <v>152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>
      <c r="A110" s="29"/>
      <c r="B110" s="30"/>
      <c r="C110" s="29"/>
      <c r="D110" s="29"/>
      <c r="E110" s="241" t="str">
        <f>E7</f>
        <v>Mestský park Komenského</v>
      </c>
      <c r="F110" s="242"/>
      <c r="G110" s="242"/>
      <c r="H110" s="242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>
      <c r="B111" s="17"/>
      <c r="C111" s="24" t="s">
        <v>132</v>
      </c>
      <c r="L111" s="17"/>
    </row>
    <row r="112" spans="1:47" s="2" customFormat="1" ht="16.5" customHeight="1">
      <c r="A112" s="29"/>
      <c r="B112" s="30"/>
      <c r="C112" s="29"/>
      <c r="D112" s="29"/>
      <c r="E112" s="241" t="s">
        <v>133</v>
      </c>
      <c r="F112" s="240"/>
      <c r="G112" s="240"/>
      <c r="H112" s="240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134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37" t="str">
        <f>E11</f>
        <v>02 - Technológia hmlovej fontány</v>
      </c>
      <c r="F114" s="240"/>
      <c r="G114" s="240"/>
      <c r="H114" s="240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F14</f>
        <v>Námestie Komenského, MČ Bratislava – Staré mesto</v>
      </c>
      <c r="G116" s="29"/>
      <c r="H116" s="29"/>
      <c r="I116" s="24" t="s">
        <v>21</v>
      </c>
      <c r="J116" s="55" t="str">
        <f>IF(J14="","",J14)</f>
        <v>1. 2. 2022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E17</f>
        <v>Hlavné mesto SR Bratislava</v>
      </c>
      <c r="G118" s="29"/>
      <c r="H118" s="29"/>
      <c r="I118" s="24" t="s">
        <v>29</v>
      </c>
      <c r="J118" s="27" t="str">
        <f>E23</f>
        <v xml:space="preserve">Totalstudio s.r.o.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IF(E20="","",E20)</f>
        <v>Vyplň údaj</v>
      </c>
      <c r="G119" s="29"/>
      <c r="H119" s="29"/>
      <c r="I119" s="24" t="s">
        <v>32</v>
      </c>
      <c r="J119" s="27" t="str">
        <f>E26</f>
        <v xml:space="preserve">Totalstudio s.r.o.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0"/>
      <c r="B121" s="131"/>
      <c r="C121" s="132" t="s">
        <v>153</v>
      </c>
      <c r="D121" s="133" t="s">
        <v>59</v>
      </c>
      <c r="E121" s="133" t="s">
        <v>55</v>
      </c>
      <c r="F121" s="133" t="s">
        <v>56</v>
      </c>
      <c r="G121" s="133" t="s">
        <v>154</v>
      </c>
      <c r="H121" s="133" t="s">
        <v>155</v>
      </c>
      <c r="I121" s="133" t="s">
        <v>156</v>
      </c>
      <c r="J121" s="134" t="s">
        <v>138</v>
      </c>
      <c r="K121" s="135" t="s">
        <v>157</v>
      </c>
      <c r="L121" s="136"/>
      <c r="M121" s="62" t="s">
        <v>1</v>
      </c>
      <c r="N121" s="63" t="s">
        <v>38</v>
      </c>
      <c r="O121" s="63" t="s">
        <v>158</v>
      </c>
      <c r="P121" s="63" t="s">
        <v>159</v>
      </c>
      <c r="Q121" s="63" t="s">
        <v>160</v>
      </c>
      <c r="R121" s="63" t="s">
        <v>161</v>
      </c>
      <c r="S121" s="63" t="s">
        <v>162</v>
      </c>
      <c r="T121" s="64" t="s">
        <v>163</v>
      </c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</row>
    <row r="122" spans="1:65" s="2" customFormat="1" ht="22.9" customHeight="1">
      <c r="A122" s="29"/>
      <c r="B122" s="30"/>
      <c r="C122" s="69" t="s">
        <v>139</v>
      </c>
      <c r="D122" s="29"/>
      <c r="E122" s="29"/>
      <c r="F122" s="29"/>
      <c r="G122" s="29"/>
      <c r="H122" s="29"/>
      <c r="I122" s="29"/>
      <c r="J122" s="137">
        <f>BK122</f>
        <v>0</v>
      </c>
      <c r="K122" s="29"/>
      <c r="L122" s="30"/>
      <c r="M122" s="65"/>
      <c r="N122" s="56"/>
      <c r="O122" s="66"/>
      <c r="P122" s="138">
        <f>P123+P145</f>
        <v>0</v>
      </c>
      <c r="Q122" s="66"/>
      <c r="R122" s="138">
        <f>R123+R145</f>
        <v>0</v>
      </c>
      <c r="S122" s="66"/>
      <c r="T122" s="139">
        <f>T123+T145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140</v>
      </c>
      <c r="BK122" s="140">
        <f>BK123+BK145</f>
        <v>0</v>
      </c>
    </row>
    <row r="123" spans="1:65" s="12" customFormat="1" ht="25.9" customHeight="1">
      <c r="B123" s="141"/>
      <c r="D123" s="142" t="s">
        <v>73</v>
      </c>
      <c r="E123" s="143" t="s">
        <v>402</v>
      </c>
      <c r="F123" s="143" t="s">
        <v>403</v>
      </c>
      <c r="I123" s="144"/>
      <c r="J123" s="129">
        <f>BK123</f>
        <v>0</v>
      </c>
      <c r="L123" s="141"/>
      <c r="M123" s="145"/>
      <c r="N123" s="146"/>
      <c r="O123" s="146"/>
      <c r="P123" s="147">
        <f>SUM(P124:P144)</f>
        <v>0</v>
      </c>
      <c r="Q123" s="146"/>
      <c r="R123" s="147">
        <f>SUM(R124:R144)</f>
        <v>0</v>
      </c>
      <c r="S123" s="146"/>
      <c r="T123" s="148">
        <f>SUM(T124:T144)</f>
        <v>0</v>
      </c>
      <c r="AR123" s="142" t="s">
        <v>81</v>
      </c>
      <c r="AT123" s="149" t="s">
        <v>73</v>
      </c>
      <c r="AU123" s="149" t="s">
        <v>74</v>
      </c>
      <c r="AY123" s="142" t="s">
        <v>166</v>
      </c>
      <c r="BK123" s="150">
        <f>SUM(BK124:BK144)</f>
        <v>0</v>
      </c>
    </row>
    <row r="124" spans="1:65" s="2" customFormat="1" ht="16.5" customHeight="1">
      <c r="A124" s="29"/>
      <c r="B124" s="153"/>
      <c r="C124" s="154" t="s">
        <v>81</v>
      </c>
      <c r="D124" s="154" t="s">
        <v>169</v>
      </c>
      <c r="E124" s="155" t="s">
        <v>404</v>
      </c>
      <c r="F124" s="156" t="s">
        <v>405</v>
      </c>
      <c r="G124" s="157" t="s">
        <v>248</v>
      </c>
      <c r="H124" s="191">
        <v>1</v>
      </c>
      <c r="I124" s="158"/>
      <c r="J124" s="159">
        <f t="shared" ref="J124:J144" si="0">ROUND(I124*H124,2)</f>
        <v>0</v>
      </c>
      <c r="K124" s="160"/>
      <c r="L124" s="30"/>
      <c r="M124" s="161" t="s">
        <v>1</v>
      </c>
      <c r="N124" s="162" t="s">
        <v>40</v>
      </c>
      <c r="O124" s="58"/>
      <c r="P124" s="163">
        <f t="shared" ref="P124:P144" si="1">O124*H124</f>
        <v>0</v>
      </c>
      <c r="Q124" s="163">
        <v>0</v>
      </c>
      <c r="R124" s="163">
        <f t="shared" ref="R124:R144" si="2">Q124*H124</f>
        <v>0</v>
      </c>
      <c r="S124" s="163">
        <v>0</v>
      </c>
      <c r="T124" s="164">
        <f t="shared" ref="T124:T144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173</v>
      </c>
      <c r="AT124" s="165" t="s">
        <v>169</v>
      </c>
      <c r="AU124" s="165" t="s">
        <v>81</v>
      </c>
      <c r="AY124" s="14" t="s">
        <v>166</v>
      </c>
      <c r="BE124" s="166">
        <f t="shared" ref="BE124:BE144" si="4">IF(N124="základná",J124,0)</f>
        <v>0</v>
      </c>
      <c r="BF124" s="166">
        <f t="shared" ref="BF124:BF144" si="5">IF(N124="znížená",J124,0)</f>
        <v>0</v>
      </c>
      <c r="BG124" s="166">
        <f t="shared" ref="BG124:BG144" si="6">IF(N124="zákl. prenesená",J124,0)</f>
        <v>0</v>
      </c>
      <c r="BH124" s="166">
        <f t="shared" ref="BH124:BH144" si="7">IF(N124="zníž. prenesená",J124,0)</f>
        <v>0</v>
      </c>
      <c r="BI124" s="166">
        <f t="shared" ref="BI124:BI144" si="8">IF(N124="nulová",J124,0)</f>
        <v>0</v>
      </c>
      <c r="BJ124" s="14" t="s">
        <v>86</v>
      </c>
      <c r="BK124" s="166">
        <f t="shared" ref="BK124:BK144" si="9">ROUND(I124*H124,2)</f>
        <v>0</v>
      </c>
      <c r="BL124" s="14" t="s">
        <v>173</v>
      </c>
      <c r="BM124" s="165" t="s">
        <v>173</v>
      </c>
    </row>
    <row r="125" spans="1:65" s="2" customFormat="1" ht="16.5" customHeight="1">
      <c r="A125" s="29"/>
      <c r="B125" s="153"/>
      <c r="C125" s="154" t="s">
        <v>86</v>
      </c>
      <c r="D125" s="154" t="s">
        <v>169</v>
      </c>
      <c r="E125" s="155" t="s">
        <v>406</v>
      </c>
      <c r="F125" s="156" t="s">
        <v>407</v>
      </c>
      <c r="G125" s="157" t="s">
        <v>248</v>
      </c>
      <c r="H125" s="191">
        <v>1</v>
      </c>
      <c r="I125" s="158"/>
      <c r="J125" s="159">
        <f t="shared" si="0"/>
        <v>0</v>
      </c>
      <c r="K125" s="160"/>
      <c r="L125" s="30"/>
      <c r="M125" s="161" t="s">
        <v>1</v>
      </c>
      <c r="N125" s="162" t="s">
        <v>40</v>
      </c>
      <c r="O125" s="58"/>
      <c r="P125" s="163">
        <f t="shared" si="1"/>
        <v>0</v>
      </c>
      <c r="Q125" s="163">
        <v>0</v>
      </c>
      <c r="R125" s="163">
        <f t="shared" si="2"/>
        <v>0</v>
      </c>
      <c r="S125" s="163">
        <v>0</v>
      </c>
      <c r="T125" s="16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81</v>
      </c>
      <c r="AY125" s="14" t="s">
        <v>166</v>
      </c>
      <c r="BE125" s="166">
        <f t="shared" si="4"/>
        <v>0</v>
      </c>
      <c r="BF125" s="166">
        <f t="shared" si="5"/>
        <v>0</v>
      </c>
      <c r="BG125" s="166">
        <f t="shared" si="6"/>
        <v>0</v>
      </c>
      <c r="BH125" s="166">
        <f t="shared" si="7"/>
        <v>0</v>
      </c>
      <c r="BI125" s="166">
        <f t="shared" si="8"/>
        <v>0</v>
      </c>
      <c r="BJ125" s="14" t="s">
        <v>86</v>
      </c>
      <c r="BK125" s="166">
        <f t="shared" si="9"/>
        <v>0</v>
      </c>
      <c r="BL125" s="14" t="s">
        <v>173</v>
      </c>
      <c r="BM125" s="165" t="s">
        <v>340</v>
      </c>
    </row>
    <row r="126" spans="1:65" s="2" customFormat="1" ht="16.5" customHeight="1">
      <c r="A126" s="29"/>
      <c r="B126" s="153"/>
      <c r="C126" s="154" t="s">
        <v>369</v>
      </c>
      <c r="D126" s="154" t="s">
        <v>169</v>
      </c>
      <c r="E126" s="155" t="s">
        <v>408</v>
      </c>
      <c r="F126" s="156" t="s">
        <v>409</v>
      </c>
      <c r="G126" s="157" t="s">
        <v>248</v>
      </c>
      <c r="H126" s="191">
        <v>9</v>
      </c>
      <c r="I126" s="158"/>
      <c r="J126" s="159">
        <f t="shared" si="0"/>
        <v>0</v>
      </c>
      <c r="K126" s="160"/>
      <c r="L126" s="30"/>
      <c r="M126" s="161" t="s">
        <v>1</v>
      </c>
      <c r="N126" s="162" t="s">
        <v>40</v>
      </c>
      <c r="O126" s="58"/>
      <c r="P126" s="163">
        <f t="shared" si="1"/>
        <v>0</v>
      </c>
      <c r="Q126" s="163">
        <v>0</v>
      </c>
      <c r="R126" s="163">
        <f t="shared" si="2"/>
        <v>0</v>
      </c>
      <c r="S126" s="163">
        <v>0</v>
      </c>
      <c r="T126" s="16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81</v>
      </c>
      <c r="AY126" s="14" t="s">
        <v>166</v>
      </c>
      <c r="BE126" s="166">
        <f t="shared" si="4"/>
        <v>0</v>
      </c>
      <c r="BF126" s="166">
        <f t="shared" si="5"/>
        <v>0</v>
      </c>
      <c r="BG126" s="166">
        <f t="shared" si="6"/>
        <v>0</v>
      </c>
      <c r="BH126" s="166">
        <f t="shared" si="7"/>
        <v>0</v>
      </c>
      <c r="BI126" s="166">
        <f t="shared" si="8"/>
        <v>0</v>
      </c>
      <c r="BJ126" s="14" t="s">
        <v>86</v>
      </c>
      <c r="BK126" s="166">
        <f t="shared" si="9"/>
        <v>0</v>
      </c>
      <c r="BL126" s="14" t="s">
        <v>173</v>
      </c>
      <c r="BM126" s="165" t="s">
        <v>222</v>
      </c>
    </row>
    <row r="127" spans="1:65" s="2" customFormat="1" ht="16.5" customHeight="1">
      <c r="A127" s="29"/>
      <c r="B127" s="153"/>
      <c r="C127" s="154" t="s">
        <v>173</v>
      </c>
      <c r="D127" s="154" t="s">
        <v>169</v>
      </c>
      <c r="E127" s="155" t="s">
        <v>410</v>
      </c>
      <c r="F127" s="156" t="s">
        <v>411</v>
      </c>
      <c r="G127" s="157" t="s">
        <v>248</v>
      </c>
      <c r="H127" s="191">
        <v>9</v>
      </c>
      <c r="I127" s="158"/>
      <c r="J127" s="159">
        <f t="shared" si="0"/>
        <v>0</v>
      </c>
      <c r="K127" s="160"/>
      <c r="L127" s="30"/>
      <c r="M127" s="161" t="s">
        <v>1</v>
      </c>
      <c r="N127" s="162" t="s">
        <v>40</v>
      </c>
      <c r="O127" s="58"/>
      <c r="P127" s="163">
        <f t="shared" si="1"/>
        <v>0</v>
      </c>
      <c r="Q127" s="163">
        <v>0</v>
      </c>
      <c r="R127" s="163">
        <f t="shared" si="2"/>
        <v>0</v>
      </c>
      <c r="S127" s="163">
        <v>0</v>
      </c>
      <c r="T127" s="16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81</v>
      </c>
      <c r="AY127" s="14" t="s">
        <v>166</v>
      </c>
      <c r="BE127" s="166">
        <f t="shared" si="4"/>
        <v>0</v>
      </c>
      <c r="BF127" s="166">
        <f t="shared" si="5"/>
        <v>0</v>
      </c>
      <c r="BG127" s="166">
        <f t="shared" si="6"/>
        <v>0</v>
      </c>
      <c r="BH127" s="166">
        <f t="shared" si="7"/>
        <v>0</v>
      </c>
      <c r="BI127" s="166">
        <f t="shared" si="8"/>
        <v>0</v>
      </c>
      <c r="BJ127" s="14" t="s">
        <v>86</v>
      </c>
      <c r="BK127" s="166">
        <f t="shared" si="9"/>
        <v>0</v>
      </c>
      <c r="BL127" s="14" t="s">
        <v>173</v>
      </c>
      <c r="BM127" s="165" t="s">
        <v>354</v>
      </c>
    </row>
    <row r="128" spans="1:65" s="2" customFormat="1" ht="16.5" customHeight="1">
      <c r="A128" s="29"/>
      <c r="B128" s="153"/>
      <c r="C128" s="154" t="s">
        <v>233</v>
      </c>
      <c r="D128" s="154" t="s">
        <v>169</v>
      </c>
      <c r="E128" s="155" t="s">
        <v>412</v>
      </c>
      <c r="F128" s="156" t="s">
        <v>413</v>
      </c>
      <c r="G128" s="157" t="s">
        <v>248</v>
      </c>
      <c r="H128" s="191">
        <v>5</v>
      </c>
      <c r="I128" s="158"/>
      <c r="J128" s="159">
        <f t="shared" si="0"/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si="1"/>
        <v>0</v>
      </c>
      <c r="Q128" s="163">
        <v>0</v>
      </c>
      <c r="R128" s="163">
        <f t="shared" si="2"/>
        <v>0</v>
      </c>
      <c r="S128" s="163">
        <v>0</v>
      </c>
      <c r="T128" s="16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 t="shared" si="4"/>
        <v>0</v>
      </c>
      <c r="BF128" s="166">
        <f t="shared" si="5"/>
        <v>0</v>
      </c>
      <c r="BG128" s="166">
        <f t="shared" si="6"/>
        <v>0</v>
      </c>
      <c r="BH128" s="166">
        <f t="shared" si="7"/>
        <v>0</v>
      </c>
      <c r="BI128" s="166">
        <f t="shared" si="8"/>
        <v>0</v>
      </c>
      <c r="BJ128" s="14" t="s">
        <v>86</v>
      </c>
      <c r="BK128" s="166">
        <f t="shared" si="9"/>
        <v>0</v>
      </c>
      <c r="BL128" s="14" t="s">
        <v>173</v>
      </c>
      <c r="BM128" s="165" t="s">
        <v>362</v>
      </c>
    </row>
    <row r="129" spans="1:65" s="2" customFormat="1" ht="16.5" customHeight="1">
      <c r="A129" s="29"/>
      <c r="B129" s="153"/>
      <c r="C129" s="154" t="s">
        <v>340</v>
      </c>
      <c r="D129" s="154" t="s">
        <v>169</v>
      </c>
      <c r="E129" s="155" t="s">
        <v>414</v>
      </c>
      <c r="F129" s="156" t="s">
        <v>415</v>
      </c>
      <c r="G129" s="157" t="s">
        <v>248</v>
      </c>
      <c r="H129" s="191">
        <v>12</v>
      </c>
      <c r="I129" s="158"/>
      <c r="J129" s="159">
        <f t="shared" si="0"/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229</v>
      </c>
    </row>
    <row r="130" spans="1:65" s="2" customFormat="1" ht="16.5" customHeight="1">
      <c r="A130" s="29"/>
      <c r="B130" s="153"/>
      <c r="C130" s="154" t="s">
        <v>344</v>
      </c>
      <c r="D130" s="154" t="s">
        <v>169</v>
      </c>
      <c r="E130" s="155" t="s">
        <v>416</v>
      </c>
      <c r="F130" s="156" t="s">
        <v>417</v>
      </c>
      <c r="G130" s="157" t="s">
        <v>376</v>
      </c>
      <c r="H130" s="191">
        <v>28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218</v>
      </c>
    </row>
    <row r="131" spans="1:65" s="2" customFormat="1" ht="16.5" customHeight="1">
      <c r="A131" s="29"/>
      <c r="B131" s="153"/>
      <c r="C131" s="154" t="s">
        <v>222</v>
      </c>
      <c r="D131" s="154" t="s">
        <v>169</v>
      </c>
      <c r="E131" s="155" t="s">
        <v>418</v>
      </c>
      <c r="F131" s="156" t="s">
        <v>419</v>
      </c>
      <c r="G131" s="157" t="s">
        <v>248</v>
      </c>
      <c r="H131" s="191">
        <v>9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420</v>
      </c>
    </row>
    <row r="132" spans="1:65" s="2" customFormat="1" ht="16.5" customHeight="1">
      <c r="A132" s="29"/>
      <c r="B132" s="153"/>
      <c r="C132" s="154" t="s">
        <v>243</v>
      </c>
      <c r="D132" s="154" t="s">
        <v>169</v>
      </c>
      <c r="E132" s="155" t="s">
        <v>421</v>
      </c>
      <c r="F132" s="156" t="s">
        <v>422</v>
      </c>
      <c r="G132" s="157" t="s">
        <v>248</v>
      </c>
      <c r="H132" s="191">
        <v>9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81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7</v>
      </c>
    </row>
    <row r="133" spans="1:65" s="2" customFormat="1" ht="16.5" customHeight="1">
      <c r="A133" s="29"/>
      <c r="B133" s="153"/>
      <c r="C133" s="154" t="s">
        <v>354</v>
      </c>
      <c r="D133" s="154" t="s">
        <v>169</v>
      </c>
      <c r="E133" s="155" t="s">
        <v>423</v>
      </c>
      <c r="F133" s="156" t="s">
        <v>424</v>
      </c>
      <c r="G133" s="157" t="s">
        <v>248</v>
      </c>
      <c r="H133" s="191">
        <v>9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425</v>
      </c>
    </row>
    <row r="134" spans="1:65" s="2" customFormat="1" ht="16.5" customHeight="1">
      <c r="A134" s="29"/>
      <c r="B134" s="153"/>
      <c r="C134" s="154" t="s">
        <v>358</v>
      </c>
      <c r="D134" s="154" t="s">
        <v>169</v>
      </c>
      <c r="E134" s="155" t="s">
        <v>426</v>
      </c>
      <c r="F134" s="156" t="s">
        <v>427</v>
      </c>
      <c r="G134" s="157" t="s">
        <v>376</v>
      </c>
      <c r="H134" s="191">
        <v>12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235</v>
      </c>
    </row>
    <row r="135" spans="1:65" s="2" customFormat="1" ht="16.5" customHeight="1">
      <c r="A135" s="29"/>
      <c r="B135" s="153"/>
      <c r="C135" s="154" t="s">
        <v>362</v>
      </c>
      <c r="D135" s="154" t="s">
        <v>169</v>
      </c>
      <c r="E135" s="155" t="s">
        <v>428</v>
      </c>
      <c r="F135" s="156" t="s">
        <v>429</v>
      </c>
      <c r="G135" s="157" t="s">
        <v>430</v>
      </c>
      <c r="H135" s="191">
        <v>4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224</v>
      </c>
    </row>
    <row r="136" spans="1:65" s="2" customFormat="1" ht="16.5" customHeight="1">
      <c r="A136" s="29"/>
      <c r="B136" s="153"/>
      <c r="C136" s="154" t="s">
        <v>205</v>
      </c>
      <c r="D136" s="154" t="s">
        <v>169</v>
      </c>
      <c r="E136" s="155" t="s">
        <v>431</v>
      </c>
      <c r="F136" s="156" t="s">
        <v>432</v>
      </c>
      <c r="G136" s="157" t="s">
        <v>248</v>
      </c>
      <c r="H136" s="191">
        <v>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81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284</v>
      </c>
    </row>
    <row r="137" spans="1:65" s="2" customFormat="1" ht="16.5" customHeight="1">
      <c r="A137" s="29"/>
      <c r="B137" s="153"/>
      <c r="C137" s="154" t="s">
        <v>229</v>
      </c>
      <c r="D137" s="154" t="s">
        <v>169</v>
      </c>
      <c r="E137" s="155" t="s">
        <v>433</v>
      </c>
      <c r="F137" s="156" t="s">
        <v>434</v>
      </c>
      <c r="G137" s="157" t="s">
        <v>248</v>
      </c>
      <c r="H137" s="191">
        <v>2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435</v>
      </c>
    </row>
    <row r="138" spans="1:65" s="2" customFormat="1" ht="16.5" customHeight="1">
      <c r="A138" s="29"/>
      <c r="B138" s="153"/>
      <c r="C138" s="154" t="s">
        <v>213</v>
      </c>
      <c r="D138" s="154" t="s">
        <v>169</v>
      </c>
      <c r="E138" s="155" t="s">
        <v>436</v>
      </c>
      <c r="F138" s="156" t="s">
        <v>437</v>
      </c>
      <c r="G138" s="157" t="s">
        <v>438</v>
      </c>
      <c r="H138" s="191">
        <v>1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299</v>
      </c>
    </row>
    <row r="139" spans="1:65" s="2" customFormat="1" ht="16.5" customHeight="1">
      <c r="A139" s="29"/>
      <c r="B139" s="153"/>
      <c r="C139" s="154" t="s">
        <v>218</v>
      </c>
      <c r="D139" s="154" t="s">
        <v>169</v>
      </c>
      <c r="E139" s="155" t="s">
        <v>439</v>
      </c>
      <c r="F139" s="156" t="s">
        <v>440</v>
      </c>
      <c r="G139" s="157" t="s">
        <v>376</v>
      </c>
      <c r="H139" s="191">
        <v>2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441</v>
      </c>
    </row>
    <row r="140" spans="1:65" s="2" customFormat="1" ht="16.5" customHeight="1">
      <c r="A140" s="29"/>
      <c r="B140" s="153"/>
      <c r="C140" s="154" t="s">
        <v>442</v>
      </c>
      <c r="D140" s="154" t="s">
        <v>169</v>
      </c>
      <c r="E140" s="155" t="s">
        <v>443</v>
      </c>
      <c r="F140" s="156" t="s">
        <v>444</v>
      </c>
      <c r="G140" s="157" t="s">
        <v>438</v>
      </c>
      <c r="H140" s="191">
        <v>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81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266</v>
      </c>
    </row>
    <row r="141" spans="1:65" s="2" customFormat="1" ht="16.5" customHeight="1">
      <c r="A141" s="29"/>
      <c r="B141" s="153"/>
      <c r="C141" s="154" t="s">
        <v>420</v>
      </c>
      <c r="D141" s="154" t="s">
        <v>169</v>
      </c>
      <c r="E141" s="155" t="s">
        <v>445</v>
      </c>
      <c r="F141" s="156" t="s">
        <v>446</v>
      </c>
      <c r="G141" s="157" t="s">
        <v>248</v>
      </c>
      <c r="H141" s="191">
        <v>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245</v>
      </c>
    </row>
    <row r="142" spans="1:65" s="2" customFormat="1" ht="16.5" customHeight="1">
      <c r="A142" s="29"/>
      <c r="B142" s="153"/>
      <c r="C142" s="154" t="s">
        <v>447</v>
      </c>
      <c r="D142" s="154" t="s">
        <v>169</v>
      </c>
      <c r="E142" s="155" t="s">
        <v>448</v>
      </c>
      <c r="F142" s="156" t="s">
        <v>449</v>
      </c>
      <c r="G142" s="157" t="s">
        <v>248</v>
      </c>
      <c r="H142" s="191">
        <v>1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258</v>
      </c>
    </row>
    <row r="143" spans="1:65" s="2" customFormat="1" ht="16.5" customHeight="1">
      <c r="A143" s="29"/>
      <c r="B143" s="153"/>
      <c r="C143" s="154" t="s">
        <v>7</v>
      </c>
      <c r="D143" s="154" t="s">
        <v>169</v>
      </c>
      <c r="E143" s="155" t="s">
        <v>450</v>
      </c>
      <c r="F143" s="156" t="s">
        <v>451</v>
      </c>
      <c r="G143" s="157" t="s">
        <v>438</v>
      </c>
      <c r="H143" s="191">
        <v>1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262</v>
      </c>
    </row>
    <row r="144" spans="1:65" s="2" customFormat="1" ht="16.5" customHeight="1">
      <c r="A144" s="29"/>
      <c r="B144" s="153"/>
      <c r="C144" s="154" t="s">
        <v>452</v>
      </c>
      <c r="D144" s="154" t="s">
        <v>169</v>
      </c>
      <c r="E144" s="155" t="s">
        <v>453</v>
      </c>
      <c r="F144" s="156" t="s">
        <v>454</v>
      </c>
      <c r="G144" s="157" t="s">
        <v>248</v>
      </c>
      <c r="H144" s="191">
        <v>1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81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175</v>
      </c>
    </row>
    <row r="145" spans="1:63" s="2" customFormat="1" ht="49.9" customHeight="1">
      <c r="A145" s="29"/>
      <c r="B145" s="30"/>
      <c r="C145" s="29"/>
      <c r="D145" s="29"/>
      <c r="E145" s="143" t="s">
        <v>397</v>
      </c>
      <c r="F145" s="143" t="s">
        <v>398</v>
      </c>
      <c r="G145" s="29"/>
      <c r="H145" s="29"/>
      <c r="I145" s="29"/>
      <c r="J145" s="129">
        <f t="shared" ref="J145:J150" si="10">BK145</f>
        <v>0</v>
      </c>
      <c r="K145" s="29"/>
      <c r="L145" s="30"/>
      <c r="M145" s="177"/>
      <c r="N145" s="178"/>
      <c r="O145" s="58"/>
      <c r="P145" s="58"/>
      <c r="Q145" s="58"/>
      <c r="R145" s="58"/>
      <c r="S145" s="58"/>
      <c r="T145" s="5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4" t="s">
        <v>73</v>
      </c>
      <c r="AU145" s="14" t="s">
        <v>74</v>
      </c>
      <c r="AY145" s="14" t="s">
        <v>399</v>
      </c>
      <c r="BK145" s="166">
        <f>SUM(BK146:BK150)</f>
        <v>0</v>
      </c>
    </row>
    <row r="146" spans="1:63" s="2" customFormat="1" ht="16.350000000000001" customHeight="1">
      <c r="A146" s="29"/>
      <c r="B146" s="30"/>
      <c r="C146" s="179" t="s">
        <v>1</v>
      </c>
      <c r="D146" s="179" t="s">
        <v>169</v>
      </c>
      <c r="E146" s="180" t="s">
        <v>1</v>
      </c>
      <c r="F146" s="181" t="s">
        <v>1</v>
      </c>
      <c r="G146" s="182" t="s">
        <v>1</v>
      </c>
      <c r="H146" s="183"/>
      <c r="I146" s="184"/>
      <c r="J146" s="185">
        <f t="shared" si="10"/>
        <v>0</v>
      </c>
      <c r="K146" s="186"/>
      <c r="L146" s="30"/>
      <c r="M146" s="187" t="s">
        <v>1</v>
      </c>
      <c r="N146" s="188" t="s">
        <v>40</v>
      </c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399</v>
      </c>
      <c r="AU146" s="14" t="s">
        <v>81</v>
      </c>
      <c r="AY146" s="14" t="s">
        <v>399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I146*H146</f>
        <v>0</v>
      </c>
    </row>
    <row r="147" spans="1:63" s="2" customFormat="1" ht="16.350000000000001" customHeight="1">
      <c r="A147" s="29"/>
      <c r="B147" s="30"/>
      <c r="C147" s="179" t="s">
        <v>1</v>
      </c>
      <c r="D147" s="179" t="s">
        <v>169</v>
      </c>
      <c r="E147" s="180" t="s">
        <v>1</v>
      </c>
      <c r="F147" s="181" t="s">
        <v>1</v>
      </c>
      <c r="G147" s="182" t="s">
        <v>1</v>
      </c>
      <c r="H147" s="183"/>
      <c r="I147" s="184"/>
      <c r="J147" s="185">
        <f t="shared" si="10"/>
        <v>0</v>
      </c>
      <c r="K147" s="186"/>
      <c r="L147" s="30"/>
      <c r="M147" s="187" t="s">
        <v>1</v>
      </c>
      <c r="N147" s="188" t="s">
        <v>40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399</v>
      </c>
      <c r="AU147" s="14" t="s">
        <v>81</v>
      </c>
      <c r="AY147" s="14" t="s">
        <v>399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I147*H147</f>
        <v>0</v>
      </c>
    </row>
    <row r="148" spans="1:63" s="2" customFormat="1" ht="16.350000000000001" customHeight="1">
      <c r="A148" s="29"/>
      <c r="B148" s="30"/>
      <c r="C148" s="179" t="s">
        <v>1</v>
      </c>
      <c r="D148" s="179" t="s">
        <v>169</v>
      </c>
      <c r="E148" s="180" t="s">
        <v>1</v>
      </c>
      <c r="F148" s="181" t="s">
        <v>1</v>
      </c>
      <c r="G148" s="182" t="s">
        <v>1</v>
      </c>
      <c r="H148" s="183"/>
      <c r="I148" s="184"/>
      <c r="J148" s="185">
        <f t="shared" si="10"/>
        <v>0</v>
      </c>
      <c r="K148" s="186"/>
      <c r="L148" s="30"/>
      <c r="M148" s="187" t="s">
        <v>1</v>
      </c>
      <c r="N148" s="188" t="s">
        <v>40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399</v>
      </c>
      <c r="AU148" s="14" t="s">
        <v>81</v>
      </c>
      <c r="AY148" s="14" t="s">
        <v>399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86</v>
      </c>
      <c r="BK148" s="166">
        <f>I148*H148</f>
        <v>0</v>
      </c>
    </row>
    <row r="149" spans="1:63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10"/>
        <v>0</v>
      </c>
      <c r="K149" s="186"/>
      <c r="L149" s="30"/>
      <c r="M149" s="187" t="s">
        <v>1</v>
      </c>
      <c r="N149" s="188" t="s">
        <v>40</v>
      </c>
      <c r="O149" s="58"/>
      <c r="P149" s="58"/>
      <c r="Q149" s="58"/>
      <c r="R149" s="58"/>
      <c r="S149" s="58"/>
      <c r="T149" s="5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3" s="2" customFormat="1" ht="16.350000000000001" customHeight="1">
      <c r="A150" s="29"/>
      <c r="B150" s="30"/>
      <c r="C150" s="179" t="s">
        <v>1</v>
      </c>
      <c r="D150" s="179" t="s">
        <v>169</v>
      </c>
      <c r="E150" s="180" t="s">
        <v>1</v>
      </c>
      <c r="F150" s="181" t="s">
        <v>1</v>
      </c>
      <c r="G150" s="182" t="s">
        <v>1</v>
      </c>
      <c r="H150" s="183"/>
      <c r="I150" s="184"/>
      <c r="J150" s="185">
        <f t="shared" si="10"/>
        <v>0</v>
      </c>
      <c r="K150" s="186"/>
      <c r="L150" s="30"/>
      <c r="M150" s="187" t="s">
        <v>1</v>
      </c>
      <c r="N150" s="188" t="s">
        <v>40</v>
      </c>
      <c r="O150" s="189"/>
      <c r="P150" s="189"/>
      <c r="Q150" s="189"/>
      <c r="R150" s="189"/>
      <c r="S150" s="189"/>
      <c r="T150" s="190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T150" s="14" t="s">
        <v>399</v>
      </c>
      <c r="AU150" s="14" t="s">
        <v>81</v>
      </c>
      <c r="AY150" s="14" t="s">
        <v>399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86</v>
      </c>
      <c r="BK150" s="166">
        <f>I150*H150</f>
        <v>0</v>
      </c>
    </row>
    <row r="151" spans="1:63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1:K150" xr:uid="{00000000-0009-0000-0000-000002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46:D151" xr:uid="{00000000-0002-0000-0200-000000000000}">
      <formula1>"K, M"</formula1>
    </dataValidation>
    <dataValidation type="list" allowBlank="1" showInputMessage="1" showErrorMessage="1" error="Povolené sú hodnoty základná, znížená, nulová." sqref="N146:N151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2"/>
  <sheetViews>
    <sheetView showGridLines="0" topLeftCell="A143" workbookViewId="0">
      <selection activeCell="H135" sqref="H1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133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455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ROUND((ROUND((SUM(BE126:BE155)),  2) + SUM(BE157:BE161)), 2)</f>
        <v>0</v>
      </c>
      <c r="G35" s="105"/>
      <c r="H35" s="105"/>
      <c r="I35" s="106">
        <v>0.2</v>
      </c>
      <c r="J35" s="104">
        <f>ROUND((ROUND(((SUM(BE126:BE155))*I35),  2) + (SUM(BE157:BE161)*I35)),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ROUND((ROUND((SUM(BF126:BF155)),  2) + SUM(BF157:BF161)), 2)</f>
        <v>0</v>
      </c>
      <c r="G36" s="105"/>
      <c r="H36" s="105"/>
      <c r="I36" s="106">
        <v>0.2</v>
      </c>
      <c r="J36" s="104">
        <f>ROUND((ROUND(((SUM(BF126:BF155))*I36),  2) + (SUM(BF157:BF161)*I36)),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ROUND((ROUND((SUM(BG126:BG155)),  2) + SUM(BG157:BG161)),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ROUND((ROUND((SUM(BH126:BH155)),  2) + SUM(BH157:BH161)),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ROUND((ROUND((SUM(BI126:BI155)),  2) + SUM(BI157:BI161)),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133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03 - Búracie práce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47" s="10" customFormat="1" ht="19.899999999999999" hidden="1" customHeight="1">
      <c r="B101" s="124"/>
      <c r="D101" s="125" t="s">
        <v>146</v>
      </c>
      <c r="E101" s="126"/>
      <c r="F101" s="126"/>
      <c r="G101" s="126"/>
      <c r="H101" s="126"/>
      <c r="I101" s="126"/>
      <c r="J101" s="127">
        <f>J141</f>
        <v>0</v>
      </c>
      <c r="L101" s="124"/>
    </row>
    <row r="102" spans="1:47" s="9" customFormat="1" ht="24.95" hidden="1" customHeight="1">
      <c r="B102" s="120"/>
      <c r="D102" s="121" t="s">
        <v>456</v>
      </c>
      <c r="E102" s="122"/>
      <c r="F102" s="122"/>
      <c r="G102" s="122"/>
      <c r="H102" s="122"/>
      <c r="I102" s="122"/>
      <c r="J102" s="123">
        <f>J151</f>
        <v>0</v>
      </c>
      <c r="L102" s="120"/>
    </row>
    <row r="103" spans="1:47" s="9" customFormat="1" ht="24.95" hidden="1" customHeight="1">
      <c r="B103" s="120"/>
      <c r="D103" s="121" t="s">
        <v>457</v>
      </c>
      <c r="E103" s="122"/>
      <c r="F103" s="122"/>
      <c r="G103" s="122"/>
      <c r="H103" s="122"/>
      <c r="I103" s="122"/>
      <c r="J103" s="123">
        <f>J153</f>
        <v>0</v>
      </c>
      <c r="L103" s="120"/>
    </row>
    <row r="104" spans="1:47" s="9" customFormat="1" ht="21.75" hidden="1" customHeight="1">
      <c r="B104" s="120"/>
      <c r="D104" s="128" t="s">
        <v>151</v>
      </c>
      <c r="J104" s="129">
        <f>J156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16.5" customHeight="1">
      <c r="A114" s="29"/>
      <c r="B114" s="30"/>
      <c r="C114" s="29"/>
      <c r="D114" s="29"/>
      <c r="E114" s="241" t="str">
        <f>E7</f>
        <v>Mestský park Komenského</v>
      </c>
      <c r="F114" s="242"/>
      <c r="G114" s="242"/>
      <c r="H114" s="242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1" customFormat="1" ht="12" customHeight="1">
      <c r="B115" s="17"/>
      <c r="C115" s="24" t="s">
        <v>132</v>
      </c>
      <c r="L115" s="17"/>
    </row>
    <row r="116" spans="1:63" s="2" customFormat="1" ht="16.5" customHeight="1">
      <c r="A116" s="29"/>
      <c r="B116" s="30"/>
      <c r="C116" s="29"/>
      <c r="D116" s="29"/>
      <c r="E116" s="241" t="s">
        <v>133</v>
      </c>
      <c r="F116" s="240"/>
      <c r="G116" s="240"/>
      <c r="H116" s="240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7" t="str">
        <f>E11</f>
        <v>03 - Búracie práce</v>
      </c>
      <c r="F118" s="240"/>
      <c r="G118" s="240"/>
      <c r="H118" s="240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3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P127+P151+P153+P156</f>
        <v>0</v>
      </c>
      <c r="Q126" s="66"/>
      <c r="R126" s="138">
        <f>R127+R151+R153+R156</f>
        <v>2.4569999999999998E-2</v>
      </c>
      <c r="S126" s="66"/>
      <c r="T126" s="139">
        <f>T127+T151+T153+T156</f>
        <v>724.05459999999994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BK127+BK151+BK153+BK156</f>
        <v>0</v>
      </c>
    </row>
    <row r="127" spans="1:63" s="12" customFormat="1" ht="25.9" customHeight="1">
      <c r="B127" s="141"/>
      <c r="D127" s="142" t="s">
        <v>73</v>
      </c>
      <c r="E127" s="143" t="s">
        <v>164</v>
      </c>
      <c r="F127" s="143" t="s">
        <v>165</v>
      </c>
      <c r="I127" s="144"/>
      <c r="J127" s="129">
        <f>BK127</f>
        <v>0</v>
      </c>
      <c r="L127" s="141"/>
      <c r="M127" s="145"/>
      <c r="N127" s="146"/>
      <c r="O127" s="146"/>
      <c r="P127" s="147">
        <f>P128+P141</f>
        <v>0</v>
      </c>
      <c r="Q127" s="146"/>
      <c r="R127" s="147">
        <f>R128+R141</f>
        <v>2.4569999999999998E-2</v>
      </c>
      <c r="S127" s="146"/>
      <c r="T127" s="148">
        <f>T128+T141</f>
        <v>724.05459999999994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BK128+BK141</f>
        <v>0</v>
      </c>
    </row>
    <row r="128" spans="1:63" s="12" customFormat="1" ht="22.9" customHeight="1">
      <c r="B128" s="141"/>
      <c r="D128" s="142" t="s">
        <v>73</v>
      </c>
      <c r="E128" s="151" t="s">
        <v>81</v>
      </c>
      <c r="F128" s="151" t="s">
        <v>167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SUM(P129:P140)</f>
        <v>0</v>
      </c>
      <c r="Q128" s="146"/>
      <c r="R128" s="147">
        <f>SUM(R129:R140)</f>
        <v>2.4569999999999998E-2</v>
      </c>
      <c r="S128" s="146"/>
      <c r="T128" s="148">
        <f>SUM(T129:T140)</f>
        <v>701.16399999999999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SUM(BK129:BK140)</f>
        <v>0</v>
      </c>
    </row>
    <row r="129" spans="1:65" s="2" customFormat="1" ht="24.2" customHeight="1">
      <c r="A129" s="29"/>
      <c r="B129" s="153"/>
      <c r="C129" s="154" t="s">
        <v>218</v>
      </c>
      <c r="D129" s="154" t="s">
        <v>169</v>
      </c>
      <c r="E129" s="155" t="s">
        <v>458</v>
      </c>
      <c r="F129" s="156" t="s">
        <v>459</v>
      </c>
      <c r="G129" s="157" t="s">
        <v>216</v>
      </c>
      <c r="H129" s="191">
        <v>40</v>
      </c>
      <c r="I129" s="158"/>
      <c r="J129" s="159">
        <f t="shared" ref="J129:J140" si="0"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 t="shared" ref="P129:P140" si="1">O129*H129</f>
        <v>0</v>
      </c>
      <c r="Q129" s="163">
        <v>0</v>
      </c>
      <c r="R129" s="163">
        <f t="shared" ref="R129:R140" si="2">Q129*H129</f>
        <v>0</v>
      </c>
      <c r="S129" s="163">
        <v>0.26</v>
      </c>
      <c r="T129" s="164">
        <f t="shared" ref="T129:T140" si="3">S129*H129</f>
        <v>10.4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 t="shared" ref="BE129:BE140" si="4">IF(N129="základná",J129,0)</f>
        <v>0</v>
      </c>
      <c r="BF129" s="166">
        <f t="shared" ref="BF129:BF140" si="5">IF(N129="znížená",J129,0)</f>
        <v>0</v>
      </c>
      <c r="BG129" s="166">
        <f t="shared" ref="BG129:BG140" si="6">IF(N129="zákl. prenesená",J129,0)</f>
        <v>0</v>
      </c>
      <c r="BH129" s="166">
        <f t="shared" ref="BH129:BH140" si="7">IF(N129="zníž. prenesená",J129,0)</f>
        <v>0</v>
      </c>
      <c r="BI129" s="166">
        <f t="shared" ref="BI129:BI140" si="8">IF(N129="nulová",J129,0)</f>
        <v>0</v>
      </c>
      <c r="BJ129" s="14" t="s">
        <v>86</v>
      </c>
      <c r="BK129" s="166">
        <f t="shared" ref="BK129:BK140" si="9">ROUND(I129*H129,2)</f>
        <v>0</v>
      </c>
      <c r="BL129" s="14" t="s">
        <v>173</v>
      </c>
      <c r="BM129" s="165" t="s">
        <v>460</v>
      </c>
    </row>
    <row r="130" spans="1:65" s="2" customFormat="1" ht="33" customHeight="1">
      <c r="A130" s="29"/>
      <c r="B130" s="153"/>
      <c r="C130" s="154" t="s">
        <v>213</v>
      </c>
      <c r="D130" s="154" t="s">
        <v>169</v>
      </c>
      <c r="E130" s="155" t="s">
        <v>461</v>
      </c>
      <c r="F130" s="156" t="s">
        <v>462</v>
      </c>
      <c r="G130" s="157" t="s">
        <v>216</v>
      </c>
      <c r="H130" s="191">
        <v>351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6.9999999999999994E-5</v>
      </c>
      <c r="R130" s="163">
        <f t="shared" si="2"/>
        <v>2.4569999999999998E-2</v>
      </c>
      <c r="S130" s="163">
        <v>0.10199999999999999</v>
      </c>
      <c r="T130" s="164">
        <f t="shared" si="3"/>
        <v>35.802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463</v>
      </c>
    </row>
    <row r="131" spans="1:65" s="2" customFormat="1" ht="21.75" customHeight="1">
      <c r="A131" s="29"/>
      <c r="B131" s="153"/>
      <c r="C131" s="154" t="s">
        <v>229</v>
      </c>
      <c r="D131" s="154" t="s">
        <v>169</v>
      </c>
      <c r="E131" s="155" t="s">
        <v>464</v>
      </c>
      <c r="F131" s="156" t="s">
        <v>465</v>
      </c>
      <c r="G131" s="157" t="s">
        <v>326</v>
      </c>
      <c r="H131" s="191">
        <v>33.4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0.23</v>
      </c>
      <c r="T131" s="164">
        <f t="shared" si="3"/>
        <v>7.6820000000000004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466</v>
      </c>
    </row>
    <row r="132" spans="1:65" s="2" customFormat="1" ht="37.9" customHeight="1">
      <c r="A132" s="29"/>
      <c r="B132" s="153"/>
      <c r="C132" s="154" t="s">
        <v>7</v>
      </c>
      <c r="D132" s="154" t="s">
        <v>169</v>
      </c>
      <c r="E132" s="155" t="s">
        <v>467</v>
      </c>
      <c r="F132" s="156" t="s">
        <v>468</v>
      </c>
      <c r="G132" s="157" t="s">
        <v>216</v>
      </c>
      <c r="H132" s="191">
        <v>1044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0.24</v>
      </c>
      <c r="T132" s="164">
        <f t="shared" si="3"/>
        <v>250.56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469</v>
      </c>
    </row>
    <row r="133" spans="1:65" s="2" customFormat="1" ht="24.2" customHeight="1">
      <c r="A133" s="29"/>
      <c r="B133" s="153"/>
      <c r="C133" s="154" t="s">
        <v>362</v>
      </c>
      <c r="D133" s="154" t="s">
        <v>169</v>
      </c>
      <c r="E133" s="155" t="s">
        <v>470</v>
      </c>
      <c r="F133" s="156" t="s">
        <v>471</v>
      </c>
      <c r="G133" s="157" t="s">
        <v>216</v>
      </c>
      <c r="H133" s="191">
        <v>1044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0.38</v>
      </c>
      <c r="T133" s="164">
        <f t="shared" si="3"/>
        <v>396.72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472</v>
      </c>
    </row>
    <row r="134" spans="1:65" s="2" customFormat="1" ht="21.75" customHeight="1">
      <c r="A134" s="29"/>
      <c r="B134" s="153"/>
      <c r="C134" s="154" t="s">
        <v>447</v>
      </c>
      <c r="D134" s="154" t="s">
        <v>169</v>
      </c>
      <c r="E134" s="155" t="s">
        <v>473</v>
      </c>
      <c r="F134" s="156" t="s">
        <v>474</v>
      </c>
      <c r="G134" s="157" t="s">
        <v>172</v>
      </c>
      <c r="H134" s="191">
        <v>12.78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475</v>
      </c>
    </row>
    <row r="135" spans="1:65" s="2" customFormat="1" ht="24.2" customHeight="1">
      <c r="A135" s="29"/>
      <c r="B135" s="153"/>
      <c r="C135" s="154" t="s">
        <v>243</v>
      </c>
      <c r="D135" s="154" t="s">
        <v>169</v>
      </c>
      <c r="E135" s="155" t="s">
        <v>476</v>
      </c>
      <c r="F135" s="156" t="s">
        <v>477</v>
      </c>
      <c r="G135" s="157" t="s">
        <v>172</v>
      </c>
      <c r="H135" s="191">
        <v>51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478</v>
      </c>
    </row>
    <row r="136" spans="1:65" s="2" customFormat="1" ht="33" customHeight="1">
      <c r="A136" s="29"/>
      <c r="B136" s="153"/>
      <c r="C136" s="154" t="s">
        <v>354</v>
      </c>
      <c r="D136" s="154" t="s">
        <v>169</v>
      </c>
      <c r="E136" s="155" t="s">
        <v>479</v>
      </c>
      <c r="F136" s="156" t="s">
        <v>480</v>
      </c>
      <c r="G136" s="157" t="s">
        <v>172</v>
      </c>
      <c r="H136" s="191">
        <v>51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481</v>
      </c>
    </row>
    <row r="137" spans="1:65" s="2" customFormat="1" ht="37.9" customHeight="1">
      <c r="A137" s="29"/>
      <c r="B137" s="153"/>
      <c r="C137" s="154" t="s">
        <v>358</v>
      </c>
      <c r="D137" s="154" t="s">
        <v>169</v>
      </c>
      <c r="E137" s="155" t="s">
        <v>482</v>
      </c>
      <c r="F137" s="156" t="s">
        <v>483</v>
      </c>
      <c r="G137" s="157" t="s">
        <v>172</v>
      </c>
      <c r="H137" s="191">
        <v>1020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484</v>
      </c>
    </row>
    <row r="138" spans="1:65" s="2" customFormat="1" ht="16.5" customHeight="1">
      <c r="A138" s="29"/>
      <c r="B138" s="153"/>
      <c r="C138" s="154" t="s">
        <v>222</v>
      </c>
      <c r="D138" s="154" t="s">
        <v>169</v>
      </c>
      <c r="E138" s="155" t="s">
        <v>485</v>
      </c>
      <c r="F138" s="156" t="s">
        <v>486</v>
      </c>
      <c r="G138" s="157" t="s">
        <v>172</v>
      </c>
      <c r="H138" s="191">
        <v>51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487</v>
      </c>
    </row>
    <row r="139" spans="1:65" s="2" customFormat="1" ht="16.5" customHeight="1">
      <c r="A139" s="29"/>
      <c r="B139" s="153"/>
      <c r="C139" s="154" t="s">
        <v>340</v>
      </c>
      <c r="D139" s="154" t="s">
        <v>169</v>
      </c>
      <c r="E139" s="155" t="s">
        <v>488</v>
      </c>
      <c r="F139" s="156" t="s">
        <v>489</v>
      </c>
      <c r="G139" s="157" t="s">
        <v>172</v>
      </c>
      <c r="H139" s="191">
        <v>51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490</v>
      </c>
    </row>
    <row r="140" spans="1:65" s="2" customFormat="1" ht="24.2" customHeight="1">
      <c r="A140" s="29"/>
      <c r="B140" s="153"/>
      <c r="C140" s="154" t="s">
        <v>344</v>
      </c>
      <c r="D140" s="154" t="s">
        <v>169</v>
      </c>
      <c r="E140" s="155" t="s">
        <v>200</v>
      </c>
      <c r="F140" s="156" t="s">
        <v>201</v>
      </c>
      <c r="G140" s="157" t="s">
        <v>202</v>
      </c>
      <c r="H140" s="191">
        <v>81.599999999999994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491</v>
      </c>
    </row>
    <row r="141" spans="1:65" s="12" customFormat="1" ht="22.9" customHeight="1">
      <c r="B141" s="141"/>
      <c r="D141" s="142" t="s">
        <v>73</v>
      </c>
      <c r="E141" s="151" t="s">
        <v>243</v>
      </c>
      <c r="F141" s="151" t="s">
        <v>244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SUM(P142:P150)</f>
        <v>0</v>
      </c>
      <c r="Q141" s="146"/>
      <c r="R141" s="147">
        <f>SUM(R142:R150)</f>
        <v>0</v>
      </c>
      <c r="S141" s="146"/>
      <c r="T141" s="148">
        <f>SUM(T142:T150)</f>
        <v>22.890600000000003</v>
      </c>
      <c r="AR141" s="142" t="s">
        <v>81</v>
      </c>
      <c r="AT141" s="149" t="s">
        <v>73</v>
      </c>
      <c r="AU141" s="149" t="s">
        <v>81</v>
      </c>
      <c r="AY141" s="142" t="s">
        <v>166</v>
      </c>
      <c r="BK141" s="150">
        <f>SUM(BK142:BK150)</f>
        <v>0</v>
      </c>
    </row>
    <row r="142" spans="1:65" s="2" customFormat="1" ht="37.9" customHeight="1">
      <c r="A142" s="29"/>
      <c r="B142" s="153"/>
      <c r="C142" s="154" t="s">
        <v>205</v>
      </c>
      <c r="D142" s="154" t="s">
        <v>169</v>
      </c>
      <c r="E142" s="155" t="s">
        <v>492</v>
      </c>
      <c r="F142" s="156" t="s">
        <v>493</v>
      </c>
      <c r="G142" s="157" t="s">
        <v>172</v>
      </c>
      <c r="H142" s="191">
        <v>7.8869999999999996</v>
      </c>
      <c r="I142" s="158"/>
      <c r="J142" s="159">
        <f t="shared" ref="J142:J150" si="10"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ref="P142:P150" si="11">O142*H142</f>
        <v>0</v>
      </c>
      <c r="Q142" s="163">
        <v>0</v>
      </c>
      <c r="R142" s="163">
        <f t="shared" ref="R142:R150" si="12">Q142*H142</f>
        <v>0</v>
      </c>
      <c r="S142" s="163">
        <v>2.2000000000000002</v>
      </c>
      <c r="T142" s="164">
        <f t="shared" ref="T142:T150" si="13">S142*H142</f>
        <v>17.351400000000002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ref="BE142:BE150" si="14">IF(N142="základná",J142,0)</f>
        <v>0</v>
      </c>
      <c r="BF142" s="166">
        <f t="shared" ref="BF142:BF150" si="15">IF(N142="znížená",J142,0)</f>
        <v>0</v>
      </c>
      <c r="BG142" s="166">
        <f t="shared" ref="BG142:BG150" si="16">IF(N142="zákl. prenesená",J142,0)</f>
        <v>0</v>
      </c>
      <c r="BH142" s="166">
        <f t="shared" ref="BH142:BH150" si="17">IF(N142="zníž. prenesená",J142,0)</f>
        <v>0</v>
      </c>
      <c r="BI142" s="166">
        <f t="shared" ref="BI142:BI150" si="18">IF(N142="nulová",J142,0)</f>
        <v>0</v>
      </c>
      <c r="BJ142" s="14" t="s">
        <v>86</v>
      </c>
      <c r="BK142" s="166">
        <f t="shared" ref="BK142:BK150" si="19">ROUND(I142*H142,2)</f>
        <v>0</v>
      </c>
      <c r="BL142" s="14" t="s">
        <v>173</v>
      </c>
      <c r="BM142" s="165" t="s">
        <v>494</v>
      </c>
    </row>
    <row r="143" spans="1:65" s="2" customFormat="1" ht="24.2" customHeight="1">
      <c r="A143" s="29"/>
      <c r="B143" s="153"/>
      <c r="C143" s="154" t="s">
        <v>81</v>
      </c>
      <c r="D143" s="154" t="s">
        <v>169</v>
      </c>
      <c r="E143" s="155" t="s">
        <v>495</v>
      </c>
      <c r="F143" s="156" t="s">
        <v>496</v>
      </c>
      <c r="G143" s="157" t="s">
        <v>248</v>
      </c>
      <c r="H143" s="191">
        <v>46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0</v>
      </c>
      <c r="R143" s="163">
        <f t="shared" si="12"/>
        <v>0</v>
      </c>
      <c r="S143" s="163">
        <v>3.4000000000000002E-2</v>
      </c>
      <c r="T143" s="164">
        <f t="shared" si="13"/>
        <v>1.5640000000000001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497</v>
      </c>
    </row>
    <row r="144" spans="1:65" s="2" customFormat="1" ht="33" customHeight="1">
      <c r="A144" s="29"/>
      <c r="B144" s="153"/>
      <c r="C144" s="154" t="s">
        <v>233</v>
      </c>
      <c r="D144" s="154" t="s">
        <v>169</v>
      </c>
      <c r="E144" s="155" t="s">
        <v>498</v>
      </c>
      <c r="F144" s="156" t="s">
        <v>499</v>
      </c>
      <c r="G144" s="157" t="s">
        <v>248</v>
      </c>
      <c r="H144" s="191">
        <v>6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3.4000000000000002E-2</v>
      </c>
      <c r="T144" s="164">
        <f t="shared" si="13"/>
        <v>0.20400000000000001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500</v>
      </c>
    </row>
    <row r="145" spans="1:65" s="2" customFormat="1" ht="24.2" customHeight="1">
      <c r="A145" s="29"/>
      <c r="B145" s="153"/>
      <c r="C145" s="154" t="s">
        <v>86</v>
      </c>
      <c r="D145" s="154" t="s">
        <v>169</v>
      </c>
      <c r="E145" s="155" t="s">
        <v>501</v>
      </c>
      <c r="F145" s="156" t="s">
        <v>502</v>
      </c>
      <c r="G145" s="157" t="s">
        <v>248</v>
      </c>
      <c r="H145" s="191">
        <v>4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0</v>
      </c>
      <c r="R145" s="163">
        <f t="shared" si="12"/>
        <v>0</v>
      </c>
      <c r="S145" s="163">
        <v>3.5000000000000003E-2</v>
      </c>
      <c r="T145" s="164">
        <f t="shared" si="13"/>
        <v>0.14000000000000001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503</v>
      </c>
    </row>
    <row r="146" spans="1:65" s="2" customFormat="1" ht="37.9" customHeight="1">
      <c r="A146" s="29"/>
      <c r="B146" s="153"/>
      <c r="C146" s="154" t="s">
        <v>173</v>
      </c>
      <c r="D146" s="154" t="s">
        <v>169</v>
      </c>
      <c r="E146" s="155" t="s">
        <v>504</v>
      </c>
      <c r="F146" s="156" t="s">
        <v>505</v>
      </c>
      <c r="G146" s="157" t="s">
        <v>216</v>
      </c>
      <c r="H146" s="191">
        <v>40.799999999999997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0</v>
      </c>
      <c r="R146" s="163">
        <f t="shared" si="12"/>
        <v>0</v>
      </c>
      <c r="S146" s="163">
        <v>8.8999999999999996E-2</v>
      </c>
      <c r="T146" s="164">
        <f t="shared" si="13"/>
        <v>3.6311999999999998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506</v>
      </c>
    </row>
    <row r="147" spans="1:65" s="2" customFormat="1" ht="21.75" customHeight="1">
      <c r="A147" s="29"/>
      <c r="B147" s="153"/>
      <c r="C147" s="154" t="s">
        <v>452</v>
      </c>
      <c r="D147" s="154" t="s">
        <v>169</v>
      </c>
      <c r="E147" s="155" t="s">
        <v>507</v>
      </c>
      <c r="F147" s="156" t="s">
        <v>508</v>
      </c>
      <c r="G147" s="157" t="s">
        <v>202</v>
      </c>
      <c r="H147" s="191">
        <v>724.05499999999995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509</v>
      </c>
    </row>
    <row r="148" spans="1:65" s="2" customFormat="1" ht="24.2" customHeight="1">
      <c r="A148" s="29"/>
      <c r="B148" s="153"/>
      <c r="C148" s="154" t="s">
        <v>425</v>
      </c>
      <c r="D148" s="154" t="s">
        <v>169</v>
      </c>
      <c r="E148" s="155" t="s">
        <v>510</v>
      </c>
      <c r="F148" s="156" t="s">
        <v>511</v>
      </c>
      <c r="G148" s="157" t="s">
        <v>202</v>
      </c>
      <c r="H148" s="191">
        <v>14481.1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0</v>
      </c>
      <c r="R148" s="163">
        <f t="shared" si="12"/>
        <v>0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512</v>
      </c>
    </row>
    <row r="149" spans="1:65" s="2" customFormat="1" ht="24.2" customHeight="1">
      <c r="A149" s="29"/>
      <c r="B149" s="153"/>
      <c r="C149" s="154" t="s">
        <v>328</v>
      </c>
      <c r="D149" s="154" t="s">
        <v>169</v>
      </c>
      <c r="E149" s="155" t="s">
        <v>513</v>
      </c>
      <c r="F149" s="156" t="s">
        <v>514</v>
      </c>
      <c r="G149" s="157" t="s">
        <v>202</v>
      </c>
      <c r="H149" s="191">
        <v>543.04100000000005</v>
      </c>
      <c r="I149" s="158"/>
      <c r="J149" s="159">
        <f t="shared" si="1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1"/>
        <v>0</v>
      </c>
      <c r="Q149" s="163">
        <v>0</v>
      </c>
      <c r="R149" s="163">
        <f t="shared" si="12"/>
        <v>0</v>
      </c>
      <c r="S149" s="163">
        <v>0</v>
      </c>
      <c r="T149" s="164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86</v>
      </c>
      <c r="AY149" s="14" t="s">
        <v>166</v>
      </c>
      <c r="BE149" s="166">
        <f t="shared" si="14"/>
        <v>0</v>
      </c>
      <c r="BF149" s="166">
        <f t="shared" si="15"/>
        <v>0</v>
      </c>
      <c r="BG149" s="166">
        <f t="shared" si="16"/>
        <v>0</v>
      </c>
      <c r="BH149" s="166">
        <f t="shared" si="17"/>
        <v>0</v>
      </c>
      <c r="BI149" s="166">
        <f t="shared" si="18"/>
        <v>0</v>
      </c>
      <c r="BJ149" s="14" t="s">
        <v>86</v>
      </c>
      <c r="BK149" s="166">
        <f t="shared" si="19"/>
        <v>0</v>
      </c>
      <c r="BL149" s="14" t="s">
        <v>173</v>
      </c>
      <c r="BM149" s="165" t="s">
        <v>515</v>
      </c>
    </row>
    <row r="150" spans="1:65" s="2" customFormat="1" ht="24.2" customHeight="1">
      <c r="A150" s="29"/>
      <c r="B150" s="153"/>
      <c r="C150" s="154" t="s">
        <v>235</v>
      </c>
      <c r="D150" s="154" t="s">
        <v>169</v>
      </c>
      <c r="E150" s="155" t="s">
        <v>516</v>
      </c>
      <c r="F150" s="156" t="s">
        <v>517</v>
      </c>
      <c r="G150" s="157" t="s">
        <v>202</v>
      </c>
      <c r="H150" s="191">
        <v>181.01400000000001</v>
      </c>
      <c r="I150" s="158"/>
      <c r="J150" s="159">
        <f t="shared" si="1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1"/>
        <v>0</v>
      </c>
      <c r="Q150" s="163">
        <v>0</v>
      </c>
      <c r="R150" s="163">
        <f t="shared" si="12"/>
        <v>0</v>
      </c>
      <c r="S150" s="163">
        <v>0</v>
      </c>
      <c r="T150" s="164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86</v>
      </c>
      <c r="AY150" s="14" t="s">
        <v>166</v>
      </c>
      <c r="BE150" s="166">
        <f t="shared" si="14"/>
        <v>0</v>
      </c>
      <c r="BF150" s="166">
        <f t="shared" si="15"/>
        <v>0</v>
      </c>
      <c r="BG150" s="166">
        <f t="shared" si="16"/>
        <v>0</v>
      </c>
      <c r="BH150" s="166">
        <f t="shared" si="17"/>
        <v>0</v>
      </c>
      <c r="BI150" s="166">
        <f t="shared" si="18"/>
        <v>0</v>
      </c>
      <c r="BJ150" s="14" t="s">
        <v>86</v>
      </c>
      <c r="BK150" s="166">
        <f t="shared" si="19"/>
        <v>0</v>
      </c>
      <c r="BL150" s="14" t="s">
        <v>173</v>
      </c>
      <c r="BM150" s="165" t="s">
        <v>518</v>
      </c>
    </row>
    <row r="151" spans="1:65" s="12" customFormat="1" ht="25.9" customHeight="1">
      <c r="B151" s="141"/>
      <c r="D151" s="142" t="s">
        <v>73</v>
      </c>
      <c r="E151" s="143" t="s">
        <v>519</v>
      </c>
      <c r="F151" s="143" t="s">
        <v>520</v>
      </c>
      <c r="I151" s="144"/>
      <c r="J151" s="129">
        <f>BK151</f>
        <v>0</v>
      </c>
      <c r="L151" s="141"/>
      <c r="M151" s="145"/>
      <c r="N151" s="146"/>
      <c r="O151" s="146"/>
      <c r="P151" s="147">
        <f>P152</f>
        <v>0</v>
      </c>
      <c r="Q151" s="146"/>
      <c r="R151" s="147">
        <f>R152</f>
        <v>0</v>
      </c>
      <c r="S151" s="146"/>
      <c r="T151" s="148">
        <f>T152</f>
        <v>0</v>
      </c>
      <c r="AR151" s="142" t="s">
        <v>173</v>
      </c>
      <c r="AT151" s="149" t="s">
        <v>73</v>
      </c>
      <c r="AU151" s="149" t="s">
        <v>74</v>
      </c>
      <c r="AY151" s="142" t="s">
        <v>166</v>
      </c>
      <c r="BK151" s="150">
        <f>BK152</f>
        <v>0</v>
      </c>
    </row>
    <row r="152" spans="1:65" s="2" customFormat="1" ht="37.9" customHeight="1">
      <c r="A152" s="29"/>
      <c r="B152" s="153"/>
      <c r="C152" s="154" t="s">
        <v>369</v>
      </c>
      <c r="D152" s="154" t="s">
        <v>169</v>
      </c>
      <c r="E152" s="155" t="s">
        <v>521</v>
      </c>
      <c r="F152" s="156" t="s">
        <v>522</v>
      </c>
      <c r="G152" s="157" t="s">
        <v>523</v>
      </c>
      <c r="H152" s="191">
        <v>45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40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524</v>
      </c>
      <c r="AT152" s="165" t="s">
        <v>169</v>
      </c>
      <c r="AU152" s="165" t="s">
        <v>81</v>
      </c>
      <c r="AY152" s="14" t="s">
        <v>166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ROUND(I152*H152,2)</f>
        <v>0</v>
      </c>
      <c r="BL152" s="14" t="s">
        <v>524</v>
      </c>
      <c r="BM152" s="165" t="s">
        <v>525</v>
      </c>
    </row>
    <row r="153" spans="1:65" s="12" customFormat="1" ht="25.9" customHeight="1">
      <c r="B153" s="141"/>
      <c r="D153" s="142" t="s">
        <v>73</v>
      </c>
      <c r="E153" s="143" t="s">
        <v>526</v>
      </c>
      <c r="F153" s="143" t="s">
        <v>527</v>
      </c>
      <c r="I153" s="144"/>
      <c r="J153" s="129">
        <f>BK153</f>
        <v>0</v>
      </c>
      <c r="L153" s="141"/>
      <c r="M153" s="145"/>
      <c r="N153" s="146"/>
      <c r="O153" s="146"/>
      <c r="P153" s="147">
        <f>SUM(P154:P155)</f>
        <v>0</v>
      </c>
      <c r="Q153" s="146"/>
      <c r="R153" s="147">
        <f>SUM(R154:R155)</f>
        <v>0</v>
      </c>
      <c r="S153" s="146"/>
      <c r="T153" s="148">
        <f>SUM(T154:T155)</f>
        <v>0</v>
      </c>
      <c r="AR153" s="142" t="s">
        <v>233</v>
      </c>
      <c r="AT153" s="149" t="s">
        <v>73</v>
      </c>
      <c r="AU153" s="149" t="s">
        <v>74</v>
      </c>
      <c r="AY153" s="142" t="s">
        <v>166</v>
      </c>
      <c r="BK153" s="150">
        <f>SUM(BK154:BK155)</f>
        <v>0</v>
      </c>
    </row>
    <row r="154" spans="1:65" s="2" customFormat="1" ht="44.25" customHeight="1">
      <c r="A154" s="29"/>
      <c r="B154" s="153"/>
      <c r="C154" s="154" t="s">
        <v>442</v>
      </c>
      <c r="D154" s="154" t="s">
        <v>169</v>
      </c>
      <c r="E154" s="155" t="s">
        <v>528</v>
      </c>
      <c r="F154" s="156" t="s">
        <v>529</v>
      </c>
      <c r="G154" s="157" t="s">
        <v>530</v>
      </c>
      <c r="H154" s="191">
        <v>1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40</v>
      </c>
      <c r="O154" s="58"/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531</v>
      </c>
      <c r="AT154" s="165" t="s">
        <v>169</v>
      </c>
      <c r="AU154" s="165" t="s">
        <v>81</v>
      </c>
      <c r="AY154" s="14" t="s">
        <v>166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86</v>
      </c>
      <c r="BK154" s="166">
        <f>ROUND(I154*H154,2)</f>
        <v>0</v>
      </c>
      <c r="BL154" s="14" t="s">
        <v>531</v>
      </c>
      <c r="BM154" s="165" t="s">
        <v>532</v>
      </c>
    </row>
    <row r="155" spans="1:65" s="2" customFormat="1" ht="24.2" customHeight="1">
      <c r="A155" s="29"/>
      <c r="B155" s="153"/>
      <c r="C155" s="154" t="s">
        <v>420</v>
      </c>
      <c r="D155" s="154" t="s">
        <v>169</v>
      </c>
      <c r="E155" s="155" t="s">
        <v>533</v>
      </c>
      <c r="F155" s="156" t="s">
        <v>534</v>
      </c>
      <c r="G155" s="157" t="s">
        <v>530</v>
      </c>
      <c r="H155" s="191">
        <v>1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0</v>
      </c>
      <c r="R155" s="163">
        <f>Q155*H155</f>
        <v>0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531</v>
      </c>
      <c r="AT155" s="165" t="s">
        <v>169</v>
      </c>
      <c r="AU155" s="165" t="s">
        <v>81</v>
      </c>
      <c r="AY155" s="14" t="s">
        <v>166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ROUND(I155*H155,2)</f>
        <v>0</v>
      </c>
      <c r="BL155" s="14" t="s">
        <v>531</v>
      </c>
      <c r="BM155" s="165" t="s">
        <v>535</v>
      </c>
    </row>
    <row r="156" spans="1:65" s="2" customFormat="1" ht="49.9" customHeight="1">
      <c r="A156" s="29"/>
      <c r="B156" s="30"/>
      <c r="C156" s="29"/>
      <c r="D156" s="29"/>
      <c r="E156" s="143" t="s">
        <v>397</v>
      </c>
      <c r="F156" s="143" t="s">
        <v>398</v>
      </c>
      <c r="G156" s="29"/>
      <c r="H156" s="29"/>
      <c r="I156" s="29"/>
      <c r="J156" s="129">
        <f t="shared" ref="J156:J161" si="20">BK156</f>
        <v>0</v>
      </c>
      <c r="K156" s="29"/>
      <c r="L156" s="30"/>
      <c r="M156" s="177"/>
      <c r="N156" s="178"/>
      <c r="O156" s="58"/>
      <c r="P156" s="58"/>
      <c r="Q156" s="58"/>
      <c r="R156" s="58"/>
      <c r="S156" s="58"/>
      <c r="T156" s="5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T156" s="14" t="s">
        <v>73</v>
      </c>
      <c r="AU156" s="14" t="s">
        <v>74</v>
      </c>
      <c r="AY156" s="14" t="s">
        <v>399</v>
      </c>
      <c r="BK156" s="166">
        <f>SUM(BK157:BK161)</f>
        <v>0</v>
      </c>
    </row>
    <row r="157" spans="1:65" s="2" customFormat="1" ht="16.350000000000001" customHeight="1">
      <c r="A157" s="29"/>
      <c r="B157" s="30"/>
      <c r="C157" s="179" t="s">
        <v>1</v>
      </c>
      <c r="D157" s="179" t="s">
        <v>169</v>
      </c>
      <c r="E157" s="180" t="s">
        <v>1</v>
      </c>
      <c r="F157" s="181" t="s">
        <v>1</v>
      </c>
      <c r="G157" s="182" t="s">
        <v>1</v>
      </c>
      <c r="H157" s="183"/>
      <c r="I157" s="184"/>
      <c r="J157" s="185">
        <f t="shared" si="20"/>
        <v>0</v>
      </c>
      <c r="K157" s="186"/>
      <c r="L157" s="30"/>
      <c r="M157" s="187" t="s">
        <v>1</v>
      </c>
      <c r="N157" s="188" t="s">
        <v>40</v>
      </c>
      <c r="O157" s="58"/>
      <c r="P157" s="58"/>
      <c r="Q157" s="58"/>
      <c r="R157" s="58"/>
      <c r="S157" s="58"/>
      <c r="T157" s="5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T157" s="14" t="s">
        <v>399</v>
      </c>
      <c r="AU157" s="14" t="s">
        <v>81</v>
      </c>
      <c r="AY157" s="14" t="s">
        <v>399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I157*H157</f>
        <v>0</v>
      </c>
    </row>
    <row r="158" spans="1:65" s="2" customFormat="1" ht="16.350000000000001" customHeight="1">
      <c r="A158" s="29"/>
      <c r="B158" s="30"/>
      <c r="C158" s="179" t="s">
        <v>1</v>
      </c>
      <c r="D158" s="179" t="s">
        <v>169</v>
      </c>
      <c r="E158" s="180" t="s">
        <v>1</v>
      </c>
      <c r="F158" s="181" t="s">
        <v>1</v>
      </c>
      <c r="G158" s="182" t="s">
        <v>1</v>
      </c>
      <c r="H158" s="183"/>
      <c r="I158" s="184"/>
      <c r="J158" s="185">
        <f t="shared" si="20"/>
        <v>0</v>
      </c>
      <c r="K158" s="186"/>
      <c r="L158" s="30"/>
      <c r="M158" s="187" t="s">
        <v>1</v>
      </c>
      <c r="N158" s="188" t="s">
        <v>40</v>
      </c>
      <c r="O158" s="58"/>
      <c r="P158" s="58"/>
      <c r="Q158" s="58"/>
      <c r="R158" s="58"/>
      <c r="S158" s="58"/>
      <c r="T158" s="5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T158" s="14" t="s">
        <v>399</v>
      </c>
      <c r="AU158" s="14" t="s">
        <v>81</v>
      </c>
      <c r="AY158" s="14" t="s">
        <v>399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I158*H158</f>
        <v>0</v>
      </c>
    </row>
    <row r="159" spans="1:65" s="2" customFormat="1" ht="16.350000000000001" customHeight="1">
      <c r="A159" s="29"/>
      <c r="B159" s="30"/>
      <c r="C159" s="179" t="s">
        <v>1</v>
      </c>
      <c r="D159" s="179" t="s">
        <v>169</v>
      </c>
      <c r="E159" s="180" t="s">
        <v>1</v>
      </c>
      <c r="F159" s="181" t="s">
        <v>1</v>
      </c>
      <c r="G159" s="182" t="s">
        <v>1</v>
      </c>
      <c r="H159" s="183"/>
      <c r="I159" s="184"/>
      <c r="J159" s="185">
        <f t="shared" si="20"/>
        <v>0</v>
      </c>
      <c r="K159" s="186"/>
      <c r="L159" s="30"/>
      <c r="M159" s="187" t="s">
        <v>1</v>
      </c>
      <c r="N159" s="188" t="s">
        <v>40</v>
      </c>
      <c r="O159" s="58"/>
      <c r="P159" s="58"/>
      <c r="Q159" s="58"/>
      <c r="R159" s="58"/>
      <c r="S159" s="58"/>
      <c r="T159" s="5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T159" s="14" t="s">
        <v>399</v>
      </c>
      <c r="AU159" s="14" t="s">
        <v>81</v>
      </c>
      <c r="AY159" s="14" t="s">
        <v>399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I159*H159</f>
        <v>0</v>
      </c>
    </row>
    <row r="160" spans="1:65" s="2" customFormat="1" ht="16.350000000000001" customHeight="1">
      <c r="A160" s="29"/>
      <c r="B160" s="30"/>
      <c r="C160" s="179" t="s">
        <v>1</v>
      </c>
      <c r="D160" s="179" t="s">
        <v>169</v>
      </c>
      <c r="E160" s="180" t="s">
        <v>1</v>
      </c>
      <c r="F160" s="181" t="s">
        <v>1</v>
      </c>
      <c r="G160" s="182" t="s">
        <v>1</v>
      </c>
      <c r="H160" s="183"/>
      <c r="I160" s="184"/>
      <c r="J160" s="185">
        <f t="shared" si="20"/>
        <v>0</v>
      </c>
      <c r="K160" s="186"/>
      <c r="L160" s="30"/>
      <c r="M160" s="187" t="s">
        <v>1</v>
      </c>
      <c r="N160" s="188" t="s">
        <v>40</v>
      </c>
      <c r="O160" s="58"/>
      <c r="P160" s="58"/>
      <c r="Q160" s="58"/>
      <c r="R160" s="58"/>
      <c r="S160" s="58"/>
      <c r="T160" s="5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T160" s="14" t="s">
        <v>399</v>
      </c>
      <c r="AU160" s="14" t="s">
        <v>81</v>
      </c>
      <c r="AY160" s="14" t="s">
        <v>399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86</v>
      </c>
      <c r="BK160" s="166">
        <f>I160*H160</f>
        <v>0</v>
      </c>
    </row>
    <row r="161" spans="1:63" s="2" customFormat="1" ht="16.350000000000001" customHeight="1">
      <c r="A161" s="29"/>
      <c r="B161" s="30"/>
      <c r="C161" s="179" t="s">
        <v>1</v>
      </c>
      <c r="D161" s="179" t="s">
        <v>169</v>
      </c>
      <c r="E161" s="180" t="s">
        <v>1</v>
      </c>
      <c r="F161" s="181" t="s">
        <v>1</v>
      </c>
      <c r="G161" s="182" t="s">
        <v>1</v>
      </c>
      <c r="H161" s="183"/>
      <c r="I161" s="184"/>
      <c r="J161" s="185">
        <f t="shared" si="20"/>
        <v>0</v>
      </c>
      <c r="K161" s="186"/>
      <c r="L161" s="30"/>
      <c r="M161" s="187" t="s">
        <v>1</v>
      </c>
      <c r="N161" s="188" t="s">
        <v>40</v>
      </c>
      <c r="O161" s="189"/>
      <c r="P161" s="189"/>
      <c r="Q161" s="189"/>
      <c r="R161" s="189"/>
      <c r="S161" s="189"/>
      <c r="T161" s="190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T161" s="14" t="s">
        <v>399</v>
      </c>
      <c r="AU161" s="14" t="s">
        <v>81</v>
      </c>
      <c r="AY161" s="14" t="s">
        <v>399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86</v>
      </c>
      <c r="BK161" s="166">
        <f>I161*H161</f>
        <v>0</v>
      </c>
    </row>
    <row r="162" spans="1:63" s="2" customFormat="1" ht="6.95" customHeight="1">
      <c r="A162" s="29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5:K161" xr:uid="{00000000-0009-0000-0000-000003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57:D162" xr:uid="{00000000-0002-0000-0300-000000000000}">
      <formula1>"K, M"</formula1>
    </dataValidation>
    <dataValidation type="list" allowBlank="1" showInputMessage="1" showErrorMessage="1" error="Povolené sú hodnoty základná, znížená, nulová." sqref="N157:N162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81"/>
  <sheetViews>
    <sheetView showGridLines="0" workbookViewId="0">
      <selection activeCell="H172" sqref="H17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98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536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537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ROUND(J125,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ROUND((ROUND((SUM(BE125:BE174)),  2) + SUM(BE176:BE180)), 2)</f>
        <v>0</v>
      </c>
      <c r="G35" s="105"/>
      <c r="H35" s="105"/>
      <c r="I35" s="106">
        <v>0.2</v>
      </c>
      <c r="J35" s="104">
        <f>ROUND((ROUND(((SUM(BE125:BE174))*I35),  2) + (SUM(BE176:BE180)*I35)),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ROUND((ROUND((SUM(BF125:BF174)),  2) + SUM(BF176:BF180)), 2)</f>
        <v>0</v>
      </c>
      <c r="G36" s="105"/>
      <c r="H36" s="105"/>
      <c r="I36" s="106">
        <v>0.2</v>
      </c>
      <c r="J36" s="104">
        <f>ROUND((ROUND(((SUM(BF125:BF174))*I36),  2) + (SUM(BF176:BF180)*I36)),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ROUND((ROUND((SUM(BG125:BG174)),  2) + SUM(BG176:BG180)),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ROUND((ROUND((SUM(BH125:BH174)),  2) + SUM(BH176:BH180)),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ROUND((ROUND((SUM(BI125:BI174)),  2) + SUM(BI176:BI180)),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536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01 - Výsadba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J125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141</v>
      </c>
      <c r="E99" s="122"/>
      <c r="F99" s="122"/>
      <c r="G99" s="122"/>
      <c r="H99" s="122"/>
      <c r="I99" s="122"/>
      <c r="J99" s="123">
        <f>J126</f>
        <v>0</v>
      </c>
      <c r="L99" s="120"/>
    </row>
    <row r="100" spans="1:47" s="10" customFormat="1" ht="19.899999999999999" hidden="1" customHeight="1">
      <c r="B100" s="124"/>
      <c r="D100" s="125" t="s">
        <v>142</v>
      </c>
      <c r="E100" s="126"/>
      <c r="F100" s="126"/>
      <c r="G100" s="126"/>
      <c r="H100" s="126"/>
      <c r="I100" s="126"/>
      <c r="J100" s="127">
        <f>J127</f>
        <v>0</v>
      </c>
      <c r="L100" s="124"/>
    </row>
    <row r="101" spans="1:47" s="10" customFormat="1" ht="19.899999999999999" hidden="1" customHeight="1">
      <c r="B101" s="124"/>
      <c r="D101" s="125" t="s">
        <v>143</v>
      </c>
      <c r="E101" s="126"/>
      <c r="F101" s="126"/>
      <c r="G101" s="126"/>
      <c r="H101" s="126"/>
      <c r="I101" s="126"/>
      <c r="J101" s="127">
        <f>J170</f>
        <v>0</v>
      </c>
      <c r="L101" s="124"/>
    </row>
    <row r="102" spans="1:47" s="10" customFormat="1" ht="19.899999999999999" hidden="1" customHeight="1">
      <c r="B102" s="124"/>
      <c r="D102" s="125" t="s">
        <v>147</v>
      </c>
      <c r="E102" s="126"/>
      <c r="F102" s="126"/>
      <c r="G102" s="126"/>
      <c r="H102" s="126"/>
      <c r="I102" s="126"/>
      <c r="J102" s="127">
        <f>J173</f>
        <v>0</v>
      </c>
      <c r="L102" s="124"/>
    </row>
    <row r="103" spans="1:47" s="9" customFormat="1" ht="21.75" hidden="1" customHeight="1">
      <c r="B103" s="120"/>
      <c r="D103" s="128" t="s">
        <v>151</v>
      </c>
      <c r="J103" s="129">
        <f>J175</f>
        <v>0</v>
      </c>
      <c r="L103" s="120"/>
    </row>
    <row r="104" spans="1:47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6.95" hidden="1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hidden="1"/>
    <row r="107" spans="1:47" hidden="1"/>
    <row r="108" spans="1:47" hidden="1"/>
    <row r="109" spans="1:47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24.95" customHeight="1">
      <c r="A110" s="29"/>
      <c r="B110" s="30"/>
      <c r="C110" s="18" t="s">
        <v>152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41" t="str">
        <f>E7</f>
        <v>Mestský park Komenského</v>
      </c>
      <c r="F113" s="242"/>
      <c r="G113" s="242"/>
      <c r="H113" s="242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1" customFormat="1" ht="12" customHeight="1">
      <c r="B114" s="17"/>
      <c r="C114" s="24" t="s">
        <v>132</v>
      </c>
      <c r="L114" s="17"/>
    </row>
    <row r="115" spans="1:65" s="2" customFormat="1" ht="16.5" customHeight="1">
      <c r="A115" s="29"/>
      <c r="B115" s="30"/>
      <c r="C115" s="29"/>
      <c r="D115" s="29"/>
      <c r="E115" s="241" t="s">
        <v>536</v>
      </c>
      <c r="F115" s="240"/>
      <c r="G115" s="240"/>
      <c r="H115" s="240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134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237" t="str">
        <f>E11</f>
        <v>01 - Výsadba</v>
      </c>
      <c r="F117" s="240"/>
      <c r="G117" s="240"/>
      <c r="H117" s="240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F14</f>
        <v>Námestie Komenského, MČ Bratislava – Staré mesto</v>
      </c>
      <c r="G119" s="29"/>
      <c r="H119" s="29"/>
      <c r="I119" s="24" t="s">
        <v>21</v>
      </c>
      <c r="J119" s="55" t="str">
        <f>IF(J14="","",J14)</f>
        <v>1. 2. 2022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23</v>
      </c>
      <c r="D121" s="29"/>
      <c r="E121" s="29"/>
      <c r="F121" s="22" t="str">
        <f>E17</f>
        <v>Hlavné mesto SR Bratislava</v>
      </c>
      <c r="G121" s="29"/>
      <c r="H121" s="29"/>
      <c r="I121" s="24" t="s">
        <v>29</v>
      </c>
      <c r="J121" s="27" t="str">
        <f>E23</f>
        <v xml:space="preserve">Totalstudio s.r.o.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27</v>
      </c>
      <c r="D122" s="29"/>
      <c r="E122" s="29"/>
      <c r="F122" s="22" t="str">
        <f>IF(E20="","",E20)</f>
        <v>Vyplň údaj</v>
      </c>
      <c r="G122" s="29"/>
      <c r="H122" s="29"/>
      <c r="I122" s="24" t="s">
        <v>32</v>
      </c>
      <c r="J122" s="27" t="str">
        <f>E26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30"/>
      <c r="B124" s="131"/>
      <c r="C124" s="132" t="s">
        <v>153</v>
      </c>
      <c r="D124" s="133" t="s">
        <v>59</v>
      </c>
      <c r="E124" s="133" t="s">
        <v>55</v>
      </c>
      <c r="F124" s="133" t="s">
        <v>56</v>
      </c>
      <c r="G124" s="133" t="s">
        <v>154</v>
      </c>
      <c r="H124" s="133" t="s">
        <v>155</v>
      </c>
      <c r="I124" s="133" t="s">
        <v>156</v>
      </c>
      <c r="J124" s="134" t="s">
        <v>138</v>
      </c>
      <c r="K124" s="135" t="s">
        <v>157</v>
      </c>
      <c r="L124" s="136"/>
      <c r="M124" s="62" t="s">
        <v>1</v>
      </c>
      <c r="N124" s="63" t="s">
        <v>38</v>
      </c>
      <c r="O124" s="63" t="s">
        <v>158</v>
      </c>
      <c r="P124" s="63" t="s">
        <v>159</v>
      </c>
      <c r="Q124" s="63" t="s">
        <v>160</v>
      </c>
      <c r="R124" s="63" t="s">
        <v>161</v>
      </c>
      <c r="S124" s="63" t="s">
        <v>162</v>
      </c>
      <c r="T124" s="64" t="s">
        <v>163</v>
      </c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</row>
    <row r="125" spans="1:65" s="2" customFormat="1" ht="22.9" customHeight="1">
      <c r="A125" s="29"/>
      <c r="B125" s="30"/>
      <c r="C125" s="69" t="s">
        <v>139</v>
      </c>
      <c r="D125" s="29"/>
      <c r="E125" s="29"/>
      <c r="F125" s="29"/>
      <c r="G125" s="29"/>
      <c r="H125" s="29"/>
      <c r="I125" s="29"/>
      <c r="J125" s="137">
        <f>BK125</f>
        <v>0</v>
      </c>
      <c r="K125" s="29"/>
      <c r="L125" s="30"/>
      <c r="M125" s="65"/>
      <c r="N125" s="56"/>
      <c r="O125" s="66"/>
      <c r="P125" s="138">
        <f>P126+P175</f>
        <v>0</v>
      </c>
      <c r="Q125" s="66"/>
      <c r="R125" s="138">
        <f>R126+R175</f>
        <v>0.78960000000000008</v>
      </c>
      <c r="S125" s="66"/>
      <c r="T125" s="139">
        <f>T126+T175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73</v>
      </c>
      <c r="AU125" s="14" t="s">
        <v>140</v>
      </c>
      <c r="BK125" s="140">
        <f>BK126+BK175</f>
        <v>0</v>
      </c>
    </row>
    <row r="126" spans="1:65" s="12" customFormat="1" ht="25.9" customHeight="1">
      <c r="B126" s="141"/>
      <c r="D126" s="142" t="s">
        <v>73</v>
      </c>
      <c r="E126" s="143" t="s">
        <v>164</v>
      </c>
      <c r="F126" s="143" t="s">
        <v>165</v>
      </c>
      <c r="I126" s="144"/>
      <c r="J126" s="129">
        <f>BK126</f>
        <v>0</v>
      </c>
      <c r="L126" s="141"/>
      <c r="M126" s="145"/>
      <c r="N126" s="146"/>
      <c r="O126" s="146"/>
      <c r="P126" s="147">
        <f>P127+P170+P173</f>
        <v>0</v>
      </c>
      <c r="Q126" s="146"/>
      <c r="R126" s="147">
        <f>R127+R170+R173</f>
        <v>0.78960000000000008</v>
      </c>
      <c r="S126" s="146"/>
      <c r="T126" s="148">
        <f>T127+T170+T173</f>
        <v>0</v>
      </c>
      <c r="AR126" s="142" t="s">
        <v>81</v>
      </c>
      <c r="AT126" s="149" t="s">
        <v>73</v>
      </c>
      <c r="AU126" s="149" t="s">
        <v>74</v>
      </c>
      <c r="AY126" s="142" t="s">
        <v>166</v>
      </c>
      <c r="BK126" s="150">
        <f>BK127+BK170+BK173</f>
        <v>0</v>
      </c>
    </row>
    <row r="127" spans="1:65" s="12" customFormat="1" ht="22.9" customHeight="1">
      <c r="B127" s="141"/>
      <c r="D127" s="142" t="s">
        <v>73</v>
      </c>
      <c r="E127" s="151" t="s">
        <v>81</v>
      </c>
      <c r="F127" s="151" t="s">
        <v>167</v>
      </c>
      <c r="I127" s="144"/>
      <c r="J127" s="152">
        <f>BK127</f>
        <v>0</v>
      </c>
      <c r="L127" s="141"/>
      <c r="M127" s="145"/>
      <c r="N127" s="146"/>
      <c r="O127" s="146"/>
      <c r="P127" s="147">
        <f>SUM(P128:P169)</f>
        <v>0</v>
      </c>
      <c r="Q127" s="146"/>
      <c r="R127" s="147">
        <f>SUM(R128:R169)</f>
        <v>0.78960000000000008</v>
      </c>
      <c r="S127" s="146"/>
      <c r="T127" s="148">
        <f>SUM(T128:T169)</f>
        <v>0</v>
      </c>
      <c r="AR127" s="142" t="s">
        <v>81</v>
      </c>
      <c r="AT127" s="149" t="s">
        <v>73</v>
      </c>
      <c r="AU127" s="149" t="s">
        <v>81</v>
      </c>
      <c r="AY127" s="142" t="s">
        <v>166</v>
      </c>
      <c r="BK127" s="150">
        <f>SUM(BK128:BK169)</f>
        <v>0</v>
      </c>
    </row>
    <row r="128" spans="1:65" s="2" customFormat="1" ht="33" customHeight="1">
      <c r="A128" s="29"/>
      <c r="B128" s="153"/>
      <c r="C128" s="154" t="s">
        <v>81</v>
      </c>
      <c r="D128" s="154" t="s">
        <v>169</v>
      </c>
      <c r="E128" s="155" t="s">
        <v>538</v>
      </c>
      <c r="F128" s="156" t="s">
        <v>539</v>
      </c>
      <c r="G128" s="157" t="s">
        <v>216</v>
      </c>
      <c r="H128" s="191">
        <v>221.4</v>
      </c>
      <c r="I128" s="158"/>
      <c r="J128" s="159">
        <f t="shared" ref="J128:J169" si="0"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 t="shared" ref="P128:P169" si="1">O128*H128</f>
        <v>0</v>
      </c>
      <c r="Q128" s="163">
        <v>0</v>
      </c>
      <c r="R128" s="163">
        <f t="shared" ref="R128:R169" si="2">Q128*H128</f>
        <v>0</v>
      </c>
      <c r="S128" s="163">
        <v>0</v>
      </c>
      <c r="T128" s="164">
        <f t="shared" ref="T128:T169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86</v>
      </c>
      <c r="AY128" s="14" t="s">
        <v>166</v>
      </c>
      <c r="BE128" s="166">
        <f t="shared" ref="BE128:BE169" si="4">IF(N128="základná",J128,0)</f>
        <v>0</v>
      </c>
      <c r="BF128" s="166">
        <f t="shared" ref="BF128:BF169" si="5">IF(N128="znížená",J128,0)</f>
        <v>0</v>
      </c>
      <c r="BG128" s="166">
        <f t="shared" ref="BG128:BG169" si="6">IF(N128="zákl. prenesená",J128,0)</f>
        <v>0</v>
      </c>
      <c r="BH128" s="166">
        <f t="shared" ref="BH128:BH169" si="7">IF(N128="zníž. prenesená",J128,0)</f>
        <v>0</v>
      </c>
      <c r="BI128" s="166">
        <f t="shared" ref="BI128:BI169" si="8">IF(N128="nulová",J128,0)</f>
        <v>0</v>
      </c>
      <c r="BJ128" s="14" t="s">
        <v>86</v>
      </c>
      <c r="BK128" s="166">
        <f t="shared" ref="BK128:BK169" si="9">ROUND(I128*H128,2)</f>
        <v>0</v>
      </c>
      <c r="BL128" s="14" t="s">
        <v>173</v>
      </c>
      <c r="BM128" s="165" t="s">
        <v>86</v>
      </c>
    </row>
    <row r="129" spans="1:65" s="2" customFormat="1" ht="16.5" customHeight="1">
      <c r="A129" s="29"/>
      <c r="B129" s="153"/>
      <c r="C129" s="167" t="s">
        <v>86</v>
      </c>
      <c r="D129" s="167" t="s">
        <v>219</v>
      </c>
      <c r="E129" s="168" t="s">
        <v>540</v>
      </c>
      <c r="F129" s="169" t="s">
        <v>541</v>
      </c>
      <c r="G129" s="170" t="s">
        <v>172</v>
      </c>
      <c r="H129" s="192">
        <v>6.4</v>
      </c>
      <c r="I129" s="171"/>
      <c r="J129" s="172">
        <f t="shared" si="0"/>
        <v>0</v>
      </c>
      <c r="K129" s="173"/>
      <c r="L129" s="174"/>
      <c r="M129" s="175" t="s">
        <v>1</v>
      </c>
      <c r="N129" s="176" t="s">
        <v>40</v>
      </c>
      <c r="O129" s="58"/>
      <c r="P129" s="163">
        <f t="shared" si="1"/>
        <v>0</v>
      </c>
      <c r="Q129" s="163">
        <v>0</v>
      </c>
      <c r="R129" s="163">
        <f t="shared" si="2"/>
        <v>0</v>
      </c>
      <c r="S129" s="163">
        <v>0</v>
      </c>
      <c r="T129" s="16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222</v>
      </c>
      <c r="AT129" s="165" t="s">
        <v>219</v>
      </c>
      <c r="AU129" s="165" t="s">
        <v>86</v>
      </c>
      <c r="AY129" s="14" t="s">
        <v>166</v>
      </c>
      <c r="BE129" s="166">
        <f t="shared" si="4"/>
        <v>0</v>
      </c>
      <c r="BF129" s="166">
        <f t="shared" si="5"/>
        <v>0</v>
      </c>
      <c r="BG129" s="166">
        <f t="shared" si="6"/>
        <v>0</v>
      </c>
      <c r="BH129" s="166">
        <f t="shared" si="7"/>
        <v>0</v>
      </c>
      <c r="BI129" s="166">
        <f t="shared" si="8"/>
        <v>0</v>
      </c>
      <c r="BJ129" s="14" t="s">
        <v>86</v>
      </c>
      <c r="BK129" s="166">
        <f t="shared" si="9"/>
        <v>0</v>
      </c>
      <c r="BL129" s="14" t="s">
        <v>173</v>
      </c>
      <c r="BM129" s="165" t="s">
        <v>173</v>
      </c>
    </row>
    <row r="130" spans="1:65" s="2" customFormat="1" ht="33" customHeight="1">
      <c r="A130" s="29"/>
      <c r="B130" s="153"/>
      <c r="C130" s="154" t="s">
        <v>369</v>
      </c>
      <c r="D130" s="154" t="s">
        <v>169</v>
      </c>
      <c r="E130" s="155" t="s">
        <v>542</v>
      </c>
      <c r="F130" s="156" t="s">
        <v>543</v>
      </c>
      <c r="G130" s="157" t="s">
        <v>216</v>
      </c>
      <c r="H130" s="191">
        <v>91.2</v>
      </c>
      <c r="I130" s="158"/>
      <c r="J130" s="159">
        <f t="shared" si="0"/>
        <v>0</v>
      </c>
      <c r="K130" s="160"/>
      <c r="L130" s="30"/>
      <c r="M130" s="161" t="s">
        <v>1</v>
      </c>
      <c r="N130" s="162" t="s">
        <v>40</v>
      </c>
      <c r="O130" s="58"/>
      <c r="P130" s="163">
        <f t="shared" si="1"/>
        <v>0</v>
      </c>
      <c r="Q130" s="163">
        <v>0</v>
      </c>
      <c r="R130" s="163">
        <f t="shared" si="2"/>
        <v>0</v>
      </c>
      <c r="S130" s="163">
        <v>0</v>
      </c>
      <c r="T130" s="16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 t="shared" si="4"/>
        <v>0</v>
      </c>
      <c r="BF130" s="166">
        <f t="shared" si="5"/>
        <v>0</v>
      </c>
      <c r="BG130" s="166">
        <f t="shared" si="6"/>
        <v>0</v>
      </c>
      <c r="BH130" s="166">
        <f t="shared" si="7"/>
        <v>0</v>
      </c>
      <c r="BI130" s="166">
        <f t="shared" si="8"/>
        <v>0</v>
      </c>
      <c r="BJ130" s="14" t="s">
        <v>86</v>
      </c>
      <c r="BK130" s="166">
        <f t="shared" si="9"/>
        <v>0</v>
      </c>
      <c r="BL130" s="14" t="s">
        <v>173</v>
      </c>
      <c r="BM130" s="165" t="s">
        <v>340</v>
      </c>
    </row>
    <row r="131" spans="1:65" s="2" customFormat="1" ht="33" customHeight="1">
      <c r="A131" s="29"/>
      <c r="B131" s="153"/>
      <c r="C131" s="154" t="s">
        <v>173</v>
      </c>
      <c r="D131" s="154" t="s">
        <v>169</v>
      </c>
      <c r="E131" s="155" t="s">
        <v>544</v>
      </c>
      <c r="F131" s="156" t="s">
        <v>545</v>
      </c>
      <c r="G131" s="157" t="s">
        <v>216</v>
      </c>
      <c r="H131" s="191">
        <v>221.4</v>
      </c>
      <c r="I131" s="158"/>
      <c r="J131" s="159">
        <f t="shared" si="0"/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si="1"/>
        <v>0</v>
      </c>
      <c r="Q131" s="163">
        <v>0</v>
      </c>
      <c r="R131" s="163">
        <f t="shared" si="2"/>
        <v>0</v>
      </c>
      <c r="S131" s="163">
        <v>0</v>
      </c>
      <c r="T131" s="16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si="4"/>
        <v>0</v>
      </c>
      <c r="BF131" s="166">
        <f t="shared" si="5"/>
        <v>0</v>
      </c>
      <c r="BG131" s="166">
        <f t="shared" si="6"/>
        <v>0</v>
      </c>
      <c r="BH131" s="166">
        <f t="shared" si="7"/>
        <v>0</v>
      </c>
      <c r="BI131" s="166">
        <f t="shared" si="8"/>
        <v>0</v>
      </c>
      <c r="BJ131" s="14" t="s">
        <v>86</v>
      </c>
      <c r="BK131" s="166">
        <f t="shared" si="9"/>
        <v>0</v>
      </c>
      <c r="BL131" s="14" t="s">
        <v>173</v>
      </c>
      <c r="BM131" s="165" t="s">
        <v>222</v>
      </c>
    </row>
    <row r="132" spans="1:65" s="2" customFormat="1" ht="16.5" customHeight="1">
      <c r="A132" s="29"/>
      <c r="B132" s="153"/>
      <c r="C132" s="167" t="s">
        <v>233</v>
      </c>
      <c r="D132" s="167" t="s">
        <v>219</v>
      </c>
      <c r="E132" s="168" t="s">
        <v>546</v>
      </c>
      <c r="F132" s="169" t="s">
        <v>547</v>
      </c>
      <c r="G132" s="170" t="s">
        <v>172</v>
      </c>
      <c r="H132" s="192">
        <v>90</v>
      </c>
      <c r="I132" s="171"/>
      <c r="J132" s="172">
        <f t="shared" si="0"/>
        <v>0</v>
      </c>
      <c r="K132" s="173"/>
      <c r="L132" s="174"/>
      <c r="M132" s="175" t="s">
        <v>1</v>
      </c>
      <c r="N132" s="176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222</v>
      </c>
      <c r="AT132" s="165" t="s">
        <v>219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354</v>
      </c>
    </row>
    <row r="133" spans="1:65" s="2" customFormat="1" ht="37.9" customHeight="1">
      <c r="A133" s="29"/>
      <c r="B133" s="153"/>
      <c r="C133" s="154" t="s">
        <v>340</v>
      </c>
      <c r="D133" s="154" t="s">
        <v>169</v>
      </c>
      <c r="E133" s="155" t="s">
        <v>548</v>
      </c>
      <c r="F133" s="156" t="s">
        <v>549</v>
      </c>
      <c r="G133" s="157" t="s">
        <v>216</v>
      </c>
      <c r="H133" s="191">
        <v>55.8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362</v>
      </c>
    </row>
    <row r="134" spans="1:65" s="2" customFormat="1" ht="33" customHeight="1">
      <c r="A134" s="29"/>
      <c r="B134" s="153"/>
      <c r="C134" s="154" t="s">
        <v>344</v>
      </c>
      <c r="D134" s="154" t="s">
        <v>169</v>
      </c>
      <c r="E134" s="155" t="s">
        <v>550</v>
      </c>
      <c r="F134" s="156" t="s">
        <v>551</v>
      </c>
      <c r="G134" s="157" t="s">
        <v>216</v>
      </c>
      <c r="H134" s="191">
        <v>1.1000000000000001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229</v>
      </c>
    </row>
    <row r="135" spans="1:65" s="2" customFormat="1" ht="16.5" customHeight="1">
      <c r="A135" s="29"/>
      <c r="B135" s="153"/>
      <c r="C135" s="167" t="s">
        <v>222</v>
      </c>
      <c r="D135" s="167" t="s">
        <v>219</v>
      </c>
      <c r="E135" s="168" t="s">
        <v>552</v>
      </c>
      <c r="F135" s="169" t="s">
        <v>553</v>
      </c>
      <c r="G135" s="170" t="s">
        <v>172</v>
      </c>
      <c r="H135" s="192">
        <v>11.1</v>
      </c>
      <c r="I135" s="171"/>
      <c r="J135" s="172">
        <f t="shared" si="0"/>
        <v>0</v>
      </c>
      <c r="K135" s="173"/>
      <c r="L135" s="174"/>
      <c r="M135" s="175" t="s">
        <v>1</v>
      </c>
      <c r="N135" s="176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222</v>
      </c>
      <c r="AT135" s="165" t="s">
        <v>219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218</v>
      </c>
    </row>
    <row r="136" spans="1:65" s="2" customFormat="1" ht="24.2" customHeight="1">
      <c r="A136" s="29"/>
      <c r="B136" s="153"/>
      <c r="C136" s="154" t="s">
        <v>243</v>
      </c>
      <c r="D136" s="154" t="s">
        <v>169</v>
      </c>
      <c r="E136" s="155" t="s">
        <v>554</v>
      </c>
      <c r="F136" s="156" t="s">
        <v>555</v>
      </c>
      <c r="G136" s="157" t="s">
        <v>216</v>
      </c>
      <c r="H136" s="191">
        <v>221.4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420</v>
      </c>
    </row>
    <row r="137" spans="1:65" s="2" customFormat="1" ht="16.5" customHeight="1">
      <c r="A137" s="29"/>
      <c r="B137" s="153"/>
      <c r="C137" s="167" t="s">
        <v>354</v>
      </c>
      <c r="D137" s="167" t="s">
        <v>219</v>
      </c>
      <c r="E137" s="168" t="s">
        <v>556</v>
      </c>
      <c r="F137" s="169" t="s">
        <v>557</v>
      </c>
      <c r="G137" s="170" t="s">
        <v>172</v>
      </c>
      <c r="H137" s="192">
        <v>54.3</v>
      </c>
      <c r="I137" s="171"/>
      <c r="J137" s="172">
        <f t="shared" si="0"/>
        <v>0</v>
      </c>
      <c r="K137" s="173"/>
      <c r="L137" s="174"/>
      <c r="M137" s="175" t="s">
        <v>1</v>
      </c>
      <c r="N137" s="176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222</v>
      </c>
      <c r="AT137" s="165" t="s">
        <v>219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7</v>
      </c>
    </row>
    <row r="138" spans="1:65" s="2" customFormat="1" ht="24.2" customHeight="1">
      <c r="A138" s="29"/>
      <c r="B138" s="153"/>
      <c r="C138" s="154" t="s">
        <v>358</v>
      </c>
      <c r="D138" s="154" t="s">
        <v>169</v>
      </c>
      <c r="E138" s="155" t="s">
        <v>558</v>
      </c>
      <c r="F138" s="156" t="s">
        <v>559</v>
      </c>
      <c r="G138" s="157" t="s">
        <v>216</v>
      </c>
      <c r="H138" s="191">
        <v>56.9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425</v>
      </c>
    </row>
    <row r="139" spans="1:65" s="2" customFormat="1" ht="16.5" customHeight="1">
      <c r="A139" s="29"/>
      <c r="B139" s="153"/>
      <c r="C139" s="167" t="s">
        <v>362</v>
      </c>
      <c r="D139" s="167" t="s">
        <v>219</v>
      </c>
      <c r="E139" s="168" t="s">
        <v>560</v>
      </c>
      <c r="F139" s="169" t="s">
        <v>561</v>
      </c>
      <c r="G139" s="170" t="s">
        <v>172</v>
      </c>
      <c r="H139" s="192">
        <v>5.7</v>
      </c>
      <c r="I139" s="171"/>
      <c r="J139" s="172">
        <f t="shared" si="0"/>
        <v>0</v>
      </c>
      <c r="K139" s="173"/>
      <c r="L139" s="174"/>
      <c r="M139" s="175" t="s">
        <v>1</v>
      </c>
      <c r="N139" s="176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222</v>
      </c>
      <c r="AT139" s="165" t="s">
        <v>219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235</v>
      </c>
    </row>
    <row r="140" spans="1:65" s="2" customFormat="1" ht="24.2" customHeight="1">
      <c r="A140" s="29"/>
      <c r="B140" s="153"/>
      <c r="C140" s="154" t="s">
        <v>205</v>
      </c>
      <c r="D140" s="154" t="s">
        <v>169</v>
      </c>
      <c r="E140" s="155" t="s">
        <v>562</v>
      </c>
      <c r="F140" s="156" t="s">
        <v>563</v>
      </c>
      <c r="G140" s="157" t="s">
        <v>248</v>
      </c>
      <c r="H140" s="191">
        <v>1625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224</v>
      </c>
    </row>
    <row r="141" spans="1:65" s="2" customFormat="1" ht="24.2" customHeight="1">
      <c r="A141" s="29"/>
      <c r="B141" s="153"/>
      <c r="C141" s="154" t="s">
        <v>229</v>
      </c>
      <c r="D141" s="154" t="s">
        <v>169</v>
      </c>
      <c r="E141" s="155" t="s">
        <v>564</v>
      </c>
      <c r="F141" s="156" t="s">
        <v>565</v>
      </c>
      <c r="G141" s="157" t="s">
        <v>248</v>
      </c>
      <c r="H141" s="191">
        <v>11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284</v>
      </c>
    </row>
    <row r="142" spans="1:65" s="2" customFormat="1" ht="24.2" customHeight="1">
      <c r="A142" s="29"/>
      <c r="B142" s="153"/>
      <c r="C142" s="154" t="s">
        <v>213</v>
      </c>
      <c r="D142" s="154" t="s">
        <v>169</v>
      </c>
      <c r="E142" s="155" t="s">
        <v>566</v>
      </c>
      <c r="F142" s="156" t="s">
        <v>567</v>
      </c>
      <c r="G142" s="157" t="s">
        <v>248</v>
      </c>
      <c r="H142" s="191">
        <v>7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435</v>
      </c>
    </row>
    <row r="143" spans="1:65" s="2" customFormat="1" ht="24.2" customHeight="1">
      <c r="A143" s="29"/>
      <c r="B143" s="153"/>
      <c r="C143" s="154" t="s">
        <v>218</v>
      </c>
      <c r="D143" s="154" t="s">
        <v>169</v>
      </c>
      <c r="E143" s="155" t="s">
        <v>568</v>
      </c>
      <c r="F143" s="156" t="s">
        <v>569</v>
      </c>
      <c r="G143" s="157" t="s">
        <v>248</v>
      </c>
      <c r="H143" s="191">
        <v>5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299</v>
      </c>
    </row>
    <row r="144" spans="1:65" s="2" customFormat="1" ht="24.2" customHeight="1">
      <c r="A144" s="29"/>
      <c r="B144" s="153"/>
      <c r="C144" s="154" t="s">
        <v>442</v>
      </c>
      <c r="D144" s="154" t="s">
        <v>169</v>
      </c>
      <c r="E144" s="155" t="s">
        <v>570</v>
      </c>
      <c r="F144" s="156" t="s">
        <v>571</v>
      </c>
      <c r="G144" s="157" t="s">
        <v>248</v>
      </c>
      <c r="H144" s="191">
        <v>1625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441</v>
      </c>
    </row>
    <row r="145" spans="1:65" s="2" customFormat="1" ht="16.5" customHeight="1">
      <c r="A145" s="29"/>
      <c r="B145" s="153"/>
      <c r="C145" s="167" t="s">
        <v>420</v>
      </c>
      <c r="D145" s="167" t="s">
        <v>219</v>
      </c>
      <c r="E145" s="168" t="s">
        <v>572</v>
      </c>
      <c r="F145" s="169" t="s">
        <v>573</v>
      </c>
      <c r="G145" s="170" t="s">
        <v>248</v>
      </c>
      <c r="H145" s="192">
        <v>599</v>
      </c>
      <c r="I145" s="171"/>
      <c r="J145" s="172">
        <f t="shared" si="0"/>
        <v>0</v>
      </c>
      <c r="K145" s="173"/>
      <c r="L145" s="174"/>
      <c r="M145" s="175" t="s">
        <v>1</v>
      </c>
      <c r="N145" s="176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222</v>
      </c>
      <c r="AT145" s="165" t="s">
        <v>219</v>
      </c>
      <c r="AU145" s="165" t="s">
        <v>86</v>
      </c>
      <c r="AY145" s="14" t="s">
        <v>166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86</v>
      </c>
      <c r="BK145" s="166">
        <f t="shared" si="9"/>
        <v>0</v>
      </c>
      <c r="BL145" s="14" t="s">
        <v>173</v>
      </c>
      <c r="BM145" s="165" t="s">
        <v>266</v>
      </c>
    </row>
    <row r="146" spans="1:65" s="2" customFormat="1" ht="16.5" customHeight="1">
      <c r="A146" s="29"/>
      <c r="B146" s="153"/>
      <c r="C146" s="167" t="s">
        <v>447</v>
      </c>
      <c r="D146" s="167" t="s">
        <v>219</v>
      </c>
      <c r="E146" s="168" t="s">
        <v>574</v>
      </c>
      <c r="F146" s="169" t="s">
        <v>575</v>
      </c>
      <c r="G146" s="170" t="s">
        <v>248</v>
      </c>
      <c r="H146" s="192">
        <v>356</v>
      </c>
      <c r="I146" s="171"/>
      <c r="J146" s="172">
        <f t="shared" si="0"/>
        <v>0</v>
      </c>
      <c r="K146" s="173"/>
      <c r="L146" s="174"/>
      <c r="M146" s="175" t="s">
        <v>1</v>
      </c>
      <c r="N146" s="176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222</v>
      </c>
      <c r="AT146" s="165" t="s">
        <v>219</v>
      </c>
      <c r="AU146" s="165" t="s">
        <v>86</v>
      </c>
      <c r="AY146" s="14" t="s">
        <v>166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86</v>
      </c>
      <c r="BK146" s="166">
        <f t="shared" si="9"/>
        <v>0</v>
      </c>
      <c r="BL146" s="14" t="s">
        <v>173</v>
      </c>
      <c r="BM146" s="165" t="s">
        <v>245</v>
      </c>
    </row>
    <row r="147" spans="1:65" s="2" customFormat="1" ht="16.5" customHeight="1">
      <c r="A147" s="29"/>
      <c r="B147" s="153"/>
      <c r="C147" s="167" t="s">
        <v>7</v>
      </c>
      <c r="D147" s="167" t="s">
        <v>219</v>
      </c>
      <c r="E147" s="168" t="s">
        <v>576</v>
      </c>
      <c r="F147" s="169" t="s">
        <v>577</v>
      </c>
      <c r="G147" s="170" t="s">
        <v>248</v>
      </c>
      <c r="H147" s="192">
        <v>420</v>
      </c>
      <c r="I147" s="171"/>
      <c r="J147" s="172">
        <f t="shared" si="0"/>
        <v>0</v>
      </c>
      <c r="K147" s="173"/>
      <c r="L147" s="174"/>
      <c r="M147" s="175" t="s">
        <v>1</v>
      </c>
      <c r="N147" s="176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222</v>
      </c>
      <c r="AT147" s="165" t="s">
        <v>219</v>
      </c>
      <c r="AU147" s="165" t="s">
        <v>86</v>
      </c>
      <c r="AY147" s="14" t="s">
        <v>166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86</v>
      </c>
      <c r="BK147" s="166">
        <f t="shared" si="9"/>
        <v>0</v>
      </c>
      <c r="BL147" s="14" t="s">
        <v>173</v>
      </c>
      <c r="BM147" s="165" t="s">
        <v>258</v>
      </c>
    </row>
    <row r="148" spans="1:65" s="2" customFormat="1" ht="16.5" customHeight="1">
      <c r="A148" s="29"/>
      <c r="B148" s="153"/>
      <c r="C148" s="167" t="s">
        <v>452</v>
      </c>
      <c r="D148" s="167" t="s">
        <v>219</v>
      </c>
      <c r="E148" s="168" t="s">
        <v>578</v>
      </c>
      <c r="F148" s="169" t="s">
        <v>579</v>
      </c>
      <c r="G148" s="170" t="s">
        <v>248</v>
      </c>
      <c r="H148" s="192">
        <v>250</v>
      </c>
      <c r="I148" s="171"/>
      <c r="J148" s="172">
        <f t="shared" si="0"/>
        <v>0</v>
      </c>
      <c r="K148" s="173"/>
      <c r="L148" s="174"/>
      <c r="M148" s="175" t="s">
        <v>1</v>
      </c>
      <c r="N148" s="176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222</v>
      </c>
      <c r="AT148" s="165" t="s">
        <v>219</v>
      </c>
      <c r="AU148" s="165" t="s">
        <v>86</v>
      </c>
      <c r="AY148" s="14" t="s">
        <v>166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86</v>
      </c>
      <c r="BK148" s="166">
        <f t="shared" si="9"/>
        <v>0</v>
      </c>
      <c r="BL148" s="14" t="s">
        <v>173</v>
      </c>
      <c r="BM148" s="165" t="s">
        <v>262</v>
      </c>
    </row>
    <row r="149" spans="1:65" s="2" customFormat="1" ht="16.5" customHeight="1">
      <c r="A149" s="29"/>
      <c r="B149" s="153"/>
      <c r="C149" s="167" t="s">
        <v>425</v>
      </c>
      <c r="D149" s="167" t="s">
        <v>219</v>
      </c>
      <c r="E149" s="168" t="s">
        <v>580</v>
      </c>
      <c r="F149" s="169" t="s">
        <v>581</v>
      </c>
      <c r="G149" s="170" t="s">
        <v>216</v>
      </c>
      <c r="H149" s="192">
        <v>221.4</v>
      </c>
      <c r="I149" s="171"/>
      <c r="J149" s="172">
        <f t="shared" si="0"/>
        <v>0</v>
      </c>
      <c r="K149" s="173"/>
      <c r="L149" s="174"/>
      <c r="M149" s="175" t="s">
        <v>1</v>
      </c>
      <c r="N149" s="176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222</v>
      </c>
      <c r="AT149" s="165" t="s">
        <v>219</v>
      </c>
      <c r="AU149" s="165" t="s">
        <v>86</v>
      </c>
      <c r="AY149" s="14" t="s">
        <v>166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86</v>
      </c>
      <c r="BK149" s="166">
        <f t="shared" si="9"/>
        <v>0</v>
      </c>
      <c r="BL149" s="14" t="s">
        <v>173</v>
      </c>
      <c r="BM149" s="165" t="s">
        <v>175</v>
      </c>
    </row>
    <row r="150" spans="1:65" s="2" customFormat="1" ht="16.5" customHeight="1">
      <c r="A150" s="29"/>
      <c r="B150" s="153"/>
      <c r="C150" s="167" t="s">
        <v>328</v>
      </c>
      <c r="D150" s="167" t="s">
        <v>219</v>
      </c>
      <c r="E150" s="168" t="s">
        <v>582</v>
      </c>
      <c r="F150" s="169" t="s">
        <v>583</v>
      </c>
      <c r="G150" s="170" t="s">
        <v>216</v>
      </c>
      <c r="H150" s="192">
        <v>225.828</v>
      </c>
      <c r="I150" s="171"/>
      <c r="J150" s="172">
        <f t="shared" si="0"/>
        <v>0</v>
      </c>
      <c r="K150" s="173"/>
      <c r="L150" s="174"/>
      <c r="M150" s="175" t="s">
        <v>1</v>
      </c>
      <c r="N150" s="176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222</v>
      </c>
      <c r="AT150" s="165" t="s">
        <v>219</v>
      </c>
      <c r="AU150" s="165" t="s">
        <v>86</v>
      </c>
      <c r="AY150" s="14" t="s">
        <v>166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86</v>
      </c>
      <c r="BK150" s="166">
        <f t="shared" si="9"/>
        <v>0</v>
      </c>
      <c r="BL150" s="14" t="s">
        <v>173</v>
      </c>
      <c r="BM150" s="165" t="s">
        <v>183</v>
      </c>
    </row>
    <row r="151" spans="1:65" s="2" customFormat="1" ht="37.9" customHeight="1">
      <c r="A151" s="29"/>
      <c r="B151" s="153"/>
      <c r="C151" s="154" t="s">
        <v>235</v>
      </c>
      <c r="D151" s="154" t="s">
        <v>169</v>
      </c>
      <c r="E151" s="155" t="s">
        <v>584</v>
      </c>
      <c r="F151" s="156" t="s">
        <v>585</v>
      </c>
      <c r="G151" s="157" t="s">
        <v>248</v>
      </c>
      <c r="H151" s="191">
        <v>5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86</v>
      </c>
      <c r="AY151" s="14" t="s">
        <v>166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86</v>
      </c>
      <c r="BK151" s="166">
        <f t="shared" si="9"/>
        <v>0</v>
      </c>
      <c r="BL151" s="14" t="s">
        <v>173</v>
      </c>
      <c r="BM151" s="165" t="s">
        <v>191</v>
      </c>
    </row>
    <row r="152" spans="1:65" s="2" customFormat="1" ht="33" customHeight="1">
      <c r="A152" s="29"/>
      <c r="B152" s="153"/>
      <c r="C152" s="167" t="s">
        <v>239</v>
      </c>
      <c r="D152" s="167" t="s">
        <v>219</v>
      </c>
      <c r="E152" s="168" t="s">
        <v>586</v>
      </c>
      <c r="F152" s="169" t="s">
        <v>587</v>
      </c>
      <c r="G152" s="170" t="s">
        <v>248</v>
      </c>
      <c r="H152" s="192">
        <v>5</v>
      </c>
      <c r="I152" s="171"/>
      <c r="J152" s="172">
        <f t="shared" si="0"/>
        <v>0</v>
      </c>
      <c r="K152" s="173"/>
      <c r="L152" s="174"/>
      <c r="M152" s="175" t="s">
        <v>1</v>
      </c>
      <c r="N152" s="176" t="s">
        <v>40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222</v>
      </c>
      <c r="AT152" s="165" t="s">
        <v>219</v>
      </c>
      <c r="AU152" s="165" t="s">
        <v>86</v>
      </c>
      <c r="AY152" s="14" t="s">
        <v>166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86</v>
      </c>
      <c r="BK152" s="166">
        <f t="shared" si="9"/>
        <v>0</v>
      </c>
      <c r="BL152" s="14" t="s">
        <v>173</v>
      </c>
      <c r="BM152" s="165" t="s">
        <v>199</v>
      </c>
    </row>
    <row r="153" spans="1:65" s="2" customFormat="1" ht="16.5" customHeight="1">
      <c r="A153" s="29"/>
      <c r="B153" s="153"/>
      <c r="C153" s="167" t="s">
        <v>224</v>
      </c>
      <c r="D153" s="167" t="s">
        <v>219</v>
      </c>
      <c r="E153" s="168" t="s">
        <v>588</v>
      </c>
      <c r="F153" s="169" t="s">
        <v>589</v>
      </c>
      <c r="G153" s="170" t="s">
        <v>248</v>
      </c>
      <c r="H153" s="192">
        <v>5</v>
      </c>
      <c r="I153" s="171"/>
      <c r="J153" s="172">
        <f t="shared" si="0"/>
        <v>0</v>
      </c>
      <c r="K153" s="173"/>
      <c r="L153" s="174"/>
      <c r="M153" s="175" t="s">
        <v>1</v>
      </c>
      <c r="N153" s="176" t="s">
        <v>40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222</v>
      </c>
      <c r="AT153" s="165" t="s">
        <v>219</v>
      </c>
      <c r="AU153" s="165" t="s">
        <v>86</v>
      </c>
      <c r="AY153" s="14" t="s">
        <v>166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86</v>
      </c>
      <c r="BK153" s="166">
        <f t="shared" si="9"/>
        <v>0</v>
      </c>
      <c r="BL153" s="14" t="s">
        <v>173</v>
      </c>
      <c r="BM153" s="165" t="s">
        <v>301</v>
      </c>
    </row>
    <row r="154" spans="1:65" s="2" customFormat="1" ht="24.2" customHeight="1">
      <c r="A154" s="29"/>
      <c r="B154" s="153"/>
      <c r="C154" s="167" t="s">
        <v>254</v>
      </c>
      <c r="D154" s="167" t="s">
        <v>219</v>
      </c>
      <c r="E154" s="168" t="s">
        <v>590</v>
      </c>
      <c r="F154" s="169" t="s">
        <v>591</v>
      </c>
      <c r="G154" s="170" t="s">
        <v>248</v>
      </c>
      <c r="H154" s="192">
        <v>5</v>
      </c>
      <c r="I154" s="171"/>
      <c r="J154" s="172">
        <f t="shared" si="0"/>
        <v>0</v>
      </c>
      <c r="K154" s="173"/>
      <c r="L154" s="174"/>
      <c r="M154" s="175" t="s">
        <v>1</v>
      </c>
      <c r="N154" s="176" t="s">
        <v>40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222</v>
      </c>
      <c r="AT154" s="165" t="s">
        <v>219</v>
      </c>
      <c r="AU154" s="165" t="s">
        <v>86</v>
      </c>
      <c r="AY154" s="14" t="s">
        <v>166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86</v>
      </c>
      <c r="BK154" s="166">
        <f t="shared" si="9"/>
        <v>0</v>
      </c>
      <c r="BL154" s="14" t="s">
        <v>173</v>
      </c>
      <c r="BM154" s="165" t="s">
        <v>309</v>
      </c>
    </row>
    <row r="155" spans="1:65" s="2" customFormat="1" ht="16.5" customHeight="1">
      <c r="A155" s="29"/>
      <c r="B155" s="153"/>
      <c r="C155" s="167" t="s">
        <v>284</v>
      </c>
      <c r="D155" s="167" t="s">
        <v>219</v>
      </c>
      <c r="E155" s="168" t="s">
        <v>592</v>
      </c>
      <c r="F155" s="169" t="s">
        <v>593</v>
      </c>
      <c r="G155" s="170" t="s">
        <v>326</v>
      </c>
      <c r="H155" s="192">
        <v>7.5</v>
      </c>
      <c r="I155" s="171"/>
      <c r="J155" s="172">
        <f t="shared" si="0"/>
        <v>0</v>
      </c>
      <c r="K155" s="173"/>
      <c r="L155" s="174"/>
      <c r="M155" s="175" t="s">
        <v>1</v>
      </c>
      <c r="N155" s="176" t="s">
        <v>40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222</v>
      </c>
      <c r="AT155" s="165" t="s">
        <v>219</v>
      </c>
      <c r="AU155" s="165" t="s">
        <v>86</v>
      </c>
      <c r="AY155" s="14" t="s">
        <v>166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86</v>
      </c>
      <c r="BK155" s="166">
        <f t="shared" si="9"/>
        <v>0</v>
      </c>
      <c r="BL155" s="14" t="s">
        <v>173</v>
      </c>
      <c r="BM155" s="165" t="s">
        <v>315</v>
      </c>
    </row>
    <row r="156" spans="1:65" s="2" customFormat="1" ht="16.5" customHeight="1">
      <c r="A156" s="29"/>
      <c r="B156" s="153"/>
      <c r="C156" s="167" t="s">
        <v>594</v>
      </c>
      <c r="D156" s="167" t="s">
        <v>219</v>
      </c>
      <c r="E156" s="168" t="s">
        <v>595</v>
      </c>
      <c r="F156" s="169" t="s">
        <v>596</v>
      </c>
      <c r="G156" s="170" t="s">
        <v>597</v>
      </c>
      <c r="H156" s="192">
        <v>3.75</v>
      </c>
      <c r="I156" s="171"/>
      <c r="J156" s="172">
        <f t="shared" si="0"/>
        <v>0</v>
      </c>
      <c r="K156" s="173"/>
      <c r="L156" s="174"/>
      <c r="M156" s="175" t="s">
        <v>1</v>
      </c>
      <c r="N156" s="176" t="s">
        <v>40</v>
      </c>
      <c r="O156" s="58"/>
      <c r="P156" s="163">
        <f t="shared" si="1"/>
        <v>0</v>
      </c>
      <c r="Q156" s="163">
        <v>0</v>
      </c>
      <c r="R156" s="163">
        <f t="shared" si="2"/>
        <v>0</v>
      </c>
      <c r="S156" s="163">
        <v>0</v>
      </c>
      <c r="T156" s="16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222</v>
      </c>
      <c r="AT156" s="165" t="s">
        <v>219</v>
      </c>
      <c r="AU156" s="165" t="s">
        <v>86</v>
      </c>
      <c r="AY156" s="14" t="s">
        <v>166</v>
      </c>
      <c r="BE156" s="166">
        <f t="shared" si="4"/>
        <v>0</v>
      </c>
      <c r="BF156" s="166">
        <f t="shared" si="5"/>
        <v>0</v>
      </c>
      <c r="BG156" s="166">
        <f t="shared" si="6"/>
        <v>0</v>
      </c>
      <c r="BH156" s="166">
        <f t="shared" si="7"/>
        <v>0</v>
      </c>
      <c r="BI156" s="166">
        <f t="shared" si="8"/>
        <v>0</v>
      </c>
      <c r="BJ156" s="14" t="s">
        <v>86</v>
      </c>
      <c r="BK156" s="166">
        <f t="shared" si="9"/>
        <v>0</v>
      </c>
      <c r="BL156" s="14" t="s">
        <v>173</v>
      </c>
      <c r="BM156" s="165" t="s">
        <v>292</v>
      </c>
    </row>
    <row r="157" spans="1:65" s="2" customFormat="1" ht="16.5" customHeight="1">
      <c r="A157" s="29"/>
      <c r="B157" s="153"/>
      <c r="C157" s="167" t="s">
        <v>435</v>
      </c>
      <c r="D157" s="167" t="s">
        <v>219</v>
      </c>
      <c r="E157" s="168" t="s">
        <v>598</v>
      </c>
      <c r="F157" s="169" t="s">
        <v>599</v>
      </c>
      <c r="G157" s="170" t="s">
        <v>172</v>
      </c>
      <c r="H157" s="192">
        <v>22</v>
      </c>
      <c r="I157" s="171"/>
      <c r="J157" s="172">
        <f t="shared" si="0"/>
        <v>0</v>
      </c>
      <c r="K157" s="173"/>
      <c r="L157" s="174"/>
      <c r="M157" s="175" t="s">
        <v>1</v>
      </c>
      <c r="N157" s="176" t="s">
        <v>40</v>
      </c>
      <c r="O157" s="58"/>
      <c r="P157" s="163">
        <f t="shared" si="1"/>
        <v>0</v>
      </c>
      <c r="Q157" s="163">
        <v>0</v>
      </c>
      <c r="R157" s="163">
        <f t="shared" si="2"/>
        <v>0</v>
      </c>
      <c r="S157" s="163">
        <v>0</v>
      </c>
      <c r="T157" s="16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222</v>
      </c>
      <c r="AT157" s="165" t="s">
        <v>219</v>
      </c>
      <c r="AU157" s="165" t="s">
        <v>86</v>
      </c>
      <c r="AY157" s="14" t="s">
        <v>166</v>
      </c>
      <c r="BE157" s="166">
        <f t="shared" si="4"/>
        <v>0</v>
      </c>
      <c r="BF157" s="166">
        <f t="shared" si="5"/>
        <v>0</v>
      </c>
      <c r="BG157" s="166">
        <f t="shared" si="6"/>
        <v>0</v>
      </c>
      <c r="BH157" s="166">
        <f t="shared" si="7"/>
        <v>0</v>
      </c>
      <c r="BI157" s="166">
        <f t="shared" si="8"/>
        <v>0</v>
      </c>
      <c r="BJ157" s="14" t="s">
        <v>86</v>
      </c>
      <c r="BK157" s="166">
        <f t="shared" si="9"/>
        <v>0</v>
      </c>
      <c r="BL157" s="14" t="s">
        <v>173</v>
      </c>
      <c r="BM157" s="165" t="s">
        <v>373</v>
      </c>
    </row>
    <row r="158" spans="1:65" s="2" customFormat="1" ht="24.2" customHeight="1">
      <c r="A158" s="29"/>
      <c r="B158" s="153"/>
      <c r="C158" s="154" t="s">
        <v>600</v>
      </c>
      <c r="D158" s="154" t="s">
        <v>169</v>
      </c>
      <c r="E158" s="155" t="s">
        <v>601</v>
      </c>
      <c r="F158" s="156" t="s">
        <v>602</v>
      </c>
      <c r="G158" s="157" t="s">
        <v>248</v>
      </c>
      <c r="H158" s="191">
        <v>18</v>
      </c>
      <c r="I158" s="158"/>
      <c r="J158" s="159">
        <f t="shared" si="0"/>
        <v>0</v>
      </c>
      <c r="K158" s="160"/>
      <c r="L158" s="30"/>
      <c r="M158" s="161" t="s">
        <v>1</v>
      </c>
      <c r="N158" s="162" t="s">
        <v>40</v>
      </c>
      <c r="O158" s="58"/>
      <c r="P158" s="163">
        <f t="shared" si="1"/>
        <v>0</v>
      </c>
      <c r="Q158" s="163">
        <v>0</v>
      </c>
      <c r="R158" s="163">
        <f t="shared" si="2"/>
        <v>0</v>
      </c>
      <c r="S158" s="163">
        <v>0</v>
      </c>
      <c r="T158" s="164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86</v>
      </c>
      <c r="AY158" s="14" t="s">
        <v>166</v>
      </c>
      <c r="BE158" s="166">
        <f t="shared" si="4"/>
        <v>0</v>
      </c>
      <c r="BF158" s="166">
        <f t="shared" si="5"/>
        <v>0</v>
      </c>
      <c r="BG158" s="166">
        <f t="shared" si="6"/>
        <v>0</v>
      </c>
      <c r="BH158" s="166">
        <f t="shared" si="7"/>
        <v>0</v>
      </c>
      <c r="BI158" s="166">
        <f t="shared" si="8"/>
        <v>0</v>
      </c>
      <c r="BJ158" s="14" t="s">
        <v>86</v>
      </c>
      <c r="BK158" s="166">
        <f t="shared" si="9"/>
        <v>0</v>
      </c>
      <c r="BL158" s="14" t="s">
        <v>173</v>
      </c>
      <c r="BM158" s="165" t="s">
        <v>278</v>
      </c>
    </row>
    <row r="159" spans="1:65" s="2" customFormat="1" ht="16.5" customHeight="1">
      <c r="A159" s="29"/>
      <c r="B159" s="153"/>
      <c r="C159" s="167" t="s">
        <v>299</v>
      </c>
      <c r="D159" s="167" t="s">
        <v>219</v>
      </c>
      <c r="E159" s="168" t="s">
        <v>603</v>
      </c>
      <c r="F159" s="169" t="s">
        <v>604</v>
      </c>
      <c r="G159" s="170" t="s">
        <v>248</v>
      </c>
      <c r="H159" s="192">
        <v>2</v>
      </c>
      <c r="I159" s="171"/>
      <c r="J159" s="172">
        <f t="shared" si="0"/>
        <v>0</v>
      </c>
      <c r="K159" s="173"/>
      <c r="L159" s="174"/>
      <c r="M159" s="175" t="s">
        <v>1</v>
      </c>
      <c r="N159" s="176" t="s">
        <v>40</v>
      </c>
      <c r="O159" s="58"/>
      <c r="P159" s="163">
        <f t="shared" si="1"/>
        <v>0</v>
      </c>
      <c r="Q159" s="163">
        <v>0</v>
      </c>
      <c r="R159" s="163">
        <f t="shared" si="2"/>
        <v>0</v>
      </c>
      <c r="S159" s="163">
        <v>0</v>
      </c>
      <c r="T159" s="164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222</v>
      </c>
      <c r="AT159" s="165" t="s">
        <v>219</v>
      </c>
      <c r="AU159" s="165" t="s">
        <v>86</v>
      </c>
      <c r="AY159" s="14" t="s">
        <v>166</v>
      </c>
      <c r="BE159" s="166">
        <f t="shared" si="4"/>
        <v>0</v>
      </c>
      <c r="BF159" s="166">
        <f t="shared" si="5"/>
        <v>0</v>
      </c>
      <c r="BG159" s="166">
        <f t="shared" si="6"/>
        <v>0</v>
      </c>
      <c r="BH159" s="166">
        <f t="shared" si="7"/>
        <v>0</v>
      </c>
      <c r="BI159" s="166">
        <f t="shared" si="8"/>
        <v>0</v>
      </c>
      <c r="BJ159" s="14" t="s">
        <v>86</v>
      </c>
      <c r="BK159" s="166">
        <f t="shared" si="9"/>
        <v>0</v>
      </c>
      <c r="BL159" s="14" t="s">
        <v>173</v>
      </c>
      <c r="BM159" s="165" t="s">
        <v>378</v>
      </c>
    </row>
    <row r="160" spans="1:65" s="2" customFormat="1" ht="16.5" customHeight="1">
      <c r="A160" s="29"/>
      <c r="B160" s="153"/>
      <c r="C160" s="167" t="s">
        <v>605</v>
      </c>
      <c r="D160" s="167" t="s">
        <v>219</v>
      </c>
      <c r="E160" s="168" t="s">
        <v>606</v>
      </c>
      <c r="F160" s="169" t="s">
        <v>607</v>
      </c>
      <c r="G160" s="170" t="s">
        <v>248</v>
      </c>
      <c r="H160" s="192">
        <v>3</v>
      </c>
      <c r="I160" s="171"/>
      <c r="J160" s="172">
        <f t="shared" si="0"/>
        <v>0</v>
      </c>
      <c r="K160" s="173"/>
      <c r="L160" s="174"/>
      <c r="M160" s="175" t="s">
        <v>1</v>
      </c>
      <c r="N160" s="176" t="s">
        <v>40</v>
      </c>
      <c r="O160" s="58"/>
      <c r="P160" s="163">
        <f t="shared" si="1"/>
        <v>0</v>
      </c>
      <c r="Q160" s="163">
        <v>0</v>
      </c>
      <c r="R160" s="163">
        <f t="shared" si="2"/>
        <v>0</v>
      </c>
      <c r="S160" s="163">
        <v>0</v>
      </c>
      <c r="T160" s="164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222</v>
      </c>
      <c r="AT160" s="165" t="s">
        <v>219</v>
      </c>
      <c r="AU160" s="165" t="s">
        <v>86</v>
      </c>
      <c r="AY160" s="14" t="s">
        <v>166</v>
      </c>
      <c r="BE160" s="166">
        <f t="shared" si="4"/>
        <v>0</v>
      </c>
      <c r="BF160" s="166">
        <f t="shared" si="5"/>
        <v>0</v>
      </c>
      <c r="BG160" s="166">
        <f t="shared" si="6"/>
        <v>0</v>
      </c>
      <c r="BH160" s="166">
        <f t="shared" si="7"/>
        <v>0</v>
      </c>
      <c r="BI160" s="166">
        <f t="shared" si="8"/>
        <v>0</v>
      </c>
      <c r="BJ160" s="14" t="s">
        <v>86</v>
      </c>
      <c r="BK160" s="166">
        <f t="shared" si="9"/>
        <v>0</v>
      </c>
      <c r="BL160" s="14" t="s">
        <v>173</v>
      </c>
      <c r="BM160" s="165" t="s">
        <v>386</v>
      </c>
    </row>
    <row r="161" spans="1:65" s="2" customFormat="1" ht="16.5" customHeight="1">
      <c r="A161" s="29"/>
      <c r="B161" s="153"/>
      <c r="C161" s="167" t="s">
        <v>441</v>
      </c>
      <c r="D161" s="167" t="s">
        <v>219</v>
      </c>
      <c r="E161" s="168" t="s">
        <v>608</v>
      </c>
      <c r="F161" s="169" t="s">
        <v>609</v>
      </c>
      <c r="G161" s="170" t="s">
        <v>248</v>
      </c>
      <c r="H161" s="192">
        <v>3</v>
      </c>
      <c r="I161" s="171"/>
      <c r="J161" s="172">
        <f t="shared" si="0"/>
        <v>0</v>
      </c>
      <c r="K161" s="173"/>
      <c r="L161" s="174"/>
      <c r="M161" s="175" t="s">
        <v>1</v>
      </c>
      <c r="N161" s="176" t="s">
        <v>40</v>
      </c>
      <c r="O161" s="58"/>
      <c r="P161" s="163">
        <f t="shared" si="1"/>
        <v>0</v>
      </c>
      <c r="Q161" s="163">
        <v>0</v>
      </c>
      <c r="R161" s="163">
        <f t="shared" si="2"/>
        <v>0</v>
      </c>
      <c r="S161" s="163">
        <v>0</v>
      </c>
      <c r="T161" s="164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222</v>
      </c>
      <c r="AT161" s="165" t="s">
        <v>219</v>
      </c>
      <c r="AU161" s="165" t="s">
        <v>86</v>
      </c>
      <c r="AY161" s="14" t="s">
        <v>166</v>
      </c>
      <c r="BE161" s="166">
        <f t="shared" si="4"/>
        <v>0</v>
      </c>
      <c r="BF161" s="166">
        <f t="shared" si="5"/>
        <v>0</v>
      </c>
      <c r="BG161" s="166">
        <f t="shared" si="6"/>
        <v>0</v>
      </c>
      <c r="BH161" s="166">
        <f t="shared" si="7"/>
        <v>0</v>
      </c>
      <c r="BI161" s="166">
        <f t="shared" si="8"/>
        <v>0</v>
      </c>
      <c r="BJ161" s="14" t="s">
        <v>86</v>
      </c>
      <c r="BK161" s="166">
        <f t="shared" si="9"/>
        <v>0</v>
      </c>
      <c r="BL161" s="14" t="s">
        <v>173</v>
      </c>
      <c r="BM161" s="165" t="s">
        <v>610</v>
      </c>
    </row>
    <row r="162" spans="1:65" s="2" customFormat="1" ht="16.5" customHeight="1">
      <c r="A162" s="29"/>
      <c r="B162" s="153"/>
      <c r="C162" s="167" t="s">
        <v>611</v>
      </c>
      <c r="D162" s="167" t="s">
        <v>219</v>
      </c>
      <c r="E162" s="168" t="s">
        <v>612</v>
      </c>
      <c r="F162" s="169" t="s">
        <v>613</v>
      </c>
      <c r="G162" s="170" t="s">
        <v>248</v>
      </c>
      <c r="H162" s="192">
        <v>5</v>
      </c>
      <c r="I162" s="171"/>
      <c r="J162" s="172">
        <f t="shared" si="0"/>
        <v>0</v>
      </c>
      <c r="K162" s="173"/>
      <c r="L162" s="174"/>
      <c r="M162" s="175" t="s">
        <v>1</v>
      </c>
      <c r="N162" s="176" t="s">
        <v>40</v>
      </c>
      <c r="O162" s="58"/>
      <c r="P162" s="163">
        <f t="shared" si="1"/>
        <v>0</v>
      </c>
      <c r="Q162" s="163">
        <v>0</v>
      </c>
      <c r="R162" s="163">
        <f t="shared" si="2"/>
        <v>0</v>
      </c>
      <c r="S162" s="163">
        <v>0</v>
      </c>
      <c r="T162" s="164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222</v>
      </c>
      <c r="AT162" s="165" t="s">
        <v>219</v>
      </c>
      <c r="AU162" s="165" t="s">
        <v>86</v>
      </c>
      <c r="AY162" s="14" t="s">
        <v>166</v>
      </c>
      <c r="BE162" s="166">
        <f t="shared" si="4"/>
        <v>0</v>
      </c>
      <c r="BF162" s="166">
        <f t="shared" si="5"/>
        <v>0</v>
      </c>
      <c r="BG162" s="166">
        <f t="shared" si="6"/>
        <v>0</v>
      </c>
      <c r="BH162" s="166">
        <f t="shared" si="7"/>
        <v>0</v>
      </c>
      <c r="BI162" s="166">
        <f t="shared" si="8"/>
        <v>0</v>
      </c>
      <c r="BJ162" s="14" t="s">
        <v>86</v>
      </c>
      <c r="BK162" s="166">
        <f t="shared" si="9"/>
        <v>0</v>
      </c>
      <c r="BL162" s="14" t="s">
        <v>173</v>
      </c>
      <c r="BM162" s="165" t="s">
        <v>614</v>
      </c>
    </row>
    <row r="163" spans="1:65" s="2" customFormat="1" ht="16.5" customHeight="1">
      <c r="A163" s="29"/>
      <c r="B163" s="153"/>
      <c r="C163" s="167" t="s">
        <v>266</v>
      </c>
      <c r="D163" s="167" t="s">
        <v>219</v>
      </c>
      <c r="E163" s="168" t="s">
        <v>615</v>
      </c>
      <c r="F163" s="169" t="s">
        <v>616</v>
      </c>
      <c r="G163" s="170" t="s">
        <v>248</v>
      </c>
      <c r="H163" s="192">
        <v>2</v>
      </c>
      <c r="I163" s="171"/>
      <c r="J163" s="172">
        <f t="shared" si="0"/>
        <v>0</v>
      </c>
      <c r="K163" s="173"/>
      <c r="L163" s="174"/>
      <c r="M163" s="175" t="s">
        <v>1</v>
      </c>
      <c r="N163" s="176" t="s">
        <v>40</v>
      </c>
      <c r="O163" s="58"/>
      <c r="P163" s="163">
        <f t="shared" si="1"/>
        <v>0</v>
      </c>
      <c r="Q163" s="163">
        <v>0</v>
      </c>
      <c r="R163" s="163">
        <f t="shared" si="2"/>
        <v>0</v>
      </c>
      <c r="S163" s="163">
        <v>0</v>
      </c>
      <c r="T163" s="164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222</v>
      </c>
      <c r="AT163" s="165" t="s">
        <v>219</v>
      </c>
      <c r="AU163" s="165" t="s">
        <v>86</v>
      </c>
      <c r="AY163" s="14" t="s">
        <v>166</v>
      </c>
      <c r="BE163" s="166">
        <f t="shared" si="4"/>
        <v>0</v>
      </c>
      <c r="BF163" s="166">
        <f t="shared" si="5"/>
        <v>0</v>
      </c>
      <c r="BG163" s="166">
        <f t="shared" si="6"/>
        <v>0</v>
      </c>
      <c r="BH163" s="166">
        <f t="shared" si="7"/>
        <v>0</v>
      </c>
      <c r="BI163" s="166">
        <f t="shared" si="8"/>
        <v>0</v>
      </c>
      <c r="BJ163" s="14" t="s">
        <v>86</v>
      </c>
      <c r="BK163" s="166">
        <f t="shared" si="9"/>
        <v>0</v>
      </c>
      <c r="BL163" s="14" t="s">
        <v>173</v>
      </c>
      <c r="BM163" s="165" t="s">
        <v>617</v>
      </c>
    </row>
    <row r="164" spans="1:65" s="2" customFormat="1" ht="16.5" customHeight="1">
      <c r="A164" s="29"/>
      <c r="B164" s="153"/>
      <c r="C164" s="167" t="s">
        <v>270</v>
      </c>
      <c r="D164" s="167" t="s">
        <v>219</v>
      </c>
      <c r="E164" s="168" t="s">
        <v>618</v>
      </c>
      <c r="F164" s="169" t="s">
        <v>619</v>
      </c>
      <c r="G164" s="170" t="s">
        <v>248</v>
      </c>
      <c r="H164" s="192">
        <v>1</v>
      </c>
      <c r="I164" s="171"/>
      <c r="J164" s="172">
        <f t="shared" si="0"/>
        <v>0</v>
      </c>
      <c r="K164" s="173"/>
      <c r="L164" s="174"/>
      <c r="M164" s="175" t="s">
        <v>1</v>
      </c>
      <c r="N164" s="176" t="s">
        <v>40</v>
      </c>
      <c r="O164" s="58"/>
      <c r="P164" s="163">
        <f t="shared" si="1"/>
        <v>0</v>
      </c>
      <c r="Q164" s="163">
        <v>0</v>
      </c>
      <c r="R164" s="163">
        <f t="shared" si="2"/>
        <v>0</v>
      </c>
      <c r="S164" s="163">
        <v>0</v>
      </c>
      <c r="T164" s="164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222</v>
      </c>
      <c r="AT164" s="165" t="s">
        <v>219</v>
      </c>
      <c r="AU164" s="165" t="s">
        <v>86</v>
      </c>
      <c r="AY164" s="14" t="s">
        <v>166</v>
      </c>
      <c r="BE164" s="166">
        <f t="shared" si="4"/>
        <v>0</v>
      </c>
      <c r="BF164" s="166">
        <f t="shared" si="5"/>
        <v>0</v>
      </c>
      <c r="BG164" s="166">
        <f t="shared" si="6"/>
        <v>0</v>
      </c>
      <c r="BH164" s="166">
        <f t="shared" si="7"/>
        <v>0</v>
      </c>
      <c r="BI164" s="166">
        <f t="shared" si="8"/>
        <v>0</v>
      </c>
      <c r="BJ164" s="14" t="s">
        <v>86</v>
      </c>
      <c r="BK164" s="166">
        <f t="shared" si="9"/>
        <v>0</v>
      </c>
      <c r="BL164" s="14" t="s">
        <v>173</v>
      </c>
      <c r="BM164" s="165" t="s">
        <v>620</v>
      </c>
    </row>
    <row r="165" spans="1:65" s="2" customFormat="1" ht="16.5" customHeight="1">
      <c r="A165" s="29"/>
      <c r="B165" s="153"/>
      <c r="C165" s="167" t="s">
        <v>245</v>
      </c>
      <c r="D165" s="167" t="s">
        <v>219</v>
      </c>
      <c r="E165" s="168" t="s">
        <v>621</v>
      </c>
      <c r="F165" s="169" t="s">
        <v>622</v>
      </c>
      <c r="G165" s="170" t="s">
        <v>248</v>
      </c>
      <c r="H165" s="192">
        <v>2</v>
      </c>
      <c r="I165" s="171"/>
      <c r="J165" s="172">
        <f t="shared" si="0"/>
        <v>0</v>
      </c>
      <c r="K165" s="173"/>
      <c r="L165" s="174"/>
      <c r="M165" s="175" t="s">
        <v>1</v>
      </c>
      <c r="N165" s="176" t="s">
        <v>40</v>
      </c>
      <c r="O165" s="58"/>
      <c r="P165" s="163">
        <f t="shared" si="1"/>
        <v>0</v>
      </c>
      <c r="Q165" s="163">
        <v>0</v>
      </c>
      <c r="R165" s="163">
        <f t="shared" si="2"/>
        <v>0</v>
      </c>
      <c r="S165" s="163">
        <v>0</v>
      </c>
      <c r="T165" s="164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222</v>
      </c>
      <c r="AT165" s="165" t="s">
        <v>219</v>
      </c>
      <c r="AU165" s="165" t="s">
        <v>86</v>
      </c>
      <c r="AY165" s="14" t="s">
        <v>166</v>
      </c>
      <c r="BE165" s="166">
        <f t="shared" si="4"/>
        <v>0</v>
      </c>
      <c r="BF165" s="166">
        <f t="shared" si="5"/>
        <v>0</v>
      </c>
      <c r="BG165" s="166">
        <f t="shared" si="6"/>
        <v>0</v>
      </c>
      <c r="BH165" s="166">
        <f t="shared" si="7"/>
        <v>0</v>
      </c>
      <c r="BI165" s="166">
        <f t="shared" si="8"/>
        <v>0</v>
      </c>
      <c r="BJ165" s="14" t="s">
        <v>86</v>
      </c>
      <c r="BK165" s="166">
        <f t="shared" si="9"/>
        <v>0</v>
      </c>
      <c r="BL165" s="14" t="s">
        <v>173</v>
      </c>
      <c r="BM165" s="165" t="s">
        <v>623</v>
      </c>
    </row>
    <row r="166" spans="1:65" s="2" customFormat="1" ht="37.9" customHeight="1">
      <c r="A166" s="29"/>
      <c r="B166" s="153"/>
      <c r="C166" s="154" t="s">
        <v>250</v>
      </c>
      <c r="D166" s="154" t="s">
        <v>169</v>
      </c>
      <c r="E166" s="155" t="s">
        <v>624</v>
      </c>
      <c r="F166" s="156" t="s">
        <v>625</v>
      </c>
      <c r="G166" s="157" t="s">
        <v>326</v>
      </c>
      <c r="H166" s="191">
        <v>100</v>
      </c>
      <c r="I166" s="158"/>
      <c r="J166" s="159">
        <f t="shared" si="0"/>
        <v>0</v>
      </c>
      <c r="K166" s="160"/>
      <c r="L166" s="30"/>
      <c r="M166" s="161" t="s">
        <v>1</v>
      </c>
      <c r="N166" s="162" t="s">
        <v>40</v>
      </c>
      <c r="O166" s="58"/>
      <c r="P166" s="163">
        <f t="shared" si="1"/>
        <v>0</v>
      </c>
      <c r="Q166" s="163">
        <v>0</v>
      </c>
      <c r="R166" s="163">
        <f t="shared" si="2"/>
        <v>0</v>
      </c>
      <c r="S166" s="163">
        <v>0</v>
      </c>
      <c r="T166" s="164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173</v>
      </c>
      <c r="AT166" s="165" t="s">
        <v>169</v>
      </c>
      <c r="AU166" s="165" t="s">
        <v>86</v>
      </c>
      <c r="AY166" s="14" t="s">
        <v>166</v>
      </c>
      <c r="BE166" s="166">
        <f t="shared" si="4"/>
        <v>0</v>
      </c>
      <c r="BF166" s="166">
        <f t="shared" si="5"/>
        <v>0</v>
      </c>
      <c r="BG166" s="166">
        <f t="shared" si="6"/>
        <v>0</v>
      </c>
      <c r="BH166" s="166">
        <f t="shared" si="7"/>
        <v>0</v>
      </c>
      <c r="BI166" s="166">
        <f t="shared" si="8"/>
        <v>0</v>
      </c>
      <c r="BJ166" s="14" t="s">
        <v>86</v>
      </c>
      <c r="BK166" s="166">
        <f t="shared" si="9"/>
        <v>0</v>
      </c>
      <c r="BL166" s="14" t="s">
        <v>173</v>
      </c>
      <c r="BM166" s="165" t="s">
        <v>626</v>
      </c>
    </row>
    <row r="167" spans="1:65" s="2" customFormat="1" ht="37.9" customHeight="1">
      <c r="A167" s="29"/>
      <c r="B167" s="153"/>
      <c r="C167" s="154" t="s">
        <v>258</v>
      </c>
      <c r="D167" s="154" t="s">
        <v>169</v>
      </c>
      <c r="E167" s="155" t="s">
        <v>627</v>
      </c>
      <c r="F167" s="156" t="s">
        <v>628</v>
      </c>
      <c r="G167" s="157" t="s">
        <v>326</v>
      </c>
      <c r="H167" s="191">
        <v>110</v>
      </c>
      <c r="I167" s="158"/>
      <c r="J167" s="159">
        <f t="shared" si="0"/>
        <v>0</v>
      </c>
      <c r="K167" s="160"/>
      <c r="L167" s="30"/>
      <c r="M167" s="161" t="s">
        <v>1</v>
      </c>
      <c r="N167" s="162" t="s">
        <v>40</v>
      </c>
      <c r="O167" s="58"/>
      <c r="P167" s="163">
        <f t="shared" si="1"/>
        <v>0</v>
      </c>
      <c r="Q167" s="163">
        <v>0</v>
      </c>
      <c r="R167" s="163">
        <f t="shared" si="2"/>
        <v>0</v>
      </c>
      <c r="S167" s="163">
        <v>0</v>
      </c>
      <c r="T167" s="164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173</v>
      </c>
      <c r="AT167" s="165" t="s">
        <v>169</v>
      </c>
      <c r="AU167" s="165" t="s">
        <v>86</v>
      </c>
      <c r="AY167" s="14" t="s">
        <v>166</v>
      </c>
      <c r="BE167" s="166">
        <f t="shared" si="4"/>
        <v>0</v>
      </c>
      <c r="BF167" s="166">
        <f t="shared" si="5"/>
        <v>0</v>
      </c>
      <c r="BG167" s="166">
        <f t="shared" si="6"/>
        <v>0</v>
      </c>
      <c r="BH167" s="166">
        <f t="shared" si="7"/>
        <v>0</v>
      </c>
      <c r="BI167" s="166">
        <f t="shared" si="8"/>
        <v>0</v>
      </c>
      <c r="BJ167" s="14" t="s">
        <v>86</v>
      </c>
      <c r="BK167" s="166">
        <f t="shared" si="9"/>
        <v>0</v>
      </c>
      <c r="BL167" s="14" t="s">
        <v>173</v>
      </c>
      <c r="BM167" s="165" t="s">
        <v>629</v>
      </c>
    </row>
    <row r="168" spans="1:65" s="2" customFormat="1" ht="24.2" customHeight="1">
      <c r="A168" s="29"/>
      <c r="B168" s="153"/>
      <c r="C168" s="154" t="s">
        <v>175</v>
      </c>
      <c r="D168" s="154" t="s">
        <v>169</v>
      </c>
      <c r="E168" s="155" t="s">
        <v>630</v>
      </c>
      <c r="F168" s="156" t="s">
        <v>631</v>
      </c>
      <c r="G168" s="157" t="s">
        <v>216</v>
      </c>
      <c r="H168" s="191">
        <v>84</v>
      </c>
      <c r="I168" s="158"/>
      <c r="J168" s="159">
        <f t="shared" si="0"/>
        <v>0</v>
      </c>
      <c r="K168" s="160"/>
      <c r="L168" s="30"/>
      <c r="M168" s="161" t="s">
        <v>1</v>
      </c>
      <c r="N168" s="162" t="s">
        <v>40</v>
      </c>
      <c r="O168" s="58"/>
      <c r="P168" s="163">
        <f t="shared" si="1"/>
        <v>0</v>
      </c>
      <c r="Q168" s="163">
        <v>9.4000000000000004E-3</v>
      </c>
      <c r="R168" s="163">
        <f t="shared" si="2"/>
        <v>0.78960000000000008</v>
      </c>
      <c r="S168" s="163">
        <v>0</v>
      </c>
      <c r="T168" s="164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173</v>
      </c>
      <c r="AT168" s="165" t="s">
        <v>169</v>
      </c>
      <c r="AU168" s="165" t="s">
        <v>86</v>
      </c>
      <c r="AY168" s="14" t="s">
        <v>166</v>
      </c>
      <c r="BE168" s="166">
        <f t="shared" si="4"/>
        <v>0</v>
      </c>
      <c r="BF168" s="166">
        <f t="shared" si="5"/>
        <v>0</v>
      </c>
      <c r="BG168" s="166">
        <f t="shared" si="6"/>
        <v>0</v>
      </c>
      <c r="BH168" s="166">
        <f t="shared" si="7"/>
        <v>0</v>
      </c>
      <c r="BI168" s="166">
        <f t="shared" si="8"/>
        <v>0</v>
      </c>
      <c r="BJ168" s="14" t="s">
        <v>86</v>
      </c>
      <c r="BK168" s="166">
        <f t="shared" si="9"/>
        <v>0</v>
      </c>
      <c r="BL168" s="14" t="s">
        <v>173</v>
      </c>
      <c r="BM168" s="165" t="s">
        <v>632</v>
      </c>
    </row>
    <row r="169" spans="1:65" s="2" customFormat="1" ht="24.2" customHeight="1">
      <c r="A169" s="29"/>
      <c r="B169" s="153"/>
      <c r="C169" s="154" t="s">
        <v>179</v>
      </c>
      <c r="D169" s="154" t="s">
        <v>169</v>
      </c>
      <c r="E169" s="155" t="s">
        <v>633</v>
      </c>
      <c r="F169" s="156" t="s">
        <v>634</v>
      </c>
      <c r="G169" s="157" t="s">
        <v>216</v>
      </c>
      <c r="H169" s="191">
        <v>84</v>
      </c>
      <c r="I169" s="158"/>
      <c r="J169" s="159">
        <f t="shared" si="0"/>
        <v>0</v>
      </c>
      <c r="K169" s="160"/>
      <c r="L169" s="30"/>
      <c r="M169" s="161" t="s">
        <v>1</v>
      </c>
      <c r="N169" s="162" t="s">
        <v>40</v>
      </c>
      <c r="O169" s="58"/>
      <c r="P169" s="163">
        <f t="shared" si="1"/>
        <v>0</v>
      </c>
      <c r="Q169" s="163">
        <v>0</v>
      </c>
      <c r="R169" s="163">
        <f t="shared" si="2"/>
        <v>0</v>
      </c>
      <c r="S169" s="163">
        <v>0</v>
      </c>
      <c r="T169" s="164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173</v>
      </c>
      <c r="AT169" s="165" t="s">
        <v>169</v>
      </c>
      <c r="AU169" s="165" t="s">
        <v>86</v>
      </c>
      <c r="AY169" s="14" t="s">
        <v>166</v>
      </c>
      <c r="BE169" s="166">
        <f t="shared" si="4"/>
        <v>0</v>
      </c>
      <c r="BF169" s="166">
        <f t="shared" si="5"/>
        <v>0</v>
      </c>
      <c r="BG169" s="166">
        <f t="shared" si="6"/>
        <v>0</v>
      </c>
      <c r="BH169" s="166">
        <f t="shared" si="7"/>
        <v>0</v>
      </c>
      <c r="BI169" s="166">
        <f t="shared" si="8"/>
        <v>0</v>
      </c>
      <c r="BJ169" s="14" t="s">
        <v>86</v>
      </c>
      <c r="BK169" s="166">
        <f t="shared" si="9"/>
        <v>0</v>
      </c>
      <c r="BL169" s="14" t="s">
        <v>173</v>
      </c>
      <c r="BM169" s="165" t="s">
        <v>635</v>
      </c>
    </row>
    <row r="170" spans="1:65" s="12" customFormat="1" ht="22.9" customHeight="1">
      <c r="B170" s="141"/>
      <c r="D170" s="142" t="s">
        <v>73</v>
      </c>
      <c r="E170" s="151" t="s">
        <v>86</v>
      </c>
      <c r="F170" s="151" t="s">
        <v>204</v>
      </c>
      <c r="I170" s="144"/>
      <c r="J170" s="152">
        <f>BK170</f>
        <v>0</v>
      </c>
      <c r="L170" s="141"/>
      <c r="M170" s="145"/>
      <c r="N170" s="146"/>
      <c r="O170" s="146"/>
      <c r="P170" s="147">
        <f>SUM(P171:P172)</f>
        <v>0</v>
      </c>
      <c r="Q170" s="146"/>
      <c r="R170" s="147">
        <f>SUM(R171:R172)</f>
        <v>0</v>
      </c>
      <c r="S170" s="146"/>
      <c r="T170" s="148">
        <f>SUM(T171:T172)</f>
        <v>0</v>
      </c>
      <c r="AR170" s="142" t="s">
        <v>81</v>
      </c>
      <c r="AT170" s="149" t="s">
        <v>73</v>
      </c>
      <c r="AU170" s="149" t="s">
        <v>81</v>
      </c>
      <c r="AY170" s="142" t="s">
        <v>166</v>
      </c>
      <c r="BK170" s="150">
        <f>SUM(BK171:BK172)</f>
        <v>0</v>
      </c>
    </row>
    <row r="171" spans="1:65" s="2" customFormat="1" ht="33" customHeight="1">
      <c r="A171" s="29"/>
      <c r="B171" s="153"/>
      <c r="C171" s="154" t="s">
        <v>636</v>
      </c>
      <c r="D171" s="154" t="s">
        <v>169</v>
      </c>
      <c r="E171" s="155" t="s">
        <v>637</v>
      </c>
      <c r="F171" s="156" t="s">
        <v>638</v>
      </c>
      <c r="G171" s="157" t="s">
        <v>216</v>
      </c>
      <c r="H171" s="191">
        <v>56.9</v>
      </c>
      <c r="I171" s="158"/>
      <c r="J171" s="159">
        <f>ROUND(I171*H171,2)</f>
        <v>0</v>
      </c>
      <c r="K171" s="160"/>
      <c r="L171" s="30"/>
      <c r="M171" s="161" t="s">
        <v>1</v>
      </c>
      <c r="N171" s="162" t="s">
        <v>40</v>
      </c>
      <c r="O171" s="58"/>
      <c r="P171" s="163">
        <f>O171*H171</f>
        <v>0</v>
      </c>
      <c r="Q171" s="163">
        <v>0</v>
      </c>
      <c r="R171" s="163">
        <f>Q171*H171</f>
        <v>0</v>
      </c>
      <c r="S171" s="163">
        <v>0</v>
      </c>
      <c r="T171" s="164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173</v>
      </c>
      <c r="AT171" s="165" t="s">
        <v>169</v>
      </c>
      <c r="AU171" s="165" t="s">
        <v>86</v>
      </c>
      <c r="AY171" s="14" t="s">
        <v>166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86</v>
      </c>
      <c r="BK171" s="166">
        <f>ROUND(I171*H171,2)</f>
        <v>0</v>
      </c>
      <c r="BL171" s="14" t="s">
        <v>173</v>
      </c>
      <c r="BM171" s="165" t="s">
        <v>639</v>
      </c>
    </row>
    <row r="172" spans="1:65" s="2" customFormat="1" ht="16.5" customHeight="1">
      <c r="A172" s="29"/>
      <c r="B172" s="153"/>
      <c r="C172" s="154" t="s">
        <v>262</v>
      </c>
      <c r="D172" s="154" t="s">
        <v>169</v>
      </c>
      <c r="E172" s="155" t="s">
        <v>640</v>
      </c>
      <c r="F172" s="156" t="s">
        <v>641</v>
      </c>
      <c r="G172" s="157" t="s">
        <v>216</v>
      </c>
      <c r="H172" s="191">
        <v>65.435000000000002</v>
      </c>
      <c r="I172" s="158"/>
      <c r="J172" s="159">
        <f>ROUND(I172*H172,2)</f>
        <v>0</v>
      </c>
      <c r="K172" s="160"/>
      <c r="L172" s="30"/>
      <c r="M172" s="161" t="s">
        <v>1</v>
      </c>
      <c r="N172" s="162" t="s">
        <v>40</v>
      </c>
      <c r="O172" s="58"/>
      <c r="P172" s="163">
        <f>O172*H172</f>
        <v>0</v>
      </c>
      <c r="Q172" s="163">
        <v>0</v>
      </c>
      <c r="R172" s="163">
        <f>Q172*H172</f>
        <v>0</v>
      </c>
      <c r="S172" s="163">
        <v>0</v>
      </c>
      <c r="T172" s="164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5" t="s">
        <v>173</v>
      </c>
      <c r="AT172" s="165" t="s">
        <v>169</v>
      </c>
      <c r="AU172" s="165" t="s">
        <v>86</v>
      </c>
      <c r="AY172" s="14" t="s">
        <v>166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86</v>
      </c>
      <c r="BK172" s="166">
        <f>ROUND(I172*H172,2)</f>
        <v>0</v>
      </c>
      <c r="BL172" s="14" t="s">
        <v>173</v>
      </c>
      <c r="BM172" s="165" t="s">
        <v>642</v>
      </c>
    </row>
    <row r="173" spans="1:65" s="12" customFormat="1" ht="22.9" customHeight="1">
      <c r="B173" s="141"/>
      <c r="D173" s="142" t="s">
        <v>73</v>
      </c>
      <c r="E173" s="151" t="s">
        <v>282</v>
      </c>
      <c r="F173" s="151" t="s">
        <v>283</v>
      </c>
      <c r="I173" s="144"/>
      <c r="J173" s="152">
        <f>BK173</f>
        <v>0</v>
      </c>
      <c r="L173" s="141"/>
      <c r="M173" s="145"/>
      <c r="N173" s="146"/>
      <c r="O173" s="146"/>
      <c r="P173" s="147">
        <f>P174</f>
        <v>0</v>
      </c>
      <c r="Q173" s="146"/>
      <c r="R173" s="147">
        <f>R174</f>
        <v>0</v>
      </c>
      <c r="S173" s="146"/>
      <c r="T173" s="148">
        <f>T174</f>
        <v>0</v>
      </c>
      <c r="AR173" s="142" t="s">
        <v>81</v>
      </c>
      <c r="AT173" s="149" t="s">
        <v>73</v>
      </c>
      <c r="AU173" s="149" t="s">
        <v>81</v>
      </c>
      <c r="AY173" s="142" t="s">
        <v>166</v>
      </c>
      <c r="BK173" s="150">
        <f>BK174</f>
        <v>0</v>
      </c>
    </row>
    <row r="174" spans="1:65" s="2" customFormat="1" ht="33" customHeight="1">
      <c r="A174" s="29"/>
      <c r="B174" s="153"/>
      <c r="C174" s="154" t="s">
        <v>168</v>
      </c>
      <c r="D174" s="154" t="s">
        <v>169</v>
      </c>
      <c r="E174" s="155" t="s">
        <v>643</v>
      </c>
      <c r="F174" s="156" t="s">
        <v>644</v>
      </c>
      <c r="G174" s="157" t="s">
        <v>202</v>
      </c>
      <c r="H174" s="191">
        <v>9.0250000000000004</v>
      </c>
      <c r="I174" s="158"/>
      <c r="J174" s="159">
        <f>ROUND(I174*H174,2)</f>
        <v>0</v>
      </c>
      <c r="K174" s="160"/>
      <c r="L174" s="30"/>
      <c r="M174" s="161" t="s">
        <v>1</v>
      </c>
      <c r="N174" s="162" t="s">
        <v>40</v>
      </c>
      <c r="O174" s="58"/>
      <c r="P174" s="163">
        <f>O174*H174</f>
        <v>0</v>
      </c>
      <c r="Q174" s="163">
        <v>0</v>
      </c>
      <c r="R174" s="163">
        <f>Q174*H174</f>
        <v>0</v>
      </c>
      <c r="S174" s="163">
        <v>0</v>
      </c>
      <c r="T174" s="16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173</v>
      </c>
      <c r="AT174" s="165" t="s">
        <v>169</v>
      </c>
      <c r="AU174" s="165" t="s">
        <v>86</v>
      </c>
      <c r="AY174" s="14" t="s">
        <v>166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86</v>
      </c>
      <c r="BK174" s="166">
        <f>ROUND(I174*H174,2)</f>
        <v>0</v>
      </c>
      <c r="BL174" s="14" t="s">
        <v>173</v>
      </c>
      <c r="BM174" s="165" t="s">
        <v>645</v>
      </c>
    </row>
    <row r="175" spans="1:65" s="2" customFormat="1" ht="49.9" customHeight="1">
      <c r="A175" s="29"/>
      <c r="B175" s="30"/>
      <c r="C175" s="29"/>
      <c r="D175" s="29"/>
      <c r="E175" s="143" t="s">
        <v>397</v>
      </c>
      <c r="F175" s="143" t="s">
        <v>398</v>
      </c>
      <c r="G175" s="29"/>
      <c r="H175" s="29"/>
      <c r="I175" s="29"/>
      <c r="J175" s="129">
        <f t="shared" ref="J175:J180" si="10">BK175</f>
        <v>0</v>
      </c>
      <c r="K175" s="29"/>
      <c r="L175" s="30"/>
      <c r="M175" s="177"/>
      <c r="N175" s="178"/>
      <c r="O175" s="58"/>
      <c r="P175" s="58"/>
      <c r="Q175" s="58"/>
      <c r="R175" s="58"/>
      <c r="S175" s="58"/>
      <c r="T175" s="5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T175" s="14" t="s">
        <v>73</v>
      </c>
      <c r="AU175" s="14" t="s">
        <v>74</v>
      </c>
      <c r="AY175" s="14" t="s">
        <v>399</v>
      </c>
      <c r="BK175" s="166">
        <f>SUM(BK176:BK180)</f>
        <v>0</v>
      </c>
    </row>
    <row r="176" spans="1:65" s="2" customFormat="1" ht="16.350000000000001" customHeight="1">
      <c r="A176" s="29"/>
      <c r="B176" s="30"/>
      <c r="C176" s="179" t="s">
        <v>1</v>
      </c>
      <c r="D176" s="179" t="s">
        <v>169</v>
      </c>
      <c r="E176" s="180" t="s">
        <v>1</v>
      </c>
      <c r="F176" s="181" t="s">
        <v>1</v>
      </c>
      <c r="G176" s="182" t="s">
        <v>1</v>
      </c>
      <c r="H176" s="183"/>
      <c r="I176" s="184"/>
      <c r="J176" s="185">
        <f t="shared" si="10"/>
        <v>0</v>
      </c>
      <c r="K176" s="186"/>
      <c r="L176" s="30"/>
      <c r="M176" s="187" t="s">
        <v>1</v>
      </c>
      <c r="N176" s="188" t="s">
        <v>40</v>
      </c>
      <c r="O176" s="58"/>
      <c r="P176" s="58"/>
      <c r="Q176" s="58"/>
      <c r="R176" s="58"/>
      <c r="S176" s="58"/>
      <c r="T176" s="5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T176" s="14" t="s">
        <v>399</v>
      </c>
      <c r="AU176" s="14" t="s">
        <v>81</v>
      </c>
      <c r="AY176" s="14" t="s">
        <v>399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86</v>
      </c>
      <c r="BK176" s="166">
        <f>I176*H176</f>
        <v>0</v>
      </c>
    </row>
    <row r="177" spans="1:63" s="2" customFormat="1" ht="16.350000000000001" customHeight="1">
      <c r="A177" s="29"/>
      <c r="B177" s="30"/>
      <c r="C177" s="179" t="s">
        <v>1</v>
      </c>
      <c r="D177" s="179" t="s">
        <v>169</v>
      </c>
      <c r="E177" s="180" t="s">
        <v>1</v>
      </c>
      <c r="F177" s="181" t="s">
        <v>1</v>
      </c>
      <c r="G177" s="182" t="s">
        <v>1</v>
      </c>
      <c r="H177" s="183"/>
      <c r="I177" s="184"/>
      <c r="J177" s="185">
        <f t="shared" si="10"/>
        <v>0</v>
      </c>
      <c r="K177" s="186"/>
      <c r="L177" s="30"/>
      <c r="M177" s="187" t="s">
        <v>1</v>
      </c>
      <c r="N177" s="188" t="s">
        <v>40</v>
      </c>
      <c r="O177" s="58"/>
      <c r="P177" s="58"/>
      <c r="Q177" s="58"/>
      <c r="R177" s="58"/>
      <c r="S177" s="58"/>
      <c r="T177" s="5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T177" s="14" t="s">
        <v>399</v>
      </c>
      <c r="AU177" s="14" t="s">
        <v>81</v>
      </c>
      <c r="AY177" s="14" t="s">
        <v>399</v>
      </c>
      <c r="BE177" s="166">
        <f>IF(N177="základná",J177,0)</f>
        <v>0</v>
      </c>
      <c r="BF177" s="166">
        <f>IF(N177="znížená",J177,0)</f>
        <v>0</v>
      </c>
      <c r="BG177" s="166">
        <f>IF(N177="zákl. prenesená",J177,0)</f>
        <v>0</v>
      </c>
      <c r="BH177" s="166">
        <f>IF(N177="zníž. prenesená",J177,0)</f>
        <v>0</v>
      </c>
      <c r="BI177" s="166">
        <f>IF(N177="nulová",J177,0)</f>
        <v>0</v>
      </c>
      <c r="BJ177" s="14" t="s">
        <v>86</v>
      </c>
      <c r="BK177" s="166">
        <f>I177*H177</f>
        <v>0</v>
      </c>
    </row>
    <row r="178" spans="1:63" s="2" customFormat="1" ht="16.350000000000001" customHeight="1">
      <c r="A178" s="29"/>
      <c r="B178" s="30"/>
      <c r="C178" s="179" t="s">
        <v>1</v>
      </c>
      <c r="D178" s="179" t="s">
        <v>169</v>
      </c>
      <c r="E178" s="180" t="s">
        <v>1</v>
      </c>
      <c r="F178" s="181" t="s">
        <v>1</v>
      </c>
      <c r="G178" s="182" t="s">
        <v>1</v>
      </c>
      <c r="H178" s="183"/>
      <c r="I178" s="184"/>
      <c r="J178" s="185">
        <f t="shared" si="10"/>
        <v>0</v>
      </c>
      <c r="K178" s="186"/>
      <c r="L178" s="30"/>
      <c r="M178" s="187" t="s">
        <v>1</v>
      </c>
      <c r="N178" s="188" t="s">
        <v>40</v>
      </c>
      <c r="O178" s="58"/>
      <c r="P178" s="58"/>
      <c r="Q178" s="58"/>
      <c r="R178" s="58"/>
      <c r="S178" s="58"/>
      <c r="T178" s="5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T178" s="14" t="s">
        <v>399</v>
      </c>
      <c r="AU178" s="14" t="s">
        <v>81</v>
      </c>
      <c r="AY178" s="14" t="s">
        <v>399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86</v>
      </c>
      <c r="BK178" s="166">
        <f>I178*H178</f>
        <v>0</v>
      </c>
    </row>
    <row r="179" spans="1:63" s="2" customFormat="1" ht="16.350000000000001" customHeight="1">
      <c r="A179" s="29"/>
      <c r="B179" s="30"/>
      <c r="C179" s="179" t="s">
        <v>1</v>
      </c>
      <c r="D179" s="179" t="s">
        <v>169</v>
      </c>
      <c r="E179" s="180" t="s">
        <v>1</v>
      </c>
      <c r="F179" s="181" t="s">
        <v>1</v>
      </c>
      <c r="G179" s="182" t="s">
        <v>1</v>
      </c>
      <c r="H179" s="183"/>
      <c r="I179" s="184"/>
      <c r="J179" s="185">
        <f t="shared" si="10"/>
        <v>0</v>
      </c>
      <c r="K179" s="186"/>
      <c r="L179" s="30"/>
      <c r="M179" s="187" t="s">
        <v>1</v>
      </c>
      <c r="N179" s="188" t="s">
        <v>40</v>
      </c>
      <c r="O179" s="58"/>
      <c r="P179" s="58"/>
      <c r="Q179" s="58"/>
      <c r="R179" s="58"/>
      <c r="S179" s="58"/>
      <c r="T179" s="5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T179" s="14" t="s">
        <v>399</v>
      </c>
      <c r="AU179" s="14" t="s">
        <v>81</v>
      </c>
      <c r="AY179" s="14" t="s">
        <v>399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86</v>
      </c>
      <c r="BK179" s="166">
        <f>I179*H179</f>
        <v>0</v>
      </c>
    </row>
    <row r="180" spans="1:63" s="2" customFormat="1" ht="16.350000000000001" customHeight="1">
      <c r="A180" s="29"/>
      <c r="B180" s="30"/>
      <c r="C180" s="179" t="s">
        <v>1</v>
      </c>
      <c r="D180" s="179" t="s">
        <v>169</v>
      </c>
      <c r="E180" s="180" t="s">
        <v>1</v>
      </c>
      <c r="F180" s="181" t="s">
        <v>1</v>
      </c>
      <c r="G180" s="182" t="s">
        <v>1</v>
      </c>
      <c r="H180" s="183"/>
      <c r="I180" s="184"/>
      <c r="J180" s="185">
        <f t="shared" si="10"/>
        <v>0</v>
      </c>
      <c r="K180" s="186"/>
      <c r="L180" s="30"/>
      <c r="M180" s="187" t="s">
        <v>1</v>
      </c>
      <c r="N180" s="188" t="s">
        <v>40</v>
      </c>
      <c r="O180" s="189"/>
      <c r="P180" s="189"/>
      <c r="Q180" s="189"/>
      <c r="R180" s="189"/>
      <c r="S180" s="189"/>
      <c r="T180" s="190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T180" s="14" t="s">
        <v>399</v>
      </c>
      <c r="AU180" s="14" t="s">
        <v>81</v>
      </c>
      <c r="AY180" s="14" t="s">
        <v>399</v>
      </c>
      <c r="BE180" s="166">
        <f>IF(N180="základná",J180,0)</f>
        <v>0</v>
      </c>
      <c r="BF180" s="166">
        <f>IF(N180="znížená",J180,0)</f>
        <v>0</v>
      </c>
      <c r="BG180" s="166">
        <f>IF(N180="zákl. prenesená",J180,0)</f>
        <v>0</v>
      </c>
      <c r="BH180" s="166">
        <f>IF(N180="zníž. prenesená",J180,0)</f>
        <v>0</v>
      </c>
      <c r="BI180" s="166">
        <f>IF(N180="nulová",J180,0)</f>
        <v>0</v>
      </c>
      <c r="BJ180" s="14" t="s">
        <v>86</v>
      </c>
      <c r="BK180" s="166">
        <f>I180*H180</f>
        <v>0</v>
      </c>
    </row>
    <row r="181" spans="1:63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4:K180" xr:uid="{00000000-0009-0000-0000-000004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76:D181" xr:uid="{00000000-0002-0000-0400-000000000000}">
      <formula1>"K, M"</formula1>
    </dataValidation>
    <dataValidation type="list" allowBlank="1" showInputMessage="1" showErrorMessage="1" error="Povolené sú hodnoty základná, znížená, nulová." sqref="N176:N181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67"/>
  <sheetViews>
    <sheetView showGridLines="0" topLeftCell="A143" workbookViewId="0">
      <selection activeCell="H152" sqref="H15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1" customFormat="1" ht="12" hidden="1" customHeight="1">
      <c r="B8" s="17"/>
      <c r="D8" s="24" t="s">
        <v>132</v>
      </c>
      <c r="L8" s="17"/>
    </row>
    <row r="9" spans="1:46" s="2" customFormat="1" ht="16.5" hidden="1" customHeight="1">
      <c r="A9" s="29"/>
      <c r="B9" s="30"/>
      <c r="C9" s="29"/>
      <c r="D9" s="29"/>
      <c r="E9" s="241" t="s">
        <v>536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134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hidden="1" customHeight="1">
      <c r="A11" s="29"/>
      <c r="B11" s="30"/>
      <c r="C11" s="29"/>
      <c r="D11" s="29"/>
      <c r="E11" s="237" t="s">
        <v>646</v>
      </c>
      <c r="F11" s="240"/>
      <c r="G11" s="240"/>
      <c r="H11" s="240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idden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hidden="1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 t="str">
        <f>'Rekapitulácia stavby'!AN8</f>
        <v>1. 2. 2022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hidden="1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hidden="1" customHeight="1">
      <c r="A16" s="29"/>
      <c r="B16" s="30"/>
      <c r="C16" s="29"/>
      <c r="D16" s="24" t="s">
        <v>23</v>
      </c>
      <c r="E16" s="29"/>
      <c r="F16" s="29"/>
      <c r="G16" s="29"/>
      <c r="H16" s="29"/>
      <c r="I16" s="24" t="s">
        <v>24</v>
      </c>
      <c r="J16" s="22" t="s">
        <v>1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hidden="1" customHeight="1">
      <c r="A17" s="29"/>
      <c r="B17" s="30"/>
      <c r="C17" s="29"/>
      <c r="D17" s="29"/>
      <c r="E17" s="22" t="s">
        <v>25</v>
      </c>
      <c r="F17" s="29"/>
      <c r="G17" s="29"/>
      <c r="H17" s="29"/>
      <c r="I17" s="24" t="s">
        <v>26</v>
      </c>
      <c r="J17" s="22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hidden="1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hidden="1" customHeight="1">
      <c r="A19" s="29"/>
      <c r="B19" s="30"/>
      <c r="C19" s="29"/>
      <c r="D19" s="24" t="s">
        <v>27</v>
      </c>
      <c r="E19" s="29"/>
      <c r="F19" s="29"/>
      <c r="G19" s="29"/>
      <c r="H19" s="29"/>
      <c r="I19" s="24" t="s">
        <v>24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hidden="1" customHeight="1">
      <c r="A20" s="29"/>
      <c r="B20" s="30"/>
      <c r="C20" s="29"/>
      <c r="D20" s="29"/>
      <c r="E20" s="243" t="str">
        <f>'Rekapitulácia stavby'!E14</f>
        <v>Vyplň údaj</v>
      </c>
      <c r="F20" s="220"/>
      <c r="G20" s="220"/>
      <c r="H20" s="220"/>
      <c r="I20" s="24" t="s">
        <v>26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hidden="1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hidden="1" customHeight="1">
      <c r="A22" s="29"/>
      <c r="B22" s="30"/>
      <c r="C22" s="29"/>
      <c r="D22" s="24" t="s">
        <v>29</v>
      </c>
      <c r="E22" s="29"/>
      <c r="F22" s="29"/>
      <c r="G22" s="29"/>
      <c r="H22" s="29"/>
      <c r="I22" s="24" t="s">
        <v>24</v>
      </c>
      <c r="J22" s="22" t="s">
        <v>1</v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hidden="1" customHeight="1">
      <c r="A23" s="29"/>
      <c r="B23" s="30"/>
      <c r="C23" s="29"/>
      <c r="D23" s="29"/>
      <c r="E23" s="22" t="s">
        <v>30</v>
      </c>
      <c r="F23" s="29"/>
      <c r="G23" s="29"/>
      <c r="H23" s="29"/>
      <c r="I23" s="24" t="s">
        <v>26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hidden="1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hidden="1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24</v>
      </c>
      <c r="J25" s="22" t="s">
        <v>1</v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hidden="1" customHeight="1">
      <c r="A26" s="29"/>
      <c r="B26" s="30"/>
      <c r="C26" s="29"/>
      <c r="D26" s="29"/>
      <c r="E26" s="22" t="s">
        <v>30</v>
      </c>
      <c r="F26" s="29"/>
      <c r="G26" s="29"/>
      <c r="H26" s="29"/>
      <c r="I26" s="24" t="s">
        <v>26</v>
      </c>
      <c r="J26" s="22" t="s">
        <v>1</v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hidden="1" customHeight="1">
      <c r="A28" s="29"/>
      <c r="B28" s="30"/>
      <c r="C28" s="29"/>
      <c r="D28" s="24" t="s">
        <v>33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hidden="1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hidden="1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hidden="1" customHeight="1">
      <c r="A32" s="29"/>
      <c r="B32" s="30"/>
      <c r="C32" s="29"/>
      <c r="D32" s="102" t="s">
        <v>34</v>
      </c>
      <c r="E32" s="29"/>
      <c r="F32" s="29"/>
      <c r="G32" s="29"/>
      <c r="H32" s="29"/>
      <c r="I32" s="29"/>
      <c r="J32" s="71">
        <f>ROUND(J126,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hidden="1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103" t="s">
        <v>38</v>
      </c>
      <c r="E35" s="35" t="s">
        <v>39</v>
      </c>
      <c r="F35" s="104">
        <f>ROUND((ROUND((SUM(BE126:BE160)),  2) + SUM(BE162:BE166)), 2)</f>
        <v>0</v>
      </c>
      <c r="G35" s="105"/>
      <c r="H35" s="105"/>
      <c r="I35" s="106">
        <v>0.2</v>
      </c>
      <c r="J35" s="104">
        <f>ROUND((ROUND(((SUM(BE126:BE160))*I35),  2) + (SUM(BE162:BE166)*I35)),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35" t="s">
        <v>40</v>
      </c>
      <c r="F36" s="104">
        <f>ROUND((ROUND((SUM(BF126:BF160)),  2) + SUM(BF162:BF166)), 2)</f>
        <v>0</v>
      </c>
      <c r="G36" s="105"/>
      <c r="H36" s="105"/>
      <c r="I36" s="106">
        <v>0.2</v>
      </c>
      <c r="J36" s="104">
        <f>ROUND((ROUND(((SUM(BF126:BF160))*I36),  2) + (SUM(BF162:BF166)*I36)),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7">
        <f>ROUND((ROUND((SUM(BG126:BG160)),  2) + SUM(BG162:BG166)), 2)</f>
        <v>0</v>
      </c>
      <c r="G37" s="29"/>
      <c r="H37" s="29"/>
      <c r="I37" s="108">
        <v>0.2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7">
        <f>ROUND((ROUND((SUM(BH126:BH160)),  2) + SUM(BH162:BH166)), 2)</f>
        <v>0</v>
      </c>
      <c r="G38" s="29"/>
      <c r="H38" s="29"/>
      <c r="I38" s="108">
        <v>0.2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4">
        <f>ROUND((ROUND((SUM(BI126:BI160)),  2) + SUM(BI162:BI166)),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hidden="1" customHeight="1">
      <c r="A41" s="29"/>
      <c r="B41" s="30"/>
      <c r="C41" s="109"/>
      <c r="D41" s="110" t="s">
        <v>44</v>
      </c>
      <c r="E41" s="60"/>
      <c r="F41" s="60"/>
      <c r="G41" s="111" t="s">
        <v>45</v>
      </c>
      <c r="H41" s="112" t="s">
        <v>46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hidden="1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31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hidden="1" customHeight="1">
      <c r="B86" s="17"/>
      <c r="C86" s="24" t="s">
        <v>132</v>
      </c>
      <c r="L86" s="17"/>
    </row>
    <row r="87" spans="1:31" s="2" customFormat="1" ht="16.5" hidden="1" customHeight="1">
      <c r="A87" s="29"/>
      <c r="B87" s="30"/>
      <c r="C87" s="29"/>
      <c r="D87" s="29"/>
      <c r="E87" s="241" t="s">
        <v>536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hidden="1" customHeight="1">
      <c r="A88" s="29"/>
      <c r="B88" s="30"/>
      <c r="C88" s="24" t="s">
        <v>134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hidden="1" customHeight="1">
      <c r="A89" s="29"/>
      <c r="B89" s="30"/>
      <c r="C89" s="29"/>
      <c r="D89" s="29"/>
      <c r="E89" s="237" t="str">
        <f>E11</f>
        <v>02 - Závlaha</v>
      </c>
      <c r="F89" s="240"/>
      <c r="G89" s="240"/>
      <c r="H89" s="240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hidden="1" customHeight="1">
      <c r="A91" s="29"/>
      <c r="B91" s="30"/>
      <c r="C91" s="24" t="s">
        <v>19</v>
      </c>
      <c r="D91" s="29"/>
      <c r="E91" s="29"/>
      <c r="F91" s="22" t="str">
        <f>F14</f>
        <v>Námestie Komenského, MČ Bratislava – Staré mesto</v>
      </c>
      <c r="G91" s="29"/>
      <c r="H91" s="29"/>
      <c r="I91" s="24" t="s">
        <v>21</v>
      </c>
      <c r="J91" s="55" t="str">
        <f>IF(J14="","",J14)</f>
        <v>1. 2. 2022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hidden="1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hidden="1" customHeight="1">
      <c r="A93" s="29"/>
      <c r="B93" s="30"/>
      <c r="C93" s="24" t="s">
        <v>23</v>
      </c>
      <c r="D93" s="29"/>
      <c r="E93" s="29"/>
      <c r="F93" s="22" t="str">
        <f>E17</f>
        <v>Hlavné mesto SR Bratislava</v>
      </c>
      <c r="G93" s="29"/>
      <c r="H93" s="29"/>
      <c r="I93" s="24" t="s">
        <v>29</v>
      </c>
      <c r="J93" s="27" t="str">
        <f>E23</f>
        <v xml:space="preserve">Totalstudio s.r.o.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hidden="1" customHeight="1">
      <c r="A94" s="29"/>
      <c r="B94" s="30"/>
      <c r="C94" s="24" t="s">
        <v>27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Totalstudio s.r.o.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hidden="1" customHeight="1">
      <c r="A96" s="29"/>
      <c r="B96" s="30"/>
      <c r="C96" s="117" t="s">
        <v>137</v>
      </c>
      <c r="D96" s="109"/>
      <c r="E96" s="109"/>
      <c r="F96" s="109"/>
      <c r="G96" s="109"/>
      <c r="H96" s="109"/>
      <c r="I96" s="109"/>
      <c r="J96" s="118" t="s">
        <v>138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hidden="1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hidden="1" customHeight="1">
      <c r="A98" s="29"/>
      <c r="B98" s="30"/>
      <c r="C98" s="119" t="s">
        <v>139</v>
      </c>
      <c r="D98" s="29"/>
      <c r="E98" s="29"/>
      <c r="F98" s="29"/>
      <c r="G98" s="29"/>
      <c r="H98" s="29"/>
      <c r="I98" s="29"/>
      <c r="J98" s="71">
        <f>J126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140</v>
      </c>
    </row>
    <row r="99" spans="1:47" s="9" customFormat="1" ht="24.95" hidden="1" customHeight="1">
      <c r="B99" s="120"/>
      <c r="D99" s="121" t="s">
        <v>647</v>
      </c>
      <c r="E99" s="122"/>
      <c r="F99" s="122"/>
      <c r="G99" s="122"/>
      <c r="H99" s="122"/>
      <c r="I99" s="122"/>
      <c r="J99" s="123">
        <f>J127</f>
        <v>0</v>
      </c>
      <c r="L99" s="120"/>
    </row>
    <row r="100" spans="1:47" s="9" customFormat="1" ht="24.95" hidden="1" customHeight="1">
      <c r="B100" s="120"/>
      <c r="D100" s="121" t="s">
        <v>648</v>
      </c>
      <c r="E100" s="122"/>
      <c r="F100" s="122"/>
      <c r="G100" s="122"/>
      <c r="H100" s="122"/>
      <c r="I100" s="122"/>
      <c r="J100" s="123">
        <f>J132</f>
        <v>0</v>
      </c>
      <c r="L100" s="120"/>
    </row>
    <row r="101" spans="1:47" s="9" customFormat="1" ht="24.95" hidden="1" customHeight="1">
      <c r="B101" s="120"/>
      <c r="D101" s="121" t="s">
        <v>649</v>
      </c>
      <c r="E101" s="122"/>
      <c r="F101" s="122"/>
      <c r="G101" s="122"/>
      <c r="H101" s="122"/>
      <c r="I101" s="122"/>
      <c r="J101" s="123">
        <f>J136</f>
        <v>0</v>
      </c>
      <c r="L101" s="120"/>
    </row>
    <row r="102" spans="1:47" s="9" customFormat="1" ht="24.95" hidden="1" customHeight="1">
      <c r="B102" s="120"/>
      <c r="D102" s="121" t="s">
        <v>650</v>
      </c>
      <c r="E102" s="122"/>
      <c r="F102" s="122"/>
      <c r="G102" s="122"/>
      <c r="H102" s="122"/>
      <c r="I102" s="122"/>
      <c r="J102" s="123">
        <f>J140</f>
        <v>0</v>
      </c>
      <c r="L102" s="120"/>
    </row>
    <row r="103" spans="1:47" s="9" customFormat="1" ht="24.95" hidden="1" customHeight="1">
      <c r="B103" s="120"/>
      <c r="D103" s="121" t="s">
        <v>651</v>
      </c>
      <c r="E103" s="122"/>
      <c r="F103" s="122"/>
      <c r="G103" s="122"/>
      <c r="H103" s="122"/>
      <c r="I103" s="122"/>
      <c r="J103" s="123">
        <f>J156</f>
        <v>0</v>
      </c>
      <c r="L103" s="120"/>
    </row>
    <row r="104" spans="1:47" s="9" customFormat="1" ht="21.75" hidden="1" customHeight="1">
      <c r="B104" s="120"/>
      <c r="D104" s="128" t="s">
        <v>151</v>
      </c>
      <c r="J104" s="129">
        <f>J161</f>
        <v>0</v>
      </c>
      <c r="L104" s="120"/>
    </row>
    <row r="105" spans="1:47" s="2" customFormat="1" ht="21.75" hidden="1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hidden="1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hidden="1"/>
    <row r="108" spans="1:47" hidden="1"/>
    <row r="109" spans="1:47" hidden="1"/>
    <row r="110" spans="1:47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24.95" customHeight="1">
      <c r="A111" s="29"/>
      <c r="B111" s="30"/>
      <c r="C111" s="18" t="s">
        <v>152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41" t="str">
        <f>E7</f>
        <v>Mestský park Komenského</v>
      </c>
      <c r="F114" s="242"/>
      <c r="G114" s="242"/>
      <c r="H114" s="242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" customFormat="1" ht="12" customHeight="1">
      <c r="B115" s="17"/>
      <c r="C115" s="24" t="s">
        <v>132</v>
      </c>
      <c r="L115" s="17"/>
    </row>
    <row r="116" spans="1:65" s="2" customFormat="1" ht="16.5" customHeight="1">
      <c r="A116" s="29"/>
      <c r="B116" s="30"/>
      <c r="C116" s="29"/>
      <c r="D116" s="29"/>
      <c r="E116" s="241" t="s">
        <v>536</v>
      </c>
      <c r="F116" s="240"/>
      <c r="G116" s="240"/>
      <c r="H116" s="240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134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6.5" customHeight="1">
      <c r="A118" s="29"/>
      <c r="B118" s="30"/>
      <c r="C118" s="29"/>
      <c r="D118" s="29"/>
      <c r="E118" s="237" t="str">
        <f>E11</f>
        <v>02 - Závlaha</v>
      </c>
      <c r="F118" s="240"/>
      <c r="G118" s="240"/>
      <c r="H118" s="240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2" customHeight="1">
      <c r="A120" s="29"/>
      <c r="B120" s="30"/>
      <c r="C120" s="24" t="s">
        <v>19</v>
      </c>
      <c r="D120" s="29"/>
      <c r="E120" s="29"/>
      <c r="F120" s="22" t="str">
        <f>F14</f>
        <v>Námestie Komenského, MČ Bratislava – Staré mesto</v>
      </c>
      <c r="G120" s="29"/>
      <c r="H120" s="29"/>
      <c r="I120" s="24" t="s">
        <v>21</v>
      </c>
      <c r="J120" s="55" t="str">
        <f>IF(J14="","",J14)</f>
        <v>1. 2. 2022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23</v>
      </c>
      <c r="D122" s="29"/>
      <c r="E122" s="29"/>
      <c r="F122" s="22" t="str">
        <f>E17</f>
        <v>Hlavné mesto SR Bratislava</v>
      </c>
      <c r="G122" s="29"/>
      <c r="H122" s="29"/>
      <c r="I122" s="24" t="s">
        <v>29</v>
      </c>
      <c r="J122" s="27" t="str">
        <f>E23</f>
        <v xml:space="preserve">Totalstudio s.r.o.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5.2" customHeight="1">
      <c r="A123" s="29"/>
      <c r="B123" s="30"/>
      <c r="C123" s="24" t="s">
        <v>27</v>
      </c>
      <c r="D123" s="29"/>
      <c r="E123" s="29"/>
      <c r="F123" s="22" t="str">
        <f>IF(E20="","",E20)</f>
        <v>Vyplň údaj</v>
      </c>
      <c r="G123" s="29"/>
      <c r="H123" s="29"/>
      <c r="I123" s="24" t="s">
        <v>32</v>
      </c>
      <c r="J123" s="27" t="str">
        <f>E26</f>
        <v xml:space="preserve">Totalstudio s.r.o.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11" customFormat="1" ht="29.25" customHeight="1">
      <c r="A125" s="130"/>
      <c r="B125" s="131"/>
      <c r="C125" s="132" t="s">
        <v>153</v>
      </c>
      <c r="D125" s="133" t="s">
        <v>59</v>
      </c>
      <c r="E125" s="133" t="s">
        <v>55</v>
      </c>
      <c r="F125" s="133" t="s">
        <v>56</v>
      </c>
      <c r="G125" s="133" t="s">
        <v>154</v>
      </c>
      <c r="H125" s="133" t="s">
        <v>155</v>
      </c>
      <c r="I125" s="133" t="s">
        <v>156</v>
      </c>
      <c r="J125" s="134" t="s">
        <v>138</v>
      </c>
      <c r="K125" s="135" t="s">
        <v>157</v>
      </c>
      <c r="L125" s="136"/>
      <c r="M125" s="62" t="s">
        <v>1</v>
      </c>
      <c r="N125" s="63" t="s">
        <v>38</v>
      </c>
      <c r="O125" s="63" t="s">
        <v>158</v>
      </c>
      <c r="P125" s="63" t="s">
        <v>159</v>
      </c>
      <c r="Q125" s="63" t="s">
        <v>160</v>
      </c>
      <c r="R125" s="63" t="s">
        <v>161</v>
      </c>
      <c r="S125" s="63" t="s">
        <v>162</v>
      </c>
      <c r="T125" s="64" t="s">
        <v>163</v>
      </c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</row>
    <row r="126" spans="1:65" s="2" customFormat="1" ht="22.9" customHeight="1">
      <c r="A126" s="29"/>
      <c r="B126" s="30"/>
      <c r="C126" s="69" t="s">
        <v>139</v>
      </c>
      <c r="D126" s="29"/>
      <c r="E126" s="29"/>
      <c r="F126" s="29"/>
      <c r="G126" s="29"/>
      <c r="H126" s="29"/>
      <c r="I126" s="29"/>
      <c r="J126" s="137">
        <f>BK126</f>
        <v>0</v>
      </c>
      <c r="K126" s="29"/>
      <c r="L126" s="30"/>
      <c r="M126" s="65"/>
      <c r="N126" s="56"/>
      <c r="O126" s="66"/>
      <c r="P126" s="138">
        <f>P127+P132+P136+P140+P156+P161</f>
        <v>0</v>
      </c>
      <c r="Q126" s="66"/>
      <c r="R126" s="138">
        <f>R127+R132+R136+R140+R156+R161</f>
        <v>0</v>
      </c>
      <c r="S126" s="66"/>
      <c r="T126" s="139">
        <f>T127+T132+T136+T140+T156+T161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140</v>
      </c>
      <c r="BK126" s="140">
        <f>BK127+BK132+BK136+BK140+BK156+BK161</f>
        <v>0</v>
      </c>
    </row>
    <row r="127" spans="1:65" s="12" customFormat="1" ht="25.9" customHeight="1">
      <c r="B127" s="141"/>
      <c r="D127" s="142" t="s">
        <v>73</v>
      </c>
      <c r="E127" s="143" t="s">
        <v>402</v>
      </c>
      <c r="F127" s="143" t="s">
        <v>652</v>
      </c>
      <c r="I127" s="144"/>
      <c r="J127" s="129">
        <f>BK127</f>
        <v>0</v>
      </c>
      <c r="L127" s="141"/>
      <c r="M127" s="145"/>
      <c r="N127" s="146"/>
      <c r="O127" s="146"/>
      <c r="P127" s="147">
        <f>SUM(P128:P131)</f>
        <v>0</v>
      </c>
      <c r="Q127" s="146"/>
      <c r="R127" s="147">
        <f>SUM(R128:R131)</f>
        <v>0</v>
      </c>
      <c r="S127" s="146"/>
      <c r="T127" s="148">
        <f>SUM(T128:T131)</f>
        <v>0</v>
      </c>
      <c r="AR127" s="142" t="s">
        <v>81</v>
      </c>
      <c r="AT127" s="149" t="s">
        <v>73</v>
      </c>
      <c r="AU127" s="149" t="s">
        <v>74</v>
      </c>
      <c r="AY127" s="142" t="s">
        <v>166</v>
      </c>
      <c r="BK127" s="150">
        <f>SUM(BK128:BK131)</f>
        <v>0</v>
      </c>
    </row>
    <row r="128" spans="1:65" s="2" customFormat="1" ht="16.5" customHeight="1">
      <c r="A128" s="29"/>
      <c r="B128" s="153"/>
      <c r="C128" s="154" t="s">
        <v>74</v>
      </c>
      <c r="D128" s="154" t="s">
        <v>169</v>
      </c>
      <c r="E128" s="155" t="s">
        <v>653</v>
      </c>
      <c r="F128" s="156" t="s">
        <v>654</v>
      </c>
      <c r="G128" s="157" t="s">
        <v>248</v>
      </c>
      <c r="H128" s="191">
        <v>8</v>
      </c>
      <c r="I128" s="158"/>
      <c r="J128" s="159">
        <f>ROUND(I128*H128,2)</f>
        <v>0</v>
      </c>
      <c r="K128" s="160"/>
      <c r="L128" s="30"/>
      <c r="M128" s="161" t="s">
        <v>1</v>
      </c>
      <c r="N128" s="162" t="s">
        <v>40</v>
      </c>
      <c r="O128" s="58"/>
      <c r="P128" s="163">
        <f>O128*H128</f>
        <v>0</v>
      </c>
      <c r="Q128" s="163">
        <v>0</v>
      </c>
      <c r="R128" s="163">
        <f>Q128*H128</f>
        <v>0</v>
      </c>
      <c r="S128" s="163">
        <v>0</v>
      </c>
      <c r="T128" s="16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5" t="s">
        <v>173</v>
      </c>
      <c r="AT128" s="165" t="s">
        <v>169</v>
      </c>
      <c r="AU128" s="165" t="s">
        <v>81</v>
      </c>
      <c r="AY128" s="14" t="s">
        <v>166</v>
      </c>
      <c r="BE128" s="166">
        <f>IF(N128="základná",J128,0)</f>
        <v>0</v>
      </c>
      <c r="BF128" s="166">
        <f>IF(N128="znížená",J128,0)</f>
        <v>0</v>
      </c>
      <c r="BG128" s="166">
        <f>IF(N128="zákl. prenesená",J128,0)</f>
        <v>0</v>
      </c>
      <c r="BH128" s="166">
        <f>IF(N128="zníž. prenesená",J128,0)</f>
        <v>0</v>
      </c>
      <c r="BI128" s="166">
        <f>IF(N128="nulová",J128,0)</f>
        <v>0</v>
      </c>
      <c r="BJ128" s="14" t="s">
        <v>86</v>
      </c>
      <c r="BK128" s="166">
        <f>ROUND(I128*H128,2)</f>
        <v>0</v>
      </c>
      <c r="BL128" s="14" t="s">
        <v>173</v>
      </c>
      <c r="BM128" s="165" t="s">
        <v>173</v>
      </c>
    </row>
    <row r="129" spans="1:65" s="2" customFormat="1" ht="16.5" customHeight="1">
      <c r="A129" s="29"/>
      <c r="B129" s="153"/>
      <c r="C129" s="154" t="s">
        <v>74</v>
      </c>
      <c r="D129" s="154" t="s">
        <v>169</v>
      </c>
      <c r="E129" s="155" t="s">
        <v>655</v>
      </c>
      <c r="F129" s="156" t="s">
        <v>656</v>
      </c>
      <c r="G129" s="157" t="s">
        <v>248</v>
      </c>
      <c r="H129" s="191">
        <v>28</v>
      </c>
      <c r="I129" s="158"/>
      <c r="J129" s="159">
        <f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81</v>
      </c>
      <c r="AY129" s="14" t="s">
        <v>166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86</v>
      </c>
      <c r="BK129" s="166">
        <f>ROUND(I129*H129,2)</f>
        <v>0</v>
      </c>
      <c r="BL129" s="14" t="s">
        <v>173</v>
      </c>
      <c r="BM129" s="165" t="s">
        <v>222</v>
      </c>
    </row>
    <row r="130" spans="1:65" s="2" customFormat="1" ht="16.5" customHeight="1">
      <c r="A130" s="29"/>
      <c r="B130" s="153"/>
      <c r="C130" s="154" t="s">
        <v>74</v>
      </c>
      <c r="D130" s="154" t="s">
        <v>169</v>
      </c>
      <c r="E130" s="155" t="s">
        <v>657</v>
      </c>
      <c r="F130" s="156" t="s">
        <v>658</v>
      </c>
      <c r="G130" s="157" t="s">
        <v>248</v>
      </c>
      <c r="H130" s="191">
        <v>12</v>
      </c>
      <c r="I130" s="158"/>
      <c r="J130" s="159">
        <f>ROUND(I130*H130,2)</f>
        <v>0</v>
      </c>
      <c r="K130" s="160"/>
      <c r="L130" s="30"/>
      <c r="M130" s="161" t="s">
        <v>1</v>
      </c>
      <c r="N130" s="162" t="s">
        <v>40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81</v>
      </c>
      <c r="AY130" s="14" t="s">
        <v>166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86</v>
      </c>
      <c r="BK130" s="166">
        <f>ROUND(I130*H130,2)</f>
        <v>0</v>
      </c>
      <c r="BL130" s="14" t="s">
        <v>173</v>
      </c>
      <c r="BM130" s="165" t="s">
        <v>354</v>
      </c>
    </row>
    <row r="131" spans="1:65" s="2" customFormat="1" ht="16.5" customHeight="1">
      <c r="A131" s="29"/>
      <c r="B131" s="153"/>
      <c r="C131" s="154" t="s">
        <v>74</v>
      </c>
      <c r="D131" s="154" t="s">
        <v>169</v>
      </c>
      <c r="E131" s="155" t="s">
        <v>659</v>
      </c>
      <c r="F131" s="156" t="s">
        <v>660</v>
      </c>
      <c r="G131" s="157" t="s">
        <v>248</v>
      </c>
      <c r="H131" s="191">
        <v>14</v>
      </c>
      <c r="I131" s="158"/>
      <c r="J131" s="159">
        <f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81</v>
      </c>
      <c r="AY131" s="14" t="s">
        <v>166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86</v>
      </c>
      <c r="BK131" s="166">
        <f>ROUND(I131*H131,2)</f>
        <v>0</v>
      </c>
      <c r="BL131" s="14" t="s">
        <v>173</v>
      </c>
      <c r="BM131" s="165" t="s">
        <v>362</v>
      </c>
    </row>
    <row r="132" spans="1:65" s="12" customFormat="1" ht="25.9" customHeight="1">
      <c r="B132" s="141"/>
      <c r="D132" s="142" t="s">
        <v>73</v>
      </c>
      <c r="E132" s="143" t="s">
        <v>661</v>
      </c>
      <c r="F132" s="143" t="s">
        <v>662</v>
      </c>
      <c r="I132" s="144"/>
      <c r="J132" s="129">
        <f>BK132</f>
        <v>0</v>
      </c>
      <c r="L132" s="141"/>
      <c r="M132" s="145"/>
      <c r="N132" s="146"/>
      <c r="O132" s="146"/>
      <c r="P132" s="147">
        <f>SUM(P133:P135)</f>
        <v>0</v>
      </c>
      <c r="Q132" s="146"/>
      <c r="R132" s="147">
        <f>SUM(R133:R135)</f>
        <v>0</v>
      </c>
      <c r="S132" s="146"/>
      <c r="T132" s="148">
        <f>SUM(T133:T135)</f>
        <v>0</v>
      </c>
      <c r="AR132" s="142" t="s">
        <v>81</v>
      </c>
      <c r="AT132" s="149" t="s">
        <v>73</v>
      </c>
      <c r="AU132" s="149" t="s">
        <v>74</v>
      </c>
      <c r="AY132" s="142" t="s">
        <v>166</v>
      </c>
      <c r="BK132" s="150">
        <f>SUM(BK133:BK135)</f>
        <v>0</v>
      </c>
    </row>
    <row r="133" spans="1:65" s="2" customFormat="1" ht="16.5" customHeight="1">
      <c r="A133" s="29"/>
      <c r="B133" s="153"/>
      <c r="C133" s="154" t="s">
        <v>74</v>
      </c>
      <c r="D133" s="154" t="s">
        <v>169</v>
      </c>
      <c r="E133" s="155" t="s">
        <v>663</v>
      </c>
      <c r="F133" s="156" t="s">
        <v>664</v>
      </c>
      <c r="G133" s="157" t="s">
        <v>248</v>
      </c>
      <c r="H133" s="191">
        <v>1</v>
      </c>
      <c r="I133" s="158"/>
      <c r="J133" s="159">
        <f>ROUND(I133*H133,2)</f>
        <v>0</v>
      </c>
      <c r="K133" s="160"/>
      <c r="L133" s="30"/>
      <c r="M133" s="161" t="s">
        <v>1</v>
      </c>
      <c r="N133" s="162" t="s">
        <v>40</v>
      </c>
      <c r="O133" s="58"/>
      <c r="P133" s="163">
        <f>O133*H133</f>
        <v>0</v>
      </c>
      <c r="Q133" s="163">
        <v>0</v>
      </c>
      <c r="R133" s="163">
        <f>Q133*H133</f>
        <v>0</v>
      </c>
      <c r="S133" s="163">
        <v>0</v>
      </c>
      <c r="T133" s="16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81</v>
      </c>
      <c r="AY133" s="14" t="s">
        <v>166</v>
      </c>
      <c r="BE133" s="166">
        <f>IF(N133="základná",J133,0)</f>
        <v>0</v>
      </c>
      <c r="BF133" s="166">
        <f>IF(N133="znížená",J133,0)</f>
        <v>0</v>
      </c>
      <c r="BG133" s="166">
        <f>IF(N133="zákl. prenesená",J133,0)</f>
        <v>0</v>
      </c>
      <c r="BH133" s="166">
        <f>IF(N133="zníž. prenesená",J133,0)</f>
        <v>0</v>
      </c>
      <c r="BI133" s="166">
        <f>IF(N133="nulová",J133,0)</f>
        <v>0</v>
      </c>
      <c r="BJ133" s="14" t="s">
        <v>86</v>
      </c>
      <c r="BK133" s="166">
        <f>ROUND(I133*H133,2)</f>
        <v>0</v>
      </c>
      <c r="BL133" s="14" t="s">
        <v>173</v>
      </c>
      <c r="BM133" s="165" t="s">
        <v>218</v>
      </c>
    </row>
    <row r="134" spans="1:65" s="2" customFormat="1" ht="16.5" customHeight="1">
      <c r="A134" s="29"/>
      <c r="B134" s="153"/>
      <c r="C134" s="154" t="s">
        <v>74</v>
      </c>
      <c r="D134" s="154" t="s">
        <v>169</v>
      </c>
      <c r="E134" s="155" t="s">
        <v>665</v>
      </c>
      <c r="F134" s="156" t="s">
        <v>666</v>
      </c>
      <c r="G134" s="157" t="s">
        <v>248</v>
      </c>
      <c r="H134" s="191">
        <v>1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40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81</v>
      </c>
      <c r="AY134" s="14" t="s">
        <v>166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86</v>
      </c>
      <c r="BK134" s="166">
        <f>ROUND(I134*H134,2)</f>
        <v>0</v>
      </c>
      <c r="BL134" s="14" t="s">
        <v>173</v>
      </c>
      <c r="BM134" s="165" t="s">
        <v>420</v>
      </c>
    </row>
    <row r="135" spans="1:65" s="2" customFormat="1" ht="16.5" customHeight="1">
      <c r="A135" s="29"/>
      <c r="B135" s="153"/>
      <c r="C135" s="154" t="s">
        <v>74</v>
      </c>
      <c r="D135" s="154" t="s">
        <v>169</v>
      </c>
      <c r="E135" s="155" t="s">
        <v>667</v>
      </c>
      <c r="F135" s="156" t="s">
        <v>668</v>
      </c>
      <c r="G135" s="157" t="s">
        <v>248</v>
      </c>
      <c r="H135" s="191">
        <v>1</v>
      </c>
      <c r="I135" s="158"/>
      <c r="J135" s="159">
        <f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>O135*H135</f>
        <v>0</v>
      </c>
      <c r="Q135" s="163">
        <v>0</v>
      </c>
      <c r="R135" s="163">
        <f>Q135*H135</f>
        <v>0</v>
      </c>
      <c r="S135" s="163">
        <v>0</v>
      </c>
      <c r="T135" s="164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81</v>
      </c>
      <c r="AY135" s="14" t="s">
        <v>166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86</v>
      </c>
      <c r="BK135" s="166">
        <f>ROUND(I135*H135,2)</f>
        <v>0</v>
      </c>
      <c r="BL135" s="14" t="s">
        <v>173</v>
      </c>
      <c r="BM135" s="165" t="s">
        <v>425</v>
      </c>
    </row>
    <row r="136" spans="1:65" s="12" customFormat="1" ht="25.9" customHeight="1">
      <c r="B136" s="141"/>
      <c r="D136" s="142" t="s">
        <v>73</v>
      </c>
      <c r="E136" s="143" t="s">
        <v>669</v>
      </c>
      <c r="F136" s="143" t="s">
        <v>670</v>
      </c>
      <c r="I136" s="144"/>
      <c r="J136" s="129">
        <f>BK136</f>
        <v>0</v>
      </c>
      <c r="L136" s="141"/>
      <c r="M136" s="145"/>
      <c r="N136" s="146"/>
      <c r="O136" s="146"/>
      <c r="P136" s="147">
        <f>SUM(P137:P139)</f>
        <v>0</v>
      </c>
      <c r="Q136" s="146"/>
      <c r="R136" s="147">
        <f>SUM(R137:R139)</f>
        <v>0</v>
      </c>
      <c r="S136" s="146"/>
      <c r="T136" s="148">
        <f>SUM(T137:T139)</f>
        <v>0</v>
      </c>
      <c r="AR136" s="142" t="s">
        <v>81</v>
      </c>
      <c r="AT136" s="149" t="s">
        <v>73</v>
      </c>
      <c r="AU136" s="149" t="s">
        <v>74</v>
      </c>
      <c r="AY136" s="142" t="s">
        <v>166</v>
      </c>
      <c r="BK136" s="150">
        <f>SUM(BK137:BK139)</f>
        <v>0</v>
      </c>
    </row>
    <row r="137" spans="1:65" s="2" customFormat="1" ht="16.5" customHeight="1">
      <c r="A137" s="29"/>
      <c r="B137" s="153"/>
      <c r="C137" s="154" t="s">
        <v>74</v>
      </c>
      <c r="D137" s="154" t="s">
        <v>169</v>
      </c>
      <c r="E137" s="155" t="s">
        <v>671</v>
      </c>
      <c r="F137" s="156" t="s">
        <v>672</v>
      </c>
      <c r="G137" s="157" t="s">
        <v>326</v>
      </c>
      <c r="H137" s="191">
        <v>25</v>
      </c>
      <c r="I137" s="158"/>
      <c r="J137" s="159">
        <f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81</v>
      </c>
      <c r="AY137" s="14" t="s">
        <v>166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86</v>
      </c>
      <c r="BK137" s="166">
        <f>ROUND(I137*H137,2)</f>
        <v>0</v>
      </c>
      <c r="BL137" s="14" t="s">
        <v>173</v>
      </c>
      <c r="BM137" s="165" t="s">
        <v>224</v>
      </c>
    </row>
    <row r="138" spans="1:65" s="2" customFormat="1" ht="16.5" customHeight="1">
      <c r="A138" s="29"/>
      <c r="B138" s="153"/>
      <c r="C138" s="154" t="s">
        <v>74</v>
      </c>
      <c r="D138" s="154" t="s">
        <v>169</v>
      </c>
      <c r="E138" s="155" t="s">
        <v>673</v>
      </c>
      <c r="F138" s="156" t="s">
        <v>674</v>
      </c>
      <c r="G138" s="157" t="s">
        <v>248</v>
      </c>
      <c r="H138" s="191">
        <v>7</v>
      </c>
      <c r="I138" s="158"/>
      <c r="J138" s="159">
        <f>ROUND(I138*H138,2)</f>
        <v>0</v>
      </c>
      <c r="K138" s="160"/>
      <c r="L138" s="30"/>
      <c r="M138" s="161" t="s">
        <v>1</v>
      </c>
      <c r="N138" s="162" t="s">
        <v>40</v>
      </c>
      <c r="O138" s="58"/>
      <c r="P138" s="163">
        <f>O138*H138</f>
        <v>0</v>
      </c>
      <c r="Q138" s="163">
        <v>0</v>
      </c>
      <c r="R138" s="163">
        <f>Q138*H138</f>
        <v>0</v>
      </c>
      <c r="S138" s="163">
        <v>0</v>
      </c>
      <c r="T138" s="16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81</v>
      </c>
      <c r="AY138" s="14" t="s">
        <v>166</v>
      </c>
      <c r="BE138" s="166">
        <f>IF(N138="základná",J138,0)</f>
        <v>0</v>
      </c>
      <c r="BF138" s="166">
        <f>IF(N138="znížená",J138,0)</f>
        <v>0</v>
      </c>
      <c r="BG138" s="166">
        <f>IF(N138="zákl. prenesená",J138,0)</f>
        <v>0</v>
      </c>
      <c r="BH138" s="166">
        <f>IF(N138="zníž. prenesená",J138,0)</f>
        <v>0</v>
      </c>
      <c r="BI138" s="166">
        <f>IF(N138="nulová",J138,0)</f>
        <v>0</v>
      </c>
      <c r="BJ138" s="14" t="s">
        <v>86</v>
      </c>
      <c r="BK138" s="166">
        <f>ROUND(I138*H138,2)</f>
        <v>0</v>
      </c>
      <c r="BL138" s="14" t="s">
        <v>173</v>
      </c>
      <c r="BM138" s="165" t="s">
        <v>284</v>
      </c>
    </row>
    <row r="139" spans="1:65" s="2" customFormat="1" ht="16.5" customHeight="1">
      <c r="A139" s="29"/>
      <c r="B139" s="153"/>
      <c r="C139" s="154" t="s">
        <v>74</v>
      </c>
      <c r="D139" s="154" t="s">
        <v>169</v>
      </c>
      <c r="E139" s="155" t="s">
        <v>675</v>
      </c>
      <c r="F139" s="156" t="s">
        <v>676</v>
      </c>
      <c r="G139" s="157" t="s">
        <v>248</v>
      </c>
      <c r="H139" s="191">
        <v>1</v>
      </c>
      <c r="I139" s="158"/>
      <c r="J139" s="159">
        <f>ROUND(I139*H139,2)</f>
        <v>0</v>
      </c>
      <c r="K139" s="160"/>
      <c r="L139" s="30"/>
      <c r="M139" s="161" t="s">
        <v>1</v>
      </c>
      <c r="N139" s="162" t="s">
        <v>40</v>
      </c>
      <c r="O139" s="58"/>
      <c r="P139" s="163">
        <f>O139*H139</f>
        <v>0</v>
      </c>
      <c r="Q139" s="163">
        <v>0</v>
      </c>
      <c r="R139" s="163">
        <f>Q139*H139</f>
        <v>0</v>
      </c>
      <c r="S139" s="163">
        <v>0</v>
      </c>
      <c r="T139" s="16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81</v>
      </c>
      <c r="AY139" s="14" t="s">
        <v>166</v>
      </c>
      <c r="BE139" s="166">
        <f>IF(N139="základná",J139,0)</f>
        <v>0</v>
      </c>
      <c r="BF139" s="166">
        <f>IF(N139="znížená",J139,0)</f>
        <v>0</v>
      </c>
      <c r="BG139" s="166">
        <f>IF(N139="zákl. prenesená",J139,0)</f>
        <v>0</v>
      </c>
      <c r="BH139" s="166">
        <f>IF(N139="zníž. prenesená",J139,0)</f>
        <v>0</v>
      </c>
      <c r="BI139" s="166">
        <f>IF(N139="nulová",J139,0)</f>
        <v>0</v>
      </c>
      <c r="BJ139" s="14" t="s">
        <v>86</v>
      </c>
      <c r="BK139" s="166">
        <f>ROUND(I139*H139,2)</f>
        <v>0</v>
      </c>
      <c r="BL139" s="14" t="s">
        <v>173</v>
      </c>
      <c r="BM139" s="165" t="s">
        <v>435</v>
      </c>
    </row>
    <row r="140" spans="1:65" s="12" customFormat="1" ht="25.9" customHeight="1">
      <c r="B140" s="141"/>
      <c r="D140" s="142" t="s">
        <v>73</v>
      </c>
      <c r="E140" s="143" t="s">
        <v>677</v>
      </c>
      <c r="F140" s="143" t="s">
        <v>678</v>
      </c>
      <c r="I140" s="144"/>
      <c r="J140" s="129">
        <f>BK140</f>
        <v>0</v>
      </c>
      <c r="L140" s="141"/>
      <c r="M140" s="145"/>
      <c r="N140" s="146"/>
      <c r="O140" s="146"/>
      <c r="P140" s="147">
        <f>SUM(P141:P155)</f>
        <v>0</v>
      </c>
      <c r="Q140" s="146"/>
      <c r="R140" s="147">
        <f>SUM(R141:R155)</f>
        <v>0</v>
      </c>
      <c r="S140" s="146"/>
      <c r="T140" s="148">
        <f>SUM(T141:T155)</f>
        <v>0</v>
      </c>
      <c r="AR140" s="142" t="s">
        <v>81</v>
      </c>
      <c r="AT140" s="149" t="s">
        <v>73</v>
      </c>
      <c r="AU140" s="149" t="s">
        <v>74</v>
      </c>
      <c r="AY140" s="142" t="s">
        <v>166</v>
      </c>
      <c r="BK140" s="150">
        <f>SUM(BK141:BK155)</f>
        <v>0</v>
      </c>
    </row>
    <row r="141" spans="1:65" s="2" customFormat="1" ht="16.5" customHeight="1">
      <c r="A141" s="29"/>
      <c r="B141" s="153"/>
      <c r="C141" s="154" t="s">
        <v>74</v>
      </c>
      <c r="D141" s="154" t="s">
        <v>169</v>
      </c>
      <c r="E141" s="155" t="s">
        <v>679</v>
      </c>
      <c r="F141" s="156" t="s">
        <v>680</v>
      </c>
      <c r="G141" s="157" t="s">
        <v>326</v>
      </c>
      <c r="H141" s="191">
        <v>20</v>
      </c>
      <c r="I141" s="158"/>
      <c r="J141" s="159">
        <f t="shared" ref="J141:J155" si="0">ROUND(I141*H141,2)</f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ref="P141:P155" si="1">O141*H141</f>
        <v>0</v>
      </c>
      <c r="Q141" s="163">
        <v>0</v>
      </c>
      <c r="R141" s="163">
        <f t="shared" ref="R141:R155" si="2">Q141*H141</f>
        <v>0</v>
      </c>
      <c r="S141" s="163">
        <v>0</v>
      </c>
      <c r="T141" s="164">
        <f t="shared" ref="T141:T155" si="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81</v>
      </c>
      <c r="AY141" s="14" t="s">
        <v>166</v>
      </c>
      <c r="BE141" s="166">
        <f t="shared" ref="BE141:BE155" si="4">IF(N141="základná",J141,0)</f>
        <v>0</v>
      </c>
      <c r="BF141" s="166">
        <f t="shared" ref="BF141:BF155" si="5">IF(N141="znížená",J141,0)</f>
        <v>0</v>
      </c>
      <c r="BG141" s="166">
        <f t="shared" ref="BG141:BG155" si="6">IF(N141="zákl. prenesená",J141,0)</f>
        <v>0</v>
      </c>
      <c r="BH141" s="166">
        <f t="shared" ref="BH141:BH155" si="7">IF(N141="zníž. prenesená",J141,0)</f>
        <v>0</v>
      </c>
      <c r="BI141" s="166">
        <f t="shared" ref="BI141:BI155" si="8">IF(N141="nulová",J141,0)</f>
        <v>0</v>
      </c>
      <c r="BJ141" s="14" t="s">
        <v>86</v>
      </c>
      <c r="BK141" s="166">
        <f t="shared" ref="BK141:BK155" si="9">ROUND(I141*H141,2)</f>
        <v>0</v>
      </c>
      <c r="BL141" s="14" t="s">
        <v>173</v>
      </c>
      <c r="BM141" s="165" t="s">
        <v>441</v>
      </c>
    </row>
    <row r="142" spans="1:65" s="2" customFormat="1" ht="16.5" customHeight="1">
      <c r="A142" s="29"/>
      <c r="B142" s="153"/>
      <c r="C142" s="154" t="s">
        <v>74</v>
      </c>
      <c r="D142" s="154" t="s">
        <v>169</v>
      </c>
      <c r="E142" s="155" t="s">
        <v>681</v>
      </c>
      <c r="F142" s="156" t="s">
        <v>682</v>
      </c>
      <c r="G142" s="157" t="s">
        <v>248</v>
      </c>
      <c r="H142" s="191">
        <v>9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81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266</v>
      </c>
    </row>
    <row r="143" spans="1:65" s="2" customFormat="1" ht="16.5" customHeight="1">
      <c r="A143" s="29"/>
      <c r="B143" s="153"/>
      <c r="C143" s="154" t="s">
        <v>74</v>
      </c>
      <c r="D143" s="154" t="s">
        <v>169</v>
      </c>
      <c r="E143" s="155" t="s">
        <v>683</v>
      </c>
      <c r="F143" s="156" t="s">
        <v>684</v>
      </c>
      <c r="G143" s="157" t="s">
        <v>326</v>
      </c>
      <c r="H143" s="191">
        <v>100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81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245</v>
      </c>
    </row>
    <row r="144" spans="1:65" s="2" customFormat="1" ht="16.5" customHeight="1">
      <c r="A144" s="29"/>
      <c r="B144" s="153"/>
      <c r="C144" s="154" t="s">
        <v>74</v>
      </c>
      <c r="D144" s="154" t="s">
        <v>169</v>
      </c>
      <c r="E144" s="155" t="s">
        <v>685</v>
      </c>
      <c r="F144" s="156" t="s">
        <v>682</v>
      </c>
      <c r="G144" s="157" t="s">
        <v>248</v>
      </c>
      <c r="H144" s="191">
        <v>12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81</v>
      </c>
      <c r="AY144" s="14" t="s">
        <v>166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86</v>
      </c>
      <c r="BK144" s="166">
        <f t="shared" si="9"/>
        <v>0</v>
      </c>
      <c r="BL144" s="14" t="s">
        <v>173</v>
      </c>
      <c r="BM144" s="165" t="s">
        <v>258</v>
      </c>
    </row>
    <row r="145" spans="1:65" s="2" customFormat="1" ht="16.5" customHeight="1">
      <c r="A145" s="29"/>
      <c r="B145" s="153"/>
      <c r="C145" s="154" t="s">
        <v>74</v>
      </c>
      <c r="D145" s="154" t="s">
        <v>169</v>
      </c>
      <c r="E145" s="155" t="s">
        <v>686</v>
      </c>
      <c r="F145" s="156" t="s">
        <v>687</v>
      </c>
      <c r="G145" s="157" t="s">
        <v>326</v>
      </c>
      <c r="H145" s="191">
        <v>15</v>
      </c>
      <c r="I145" s="158"/>
      <c r="J145" s="159">
        <f t="shared" si="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"/>
        <v>0</v>
      </c>
      <c r="Q145" s="163">
        <v>0</v>
      </c>
      <c r="R145" s="163">
        <f t="shared" si="2"/>
        <v>0</v>
      </c>
      <c r="S145" s="163">
        <v>0</v>
      </c>
      <c r="T145" s="16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81</v>
      </c>
      <c r="AY145" s="14" t="s">
        <v>166</v>
      </c>
      <c r="BE145" s="166">
        <f t="shared" si="4"/>
        <v>0</v>
      </c>
      <c r="BF145" s="166">
        <f t="shared" si="5"/>
        <v>0</v>
      </c>
      <c r="BG145" s="166">
        <f t="shared" si="6"/>
        <v>0</v>
      </c>
      <c r="BH145" s="166">
        <f t="shared" si="7"/>
        <v>0</v>
      </c>
      <c r="BI145" s="166">
        <f t="shared" si="8"/>
        <v>0</v>
      </c>
      <c r="BJ145" s="14" t="s">
        <v>86</v>
      </c>
      <c r="BK145" s="166">
        <f t="shared" si="9"/>
        <v>0</v>
      </c>
      <c r="BL145" s="14" t="s">
        <v>173</v>
      </c>
      <c r="BM145" s="165" t="s">
        <v>262</v>
      </c>
    </row>
    <row r="146" spans="1:65" s="2" customFormat="1" ht="16.5" customHeight="1">
      <c r="A146" s="29"/>
      <c r="B146" s="153"/>
      <c r="C146" s="154" t="s">
        <v>74</v>
      </c>
      <c r="D146" s="154" t="s">
        <v>169</v>
      </c>
      <c r="E146" s="155" t="s">
        <v>688</v>
      </c>
      <c r="F146" s="156" t="s">
        <v>689</v>
      </c>
      <c r="G146" s="157" t="s">
        <v>326</v>
      </c>
      <c r="H146" s="191">
        <v>450</v>
      </c>
      <c r="I146" s="158"/>
      <c r="J146" s="159">
        <f t="shared" si="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"/>
        <v>0</v>
      </c>
      <c r="Q146" s="163">
        <v>0</v>
      </c>
      <c r="R146" s="163">
        <f t="shared" si="2"/>
        <v>0</v>
      </c>
      <c r="S146" s="163">
        <v>0</v>
      </c>
      <c r="T146" s="16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81</v>
      </c>
      <c r="AY146" s="14" t="s">
        <v>166</v>
      </c>
      <c r="BE146" s="166">
        <f t="shared" si="4"/>
        <v>0</v>
      </c>
      <c r="BF146" s="166">
        <f t="shared" si="5"/>
        <v>0</v>
      </c>
      <c r="BG146" s="166">
        <f t="shared" si="6"/>
        <v>0</v>
      </c>
      <c r="BH146" s="166">
        <f t="shared" si="7"/>
        <v>0</v>
      </c>
      <c r="BI146" s="166">
        <f t="shared" si="8"/>
        <v>0</v>
      </c>
      <c r="BJ146" s="14" t="s">
        <v>86</v>
      </c>
      <c r="BK146" s="166">
        <f t="shared" si="9"/>
        <v>0</v>
      </c>
      <c r="BL146" s="14" t="s">
        <v>173</v>
      </c>
      <c r="BM146" s="165" t="s">
        <v>175</v>
      </c>
    </row>
    <row r="147" spans="1:65" s="2" customFormat="1" ht="16.5" customHeight="1">
      <c r="A147" s="29"/>
      <c r="B147" s="153"/>
      <c r="C147" s="154" t="s">
        <v>74</v>
      </c>
      <c r="D147" s="154" t="s">
        <v>169</v>
      </c>
      <c r="E147" s="155" t="s">
        <v>690</v>
      </c>
      <c r="F147" s="156" t="s">
        <v>691</v>
      </c>
      <c r="G147" s="157" t="s">
        <v>248</v>
      </c>
      <c r="H147" s="191">
        <v>450</v>
      </c>
      <c r="I147" s="158"/>
      <c r="J147" s="159">
        <f t="shared" si="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"/>
        <v>0</v>
      </c>
      <c r="Q147" s="163">
        <v>0</v>
      </c>
      <c r="R147" s="163">
        <f t="shared" si="2"/>
        <v>0</v>
      </c>
      <c r="S147" s="163">
        <v>0</v>
      </c>
      <c r="T147" s="16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81</v>
      </c>
      <c r="AY147" s="14" t="s">
        <v>166</v>
      </c>
      <c r="BE147" s="166">
        <f t="shared" si="4"/>
        <v>0</v>
      </c>
      <c r="BF147" s="166">
        <f t="shared" si="5"/>
        <v>0</v>
      </c>
      <c r="BG147" s="166">
        <f t="shared" si="6"/>
        <v>0</v>
      </c>
      <c r="BH147" s="166">
        <f t="shared" si="7"/>
        <v>0</v>
      </c>
      <c r="BI147" s="166">
        <f t="shared" si="8"/>
        <v>0</v>
      </c>
      <c r="BJ147" s="14" t="s">
        <v>86</v>
      </c>
      <c r="BK147" s="166">
        <f t="shared" si="9"/>
        <v>0</v>
      </c>
      <c r="BL147" s="14" t="s">
        <v>173</v>
      </c>
      <c r="BM147" s="165" t="s">
        <v>183</v>
      </c>
    </row>
    <row r="148" spans="1:65" s="2" customFormat="1" ht="16.5" customHeight="1">
      <c r="A148" s="29"/>
      <c r="B148" s="153"/>
      <c r="C148" s="154" t="s">
        <v>74</v>
      </c>
      <c r="D148" s="154" t="s">
        <v>169</v>
      </c>
      <c r="E148" s="155" t="s">
        <v>692</v>
      </c>
      <c r="F148" s="156" t="s">
        <v>682</v>
      </c>
      <c r="G148" s="157" t="s">
        <v>248</v>
      </c>
      <c r="H148" s="191">
        <v>20</v>
      </c>
      <c r="I148" s="158"/>
      <c r="J148" s="159">
        <f t="shared" si="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"/>
        <v>0</v>
      </c>
      <c r="Q148" s="163">
        <v>0</v>
      </c>
      <c r="R148" s="163">
        <f t="shared" si="2"/>
        <v>0</v>
      </c>
      <c r="S148" s="163">
        <v>0</v>
      </c>
      <c r="T148" s="16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81</v>
      </c>
      <c r="AY148" s="14" t="s">
        <v>166</v>
      </c>
      <c r="BE148" s="166">
        <f t="shared" si="4"/>
        <v>0</v>
      </c>
      <c r="BF148" s="166">
        <f t="shared" si="5"/>
        <v>0</v>
      </c>
      <c r="BG148" s="166">
        <f t="shared" si="6"/>
        <v>0</v>
      </c>
      <c r="BH148" s="166">
        <f t="shared" si="7"/>
        <v>0</v>
      </c>
      <c r="BI148" s="166">
        <f t="shared" si="8"/>
        <v>0</v>
      </c>
      <c r="BJ148" s="14" t="s">
        <v>86</v>
      </c>
      <c r="BK148" s="166">
        <f t="shared" si="9"/>
        <v>0</v>
      </c>
      <c r="BL148" s="14" t="s">
        <v>173</v>
      </c>
      <c r="BM148" s="165" t="s">
        <v>191</v>
      </c>
    </row>
    <row r="149" spans="1:65" s="2" customFormat="1" ht="16.5" customHeight="1">
      <c r="A149" s="29"/>
      <c r="B149" s="153"/>
      <c r="C149" s="154" t="s">
        <v>74</v>
      </c>
      <c r="D149" s="154" t="s">
        <v>169</v>
      </c>
      <c r="E149" s="155" t="s">
        <v>693</v>
      </c>
      <c r="F149" s="156" t="s">
        <v>694</v>
      </c>
      <c r="G149" s="157" t="s">
        <v>326</v>
      </c>
      <c r="H149" s="191">
        <v>45</v>
      </c>
      <c r="I149" s="158"/>
      <c r="J149" s="159">
        <f t="shared" si="0"/>
        <v>0</v>
      </c>
      <c r="K149" s="160"/>
      <c r="L149" s="30"/>
      <c r="M149" s="161" t="s">
        <v>1</v>
      </c>
      <c r="N149" s="162" t="s">
        <v>40</v>
      </c>
      <c r="O149" s="58"/>
      <c r="P149" s="163">
        <f t="shared" si="1"/>
        <v>0</v>
      </c>
      <c r="Q149" s="163">
        <v>0</v>
      </c>
      <c r="R149" s="163">
        <f t="shared" si="2"/>
        <v>0</v>
      </c>
      <c r="S149" s="163">
        <v>0</v>
      </c>
      <c r="T149" s="16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5" t="s">
        <v>173</v>
      </c>
      <c r="AT149" s="165" t="s">
        <v>169</v>
      </c>
      <c r="AU149" s="165" t="s">
        <v>81</v>
      </c>
      <c r="AY149" s="14" t="s">
        <v>166</v>
      </c>
      <c r="BE149" s="166">
        <f t="shared" si="4"/>
        <v>0</v>
      </c>
      <c r="BF149" s="166">
        <f t="shared" si="5"/>
        <v>0</v>
      </c>
      <c r="BG149" s="166">
        <f t="shared" si="6"/>
        <v>0</v>
      </c>
      <c r="BH149" s="166">
        <f t="shared" si="7"/>
        <v>0</v>
      </c>
      <c r="BI149" s="166">
        <f t="shared" si="8"/>
        <v>0</v>
      </c>
      <c r="BJ149" s="14" t="s">
        <v>86</v>
      </c>
      <c r="BK149" s="166">
        <f t="shared" si="9"/>
        <v>0</v>
      </c>
      <c r="BL149" s="14" t="s">
        <v>173</v>
      </c>
      <c r="BM149" s="165" t="s">
        <v>199</v>
      </c>
    </row>
    <row r="150" spans="1:65" s="2" customFormat="1" ht="16.5" customHeight="1">
      <c r="A150" s="29"/>
      <c r="B150" s="153"/>
      <c r="C150" s="154" t="s">
        <v>74</v>
      </c>
      <c r="D150" s="154" t="s">
        <v>169</v>
      </c>
      <c r="E150" s="155" t="s">
        <v>695</v>
      </c>
      <c r="F150" s="156" t="s">
        <v>696</v>
      </c>
      <c r="G150" s="157" t="s">
        <v>248</v>
      </c>
      <c r="H150" s="191">
        <v>4</v>
      </c>
      <c r="I150" s="158"/>
      <c r="J150" s="159">
        <f t="shared" si="0"/>
        <v>0</v>
      </c>
      <c r="K150" s="160"/>
      <c r="L150" s="30"/>
      <c r="M150" s="161" t="s">
        <v>1</v>
      </c>
      <c r="N150" s="162" t="s">
        <v>40</v>
      </c>
      <c r="O150" s="58"/>
      <c r="P150" s="163">
        <f t="shared" si="1"/>
        <v>0</v>
      </c>
      <c r="Q150" s="163">
        <v>0</v>
      </c>
      <c r="R150" s="163">
        <f t="shared" si="2"/>
        <v>0</v>
      </c>
      <c r="S150" s="163">
        <v>0</v>
      </c>
      <c r="T150" s="16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81</v>
      </c>
      <c r="AY150" s="14" t="s">
        <v>166</v>
      </c>
      <c r="BE150" s="166">
        <f t="shared" si="4"/>
        <v>0</v>
      </c>
      <c r="BF150" s="166">
        <f t="shared" si="5"/>
        <v>0</v>
      </c>
      <c r="BG150" s="166">
        <f t="shared" si="6"/>
        <v>0</v>
      </c>
      <c r="BH150" s="166">
        <f t="shared" si="7"/>
        <v>0</v>
      </c>
      <c r="BI150" s="166">
        <f t="shared" si="8"/>
        <v>0</v>
      </c>
      <c r="BJ150" s="14" t="s">
        <v>86</v>
      </c>
      <c r="BK150" s="166">
        <f t="shared" si="9"/>
        <v>0</v>
      </c>
      <c r="BL150" s="14" t="s">
        <v>173</v>
      </c>
      <c r="BM150" s="165" t="s">
        <v>697</v>
      </c>
    </row>
    <row r="151" spans="1:65" s="2" customFormat="1" ht="16.5" customHeight="1">
      <c r="A151" s="29"/>
      <c r="B151" s="153"/>
      <c r="C151" s="154" t="s">
        <v>74</v>
      </c>
      <c r="D151" s="154" t="s">
        <v>169</v>
      </c>
      <c r="E151" s="155" t="s">
        <v>698</v>
      </c>
      <c r="F151" s="156" t="s">
        <v>699</v>
      </c>
      <c r="G151" s="157" t="s">
        <v>248</v>
      </c>
      <c r="H151" s="191">
        <v>0.3</v>
      </c>
      <c r="I151" s="158"/>
      <c r="J151" s="159">
        <f t="shared" si="0"/>
        <v>0</v>
      </c>
      <c r="K151" s="160"/>
      <c r="L151" s="30"/>
      <c r="M151" s="161" t="s">
        <v>1</v>
      </c>
      <c r="N151" s="162" t="s">
        <v>40</v>
      </c>
      <c r="O151" s="58"/>
      <c r="P151" s="163">
        <f t="shared" si="1"/>
        <v>0</v>
      </c>
      <c r="Q151" s="163">
        <v>0</v>
      </c>
      <c r="R151" s="163">
        <f t="shared" si="2"/>
        <v>0</v>
      </c>
      <c r="S151" s="163">
        <v>0</v>
      </c>
      <c r="T151" s="16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173</v>
      </c>
      <c r="AT151" s="165" t="s">
        <v>169</v>
      </c>
      <c r="AU151" s="165" t="s">
        <v>81</v>
      </c>
      <c r="AY151" s="14" t="s">
        <v>166</v>
      </c>
      <c r="BE151" s="166">
        <f t="shared" si="4"/>
        <v>0</v>
      </c>
      <c r="BF151" s="166">
        <f t="shared" si="5"/>
        <v>0</v>
      </c>
      <c r="BG151" s="166">
        <f t="shared" si="6"/>
        <v>0</v>
      </c>
      <c r="BH151" s="166">
        <f t="shared" si="7"/>
        <v>0</v>
      </c>
      <c r="BI151" s="166">
        <f t="shared" si="8"/>
        <v>0</v>
      </c>
      <c r="BJ151" s="14" t="s">
        <v>86</v>
      </c>
      <c r="BK151" s="166">
        <f t="shared" si="9"/>
        <v>0</v>
      </c>
      <c r="BL151" s="14" t="s">
        <v>173</v>
      </c>
      <c r="BM151" s="165" t="s">
        <v>700</v>
      </c>
    </row>
    <row r="152" spans="1:65" s="2" customFormat="1" ht="16.5" customHeight="1">
      <c r="A152" s="29"/>
      <c r="B152" s="153"/>
      <c r="C152" s="154" t="s">
        <v>74</v>
      </c>
      <c r="D152" s="154" t="s">
        <v>169</v>
      </c>
      <c r="E152" s="155" t="s">
        <v>701</v>
      </c>
      <c r="F152" s="156" t="s">
        <v>702</v>
      </c>
      <c r="G152" s="157" t="s">
        <v>248</v>
      </c>
      <c r="H152" s="191">
        <v>3</v>
      </c>
      <c r="I152" s="158"/>
      <c r="J152" s="159">
        <f t="shared" si="0"/>
        <v>0</v>
      </c>
      <c r="K152" s="160"/>
      <c r="L152" s="30"/>
      <c r="M152" s="161" t="s">
        <v>1</v>
      </c>
      <c r="N152" s="162" t="s">
        <v>40</v>
      </c>
      <c r="O152" s="58"/>
      <c r="P152" s="163">
        <f t="shared" si="1"/>
        <v>0</v>
      </c>
      <c r="Q152" s="163">
        <v>0</v>
      </c>
      <c r="R152" s="163">
        <f t="shared" si="2"/>
        <v>0</v>
      </c>
      <c r="S152" s="163">
        <v>0</v>
      </c>
      <c r="T152" s="16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81</v>
      </c>
      <c r="AY152" s="14" t="s">
        <v>166</v>
      </c>
      <c r="BE152" s="166">
        <f t="shared" si="4"/>
        <v>0</v>
      </c>
      <c r="BF152" s="166">
        <f t="shared" si="5"/>
        <v>0</v>
      </c>
      <c r="BG152" s="166">
        <f t="shared" si="6"/>
        <v>0</v>
      </c>
      <c r="BH152" s="166">
        <f t="shared" si="7"/>
        <v>0</v>
      </c>
      <c r="BI152" s="166">
        <f t="shared" si="8"/>
        <v>0</v>
      </c>
      <c r="BJ152" s="14" t="s">
        <v>86</v>
      </c>
      <c r="BK152" s="166">
        <f t="shared" si="9"/>
        <v>0</v>
      </c>
      <c r="BL152" s="14" t="s">
        <v>173</v>
      </c>
      <c r="BM152" s="165" t="s">
        <v>703</v>
      </c>
    </row>
    <row r="153" spans="1:65" s="2" customFormat="1" ht="16.5" customHeight="1">
      <c r="A153" s="29"/>
      <c r="B153" s="153"/>
      <c r="C153" s="154" t="s">
        <v>74</v>
      </c>
      <c r="D153" s="154" t="s">
        <v>169</v>
      </c>
      <c r="E153" s="155" t="s">
        <v>704</v>
      </c>
      <c r="F153" s="156" t="s">
        <v>705</v>
      </c>
      <c r="G153" s="157" t="s">
        <v>248</v>
      </c>
      <c r="H153" s="191">
        <v>3</v>
      </c>
      <c r="I153" s="158"/>
      <c r="J153" s="159">
        <f t="shared" si="0"/>
        <v>0</v>
      </c>
      <c r="K153" s="160"/>
      <c r="L153" s="30"/>
      <c r="M153" s="161" t="s">
        <v>1</v>
      </c>
      <c r="N153" s="162" t="s">
        <v>40</v>
      </c>
      <c r="O153" s="58"/>
      <c r="P153" s="163">
        <f t="shared" si="1"/>
        <v>0</v>
      </c>
      <c r="Q153" s="163">
        <v>0</v>
      </c>
      <c r="R153" s="163">
        <f t="shared" si="2"/>
        <v>0</v>
      </c>
      <c r="S153" s="163">
        <v>0</v>
      </c>
      <c r="T153" s="16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173</v>
      </c>
      <c r="AT153" s="165" t="s">
        <v>169</v>
      </c>
      <c r="AU153" s="165" t="s">
        <v>81</v>
      </c>
      <c r="AY153" s="14" t="s">
        <v>166</v>
      </c>
      <c r="BE153" s="166">
        <f t="shared" si="4"/>
        <v>0</v>
      </c>
      <c r="BF153" s="166">
        <f t="shared" si="5"/>
        <v>0</v>
      </c>
      <c r="BG153" s="166">
        <f t="shared" si="6"/>
        <v>0</v>
      </c>
      <c r="BH153" s="166">
        <f t="shared" si="7"/>
        <v>0</v>
      </c>
      <c r="BI153" s="166">
        <f t="shared" si="8"/>
        <v>0</v>
      </c>
      <c r="BJ153" s="14" t="s">
        <v>86</v>
      </c>
      <c r="BK153" s="166">
        <f t="shared" si="9"/>
        <v>0</v>
      </c>
      <c r="BL153" s="14" t="s">
        <v>173</v>
      </c>
      <c r="BM153" s="165" t="s">
        <v>706</v>
      </c>
    </row>
    <row r="154" spans="1:65" s="2" customFormat="1" ht="16.5" customHeight="1">
      <c r="A154" s="29"/>
      <c r="B154" s="153"/>
      <c r="C154" s="154" t="s">
        <v>74</v>
      </c>
      <c r="D154" s="154" t="s">
        <v>169</v>
      </c>
      <c r="E154" s="155" t="s">
        <v>707</v>
      </c>
      <c r="F154" s="156" t="s">
        <v>708</v>
      </c>
      <c r="G154" s="157" t="s">
        <v>248</v>
      </c>
      <c r="H154" s="191">
        <v>1</v>
      </c>
      <c r="I154" s="158"/>
      <c r="J154" s="159">
        <f t="shared" si="0"/>
        <v>0</v>
      </c>
      <c r="K154" s="160"/>
      <c r="L154" s="30"/>
      <c r="M154" s="161" t="s">
        <v>1</v>
      </c>
      <c r="N154" s="162" t="s">
        <v>40</v>
      </c>
      <c r="O154" s="58"/>
      <c r="P154" s="163">
        <f t="shared" si="1"/>
        <v>0</v>
      </c>
      <c r="Q154" s="163">
        <v>0</v>
      </c>
      <c r="R154" s="163">
        <f t="shared" si="2"/>
        <v>0</v>
      </c>
      <c r="S154" s="163">
        <v>0</v>
      </c>
      <c r="T154" s="16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173</v>
      </c>
      <c r="AT154" s="165" t="s">
        <v>169</v>
      </c>
      <c r="AU154" s="165" t="s">
        <v>81</v>
      </c>
      <c r="AY154" s="14" t="s">
        <v>166</v>
      </c>
      <c r="BE154" s="166">
        <f t="shared" si="4"/>
        <v>0</v>
      </c>
      <c r="BF154" s="166">
        <f t="shared" si="5"/>
        <v>0</v>
      </c>
      <c r="BG154" s="166">
        <f t="shared" si="6"/>
        <v>0</v>
      </c>
      <c r="BH154" s="166">
        <f t="shared" si="7"/>
        <v>0</v>
      </c>
      <c r="BI154" s="166">
        <f t="shared" si="8"/>
        <v>0</v>
      </c>
      <c r="BJ154" s="14" t="s">
        <v>86</v>
      </c>
      <c r="BK154" s="166">
        <f t="shared" si="9"/>
        <v>0</v>
      </c>
      <c r="BL154" s="14" t="s">
        <v>173</v>
      </c>
      <c r="BM154" s="165" t="s">
        <v>709</v>
      </c>
    </row>
    <row r="155" spans="1:65" s="2" customFormat="1" ht="16.5" customHeight="1">
      <c r="A155" s="29"/>
      <c r="B155" s="153"/>
      <c r="C155" s="154" t="s">
        <v>74</v>
      </c>
      <c r="D155" s="154" t="s">
        <v>169</v>
      </c>
      <c r="E155" s="155" t="s">
        <v>710</v>
      </c>
      <c r="F155" s="156" t="s">
        <v>711</v>
      </c>
      <c r="G155" s="157" t="s">
        <v>248</v>
      </c>
      <c r="H155" s="191">
        <v>3</v>
      </c>
      <c r="I155" s="158"/>
      <c r="J155" s="159">
        <f t="shared" si="0"/>
        <v>0</v>
      </c>
      <c r="K155" s="160"/>
      <c r="L155" s="30"/>
      <c r="M155" s="161" t="s">
        <v>1</v>
      </c>
      <c r="N155" s="162" t="s">
        <v>40</v>
      </c>
      <c r="O155" s="58"/>
      <c r="P155" s="163">
        <f t="shared" si="1"/>
        <v>0</v>
      </c>
      <c r="Q155" s="163">
        <v>0</v>
      </c>
      <c r="R155" s="163">
        <f t="shared" si="2"/>
        <v>0</v>
      </c>
      <c r="S155" s="163">
        <v>0</v>
      </c>
      <c r="T155" s="16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173</v>
      </c>
      <c r="AT155" s="165" t="s">
        <v>169</v>
      </c>
      <c r="AU155" s="165" t="s">
        <v>81</v>
      </c>
      <c r="AY155" s="14" t="s">
        <v>166</v>
      </c>
      <c r="BE155" s="166">
        <f t="shared" si="4"/>
        <v>0</v>
      </c>
      <c r="BF155" s="166">
        <f t="shared" si="5"/>
        <v>0</v>
      </c>
      <c r="BG155" s="166">
        <f t="shared" si="6"/>
        <v>0</v>
      </c>
      <c r="BH155" s="166">
        <f t="shared" si="7"/>
        <v>0</v>
      </c>
      <c r="BI155" s="166">
        <f t="shared" si="8"/>
        <v>0</v>
      </c>
      <c r="BJ155" s="14" t="s">
        <v>86</v>
      </c>
      <c r="BK155" s="166">
        <f t="shared" si="9"/>
        <v>0</v>
      </c>
      <c r="BL155" s="14" t="s">
        <v>173</v>
      </c>
      <c r="BM155" s="165" t="s">
        <v>610</v>
      </c>
    </row>
    <row r="156" spans="1:65" s="12" customFormat="1" ht="25.9" customHeight="1">
      <c r="B156" s="141"/>
      <c r="D156" s="142" t="s">
        <v>73</v>
      </c>
      <c r="E156" s="143" t="s">
        <v>712</v>
      </c>
      <c r="F156" s="143" t="s">
        <v>713</v>
      </c>
      <c r="I156" s="144"/>
      <c r="J156" s="129">
        <f>BK156</f>
        <v>0</v>
      </c>
      <c r="L156" s="141"/>
      <c r="M156" s="145"/>
      <c r="N156" s="146"/>
      <c r="O156" s="146"/>
      <c r="P156" s="147">
        <f>SUM(P157:P160)</f>
        <v>0</v>
      </c>
      <c r="Q156" s="146"/>
      <c r="R156" s="147">
        <f>SUM(R157:R160)</f>
        <v>0</v>
      </c>
      <c r="S156" s="146"/>
      <c r="T156" s="148">
        <f>SUM(T157:T160)</f>
        <v>0</v>
      </c>
      <c r="AR156" s="142" t="s">
        <v>81</v>
      </c>
      <c r="AT156" s="149" t="s">
        <v>73</v>
      </c>
      <c r="AU156" s="149" t="s">
        <v>74</v>
      </c>
      <c r="AY156" s="142" t="s">
        <v>166</v>
      </c>
      <c r="BK156" s="150">
        <f>SUM(BK157:BK160)</f>
        <v>0</v>
      </c>
    </row>
    <row r="157" spans="1:65" s="2" customFormat="1" ht="16.5" customHeight="1">
      <c r="A157" s="29"/>
      <c r="B157" s="153"/>
      <c r="C157" s="154" t="s">
        <v>74</v>
      </c>
      <c r="D157" s="154" t="s">
        <v>169</v>
      </c>
      <c r="E157" s="155" t="s">
        <v>714</v>
      </c>
      <c r="F157" s="156" t="s">
        <v>715</v>
      </c>
      <c r="G157" s="157" t="s">
        <v>326</v>
      </c>
      <c r="H157" s="191">
        <v>100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173</v>
      </c>
      <c r="AT157" s="165" t="s">
        <v>169</v>
      </c>
      <c r="AU157" s="165" t="s">
        <v>81</v>
      </c>
      <c r="AY157" s="14" t="s">
        <v>166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ROUND(I157*H157,2)</f>
        <v>0</v>
      </c>
      <c r="BL157" s="14" t="s">
        <v>173</v>
      </c>
      <c r="BM157" s="165" t="s">
        <v>620</v>
      </c>
    </row>
    <row r="158" spans="1:65" s="2" customFormat="1" ht="16.5" customHeight="1">
      <c r="A158" s="29"/>
      <c r="B158" s="153"/>
      <c r="C158" s="154" t="s">
        <v>74</v>
      </c>
      <c r="D158" s="154" t="s">
        <v>169</v>
      </c>
      <c r="E158" s="155" t="s">
        <v>716</v>
      </c>
      <c r="F158" s="156" t="s">
        <v>717</v>
      </c>
      <c r="G158" s="157" t="s">
        <v>326</v>
      </c>
      <c r="H158" s="191">
        <v>100</v>
      </c>
      <c r="I158" s="158"/>
      <c r="J158" s="159">
        <f>ROUND(I158*H158,2)</f>
        <v>0</v>
      </c>
      <c r="K158" s="160"/>
      <c r="L158" s="30"/>
      <c r="M158" s="161" t="s">
        <v>1</v>
      </c>
      <c r="N158" s="162" t="s">
        <v>40</v>
      </c>
      <c r="O158" s="58"/>
      <c r="P158" s="163">
        <f>O158*H158</f>
        <v>0</v>
      </c>
      <c r="Q158" s="163">
        <v>0</v>
      </c>
      <c r="R158" s="163">
        <f>Q158*H158</f>
        <v>0</v>
      </c>
      <c r="S158" s="163">
        <v>0</v>
      </c>
      <c r="T158" s="164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5" t="s">
        <v>173</v>
      </c>
      <c r="AT158" s="165" t="s">
        <v>169</v>
      </c>
      <c r="AU158" s="165" t="s">
        <v>81</v>
      </c>
      <c r="AY158" s="14" t="s">
        <v>166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86</v>
      </c>
      <c r="BK158" s="166">
        <f>ROUND(I158*H158,2)</f>
        <v>0</v>
      </c>
      <c r="BL158" s="14" t="s">
        <v>173</v>
      </c>
      <c r="BM158" s="165" t="s">
        <v>623</v>
      </c>
    </row>
    <row r="159" spans="1:65" s="2" customFormat="1" ht="16.5" customHeight="1">
      <c r="A159" s="29"/>
      <c r="B159" s="153"/>
      <c r="C159" s="154" t="s">
        <v>74</v>
      </c>
      <c r="D159" s="154" t="s">
        <v>169</v>
      </c>
      <c r="E159" s="155" t="s">
        <v>718</v>
      </c>
      <c r="F159" s="156" t="s">
        <v>719</v>
      </c>
      <c r="G159" s="157" t="s">
        <v>248</v>
      </c>
      <c r="H159" s="191">
        <v>1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>O159*H159</f>
        <v>0</v>
      </c>
      <c r="Q159" s="163">
        <v>0</v>
      </c>
      <c r="R159" s="163">
        <f>Q159*H159</f>
        <v>0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173</v>
      </c>
      <c r="AT159" s="165" t="s">
        <v>169</v>
      </c>
      <c r="AU159" s="165" t="s">
        <v>81</v>
      </c>
      <c r="AY159" s="14" t="s">
        <v>166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ROUND(I159*H159,2)</f>
        <v>0</v>
      </c>
      <c r="BL159" s="14" t="s">
        <v>173</v>
      </c>
      <c r="BM159" s="165" t="s">
        <v>626</v>
      </c>
    </row>
    <row r="160" spans="1:65" s="2" customFormat="1" ht="16.5" customHeight="1">
      <c r="A160" s="29"/>
      <c r="B160" s="153"/>
      <c r="C160" s="154" t="s">
        <v>74</v>
      </c>
      <c r="D160" s="154" t="s">
        <v>169</v>
      </c>
      <c r="E160" s="155" t="s">
        <v>720</v>
      </c>
      <c r="F160" s="156" t="s">
        <v>721</v>
      </c>
      <c r="G160" s="157" t="s">
        <v>248</v>
      </c>
      <c r="H160" s="191">
        <v>1</v>
      </c>
      <c r="I160" s="158"/>
      <c r="J160" s="159">
        <f>ROUND(I160*H160,2)</f>
        <v>0</v>
      </c>
      <c r="K160" s="160"/>
      <c r="L160" s="30"/>
      <c r="M160" s="161" t="s">
        <v>1</v>
      </c>
      <c r="N160" s="162" t="s">
        <v>40</v>
      </c>
      <c r="O160" s="58"/>
      <c r="P160" s="163">
        <f>O160*H160</f>
        <v>0</v>
      </c>
      <c r="Q160" s="163">
        <v>0</v>
      </c>
      <c r="R160" s="163">
        <f>Q160*H160</f>
        <v>0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173</v>
      </c>
      <c r="AT160" s="165" t="s">
        <v>169</v>
      </c>
      <c r="AU160" s="165" t="s">
        <v>81</v>
      </c>
      <c r="AY160" s="14" t="s">
        <v>166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86</v>
      </c>
      <c r="BK160" s="166">
        <f>ROUND(I160*H160,2)</f>
        <v>0</v>
      </c>
      <c r="BL160" s="14" t="s">
        <v>173</v>
      </c>
      <c r="BM160" s="165" t="s">
        <v>629</v>
      </c>
    </row>
    <row r="161" spans="1:63" s="2" customFormat="1" ht="49.9" customHeight="1">
      <c r="A161" s="29"/>
      <c r="B161" s="30"/>
      <c r="C161" s="29"/>
      <c r="D161" s="29"/>
      <c r="E161" s="143" t="s">
        <v>397</v>
      </c>
      <c r="F161" s="143" t="s">
        <v>398</v>
      </c>
      <c r="G161" s="29"/>
      <c r="H161" s="29"/>
      <c r="I161" s="29"/>
      <c r="J161" s="129">
        <f t="shared" ref="J161:J166" si="10">BK161</f>
        <v>0</v>
      </c>
      <c r="K161" s="29"/>
      <c r="L161" s="30"/>
      <c r="M161" s="177"/>
      <c r="N161" s="178"/>
      <c r="O161" s="58"/>
      <c r="P161" s="58"/>
      <c r="Q161" s="58"/>
      <c r="R161" s="58"/>
      <c r="S161" s="58"/>
      <c r="T161" s="5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T161" s="14" t="s">
        <v>73</v>
      </c>
      <c r="AU161" s="14" t="s">
        <v>74</v>
      </c>
      <c r="AY161" s="14" t="s">
        <v>399</v>
      </c>
      <c r="BK161" s="166">
        <f>SUM(BK162:BK166)</f>
        <v>0</v>
      </c>
    </row>
    <row r="162" spans="1:63" s="2" customFormat="1" ht="16.350000000000001" customHeight="1">
      <c r="A162" s="29"/>
      <c r="B162" s="30"/>
      <c r="C162" s="179" t="s">
        <v>1</v>
      </c>
      <c r="D162" s="179" t="s">
        <v>169</v>
      </c>
      <c r="E162" s="180" t="s">
        <v>1</v>
      </c>
      <c r="F162" s="181" t="s">
        <v>1</v>
      </c>
      <c r="G162" s="182" t="s">
        <v>1</v>
      </c>
      <c r="H162" s="183"/>
      <c r="I162" s="184"/>
      <c r="J162" s="185">
        <f t="shared" si="10"/>
        <v>0</v>
      </c>
      <c r="K162" s="186"/>
      <c r="L162" s="30"/>
      <c r="M162" s="187" t="s">
        <v>1</v>
      </c>
      <c r="N162" s="188" t="s">
        <v>40</v>
      </c>
      <c r="O162" s="58"/>
      <c r="P162" s="58"/>
      <c r="Q162" s="58"/>
      <c r="R162" s="58"/>
      <c r="S162" s="58"/>
      <c r="T162" s="5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T162" s="14" t="s">
        <v>399</v>
      </c>
      <c r="AU162" s="14" t="s">
        <v>81</v>
      </c>
      <c r="AY162" s="14" t="s">
        <v>399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86</v>
      </c>
      <c r="BK162" s="166">
        <f>I162*H162</f>
        <v>0</v>
      </c>
    </row>
    <row r="163" spans="1:63" s="2" customFormat="1" ht="16.350000000000001" customHeight="1">
      <c r="A163" s="29"/>
      <c r="B163" s="30"/>
      <c r="C163" s="179" t="s">
        <v>1</v>
      </c>
      <c r="D163" s="179" t="s">
        <v>169</v>
      </c>
      <c r="E163" s="180" t="s">
        <v>1</v>
      </c>
      <c r="F163" s="181" t="s">
        <v>1</v>
      </c>
      <c r="G163" s="182" t="s">
        <v>1</v>
      </c>
      <c r="H163" s="183"/>
      <c r="I163" s="184"/>
      <c r="J163" s="185">
        <f t="shared" si="10"/>
        <v>0</v>
      </c>
      <c r="K163" s="186"/>
      <c r="L163" s="30"/>
      <c r="M163" s="187" t="s">
        <v>1</v>
      </c>
      <c r="N163" s="188" t="s">
        <v>40</v>
      </c>
      <c r="O163" s="58"/>
      <c r="P163" s="58"/>
      <c r="Q163" s="58"/>
      <c r="R163" s="58"/>
      <c r="S163" s="58"/>
      <c r="T163" s="5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T163" s="14" t="s">
        <v>399</v>
      </c>
      <c r="AU163" s="14" t="s">
        <v>81</v>
      </c>
      <c r="AY163" s="14" t="s">
        <v>399</v>
      </c>
      <c r="BE163" s="166">
        <f>IF(N163="základná",J163,0)</f>
        <v>0</v>
      </c>
      <c r="BF163" s="166">
        <f>IF(N163="znížená",J163,0)</f>
        <v>0</v>
      </c>
      <c r="BG163" s="166">
        <f>IF(N163="zákl. prenesená",J163,0)</f>
        <v>0</v>
      </c>
      <c r="BH163" s="166">
        <f>IF(N163="zníž. prenesená",J163,0)</f>
        <v>0</v>
      </c>
      <c r="BI163" s="166">
        <f>IF(N163="nulová",J163,0)</f>
        <v>0</v>
      </c>
      <c r="BJ163" s="14" t="s">
        <v>86</v>
      </c>
      <c r="BK163" s="166">
        <f>I163*H163</f>
        <v>0</v>
      </c>
    </row>
    <row r="164" spans="1:63" s="2" customFormat="1" ht="16.350000000000001" customHeight="1">
      <c r="A164" s="29"/>
      <c r="B164" s="30"/>
      <c r="C164" s="179" t="s">
        <v>1</v>
      </c>
      <c r="D164" s="179" t="s">
        <v>169</v>
      </c>
      <c r="E164" s="180" t="s">
        <v>1</v>
      </c>
      <c r="F164" s="181" t="s">
        <v>1</v>
      </c>
      <c r="G164" s="182" t="s">
        <v>1</v>
      </c>
      <c r="H164" s="183"/>
      <c r="I164" s="184"/>
      <c r="J164" s="185">
        <f t="shared" si="10"/>
        <v>0</v>
      </c>
      <c r="K164" s="186"/>
      <c r="L164" s="30"/>
      <c r="M164" s="187" t="s">
        <v>1</v>
      </c>
      <c r="N164" s="188" t="s">
        <v>40</v>
      </c>
      <c r="O164" s="58"/>
      <c r="P164" s="58"/>
      <c r="Q164" s="58"/>
      <c r="R164" s="58"/>
      <c r="S164" s="58"/>
      <c r="T164" s="5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T164" s="14" t="s">
        <v>399</v>
      </c>
      <c r="AU164" s="14" t="s">
        <v>81</v>
      </c>
      <c r="AY164" s="14" t="s">
        <v>399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86</v>
      </c>
      <c r="BK164" s="166">
        <f>I164*H164</f>
        <v>0</v>
      </c>
    </row>
    <row r="165" spans="1:63" s="2" customFormat="1" ht="16.350000000000001" customHeight="1">
      <c r="A165" s="29"/>
      <c r="B165" s="30"/>
      <c r="C165" s="179" t="s">
        <v>1</v>
      </c>
      <c r="D165" s="179" t="s">
        <v>169</v>
      </c>
      <c r="E165" s="180" t="s">
        <v>1</v>
      </c>
      <c r="F165" s="181" t="s">
        <v>1</v>
      </c>
      <c r="G165" s="182" t="s">
        <v>1</v>
      </c>
      <c r="H165" s="183"/>
      <c r="I165" s="184"/>
      <c r="J165" s="185">
        <f t="shared" si="10"/>
        <v>0</v>
      </c>
      <c r="K165" s="186"/>
      <c r="L165" s="30"/>
      <c r="M165" s="187" t="s">
        <v>1</v>
      </c>
      <c r="N165" s="188" t="s">
        <v>40</v>
      </c>
      <c r="O165" s="58"/>
      <c r="P165" s="58"/>
      <c r="Q165" s="58"/>
      <c r="R165" s="58"/>
      <c r="S165" s="58"/>
      <c r="T165" s="5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T165" s="14" t="s">
        <v>399</v>
      </c>
      <c r="AU165" s="14" t="s">
        <v>81</v>
      </c>
      <c r="AY165" s="14" t="s">
        <v>399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86</v>
      </c>
      <c r="BK165" s="166">
        <f>I165*H165</f>
        <v>0</v>
      </c>
    </row>
    <row r="166" spans="1:63" s="2" customFormat="1" ht="16.350000000000001" customHeight="1">
      <c r="A166" s="29"/>
      <c r="B166" s="30"/>
      <c r="C166" s="179" t="s">
        <v>1</v>
      </c>
      <c r="D166" s="179" t="s">
        <v>169</v>
      </c>
      <c r="E166" s="180" t="s">
        <v>1</v>
      </c>
      <c r="F166" s="181" t="s">
        <v>1</v>
      </c>
      <c r="G166" s="182" t="s">
        <v>1</v>
      </c>
      <c r="H166" s="183"/>
      <c r="I166" s="184"/>
      <c r="J166" s="185">
        <f t="shared" si="10"/>
        <v>0</v>
      </c>
      <c r="K166" s="186"/>
      <c r="L166" s="30"/>
      <c r="M166" s="187" t="s">
        <v>1</v>
      </c>
      <c r="N166" s="188" t="s">
        <v>40</v>
      </c>
      <c r="O166" s="189"/>
      <c r="P166" s="189"/>
      <c r="Q166" s="189"/>
      <c r="R166" s="189"/>
      <c r="S166" s="189"/>
      <c r="T166" s="190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T166" s="14" t="s">
        <v>399</v>
      </c>
      <c r="AU166" s="14" t="s">
        <v>81</v>
      </c>
      <c r="AY166" s="14" t="s">
        <v>399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86</v>
      </c>
      <c r="BK166" s="166">
        <f>I166*H166</f>
        <v>0</v>
      </c>
    </row>
    <row r="167" spans="1:63" s="2" customFormat="1" ht="6.95" customHeight="1">
      <c r="A167" s="29"/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0"/>
      <c r="M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</sheetData>
  <autoFilter ref="C125:K166" xr:uid="{00000000-0009-0000-0000-000005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K, M." sqref="D162:D167" xr:uid="{00000000-0002-0000-0500-000000000000}">
      <formula1>"K, M"</formula1>
    </dataValidation>
    <dataValidation type="list" allowBlank="1" showInputMessage="1" showErrorMessage="1" error="Povolené sú hodnoty základná, znížená, nulová." sqref="N162:N167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6"/>
  <sheetViews>
    <sheetView showGridLines="0" topLeftCell="A162" workbookViewId="0">
      <selection activeCell="H160" sqref="H16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103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37" t="s">
        <v>722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3" t="str">
        <f>'Rekapitulácia stavby'!E14</f>
        <v>Vyplň údaj</v>
      </c>
      <c r="F18" s="220"/>
      <c r="G18" s="220"/>
      <c r="H18" s="22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ROUND((ROUND((SUM(BE128:BE169)),  2) + SUM(BE171:BE175)), 2)</f>
        <v>0</v>
      </c>
      <c r="G33" s="105"/>
      <c r="H33" s="105"/>
      <c r="I33" s="106">
        <v>0.2</v>
      </c>
      <c r="J33" s="104">
        <f>ROUND((ROUND(((SUM(BE128:BE169))*I33),  2) + (SUM(BE171:BE175)*I33)),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ROUND((ROUND((SUM(BF128:BF169)),  2) + SUM(BF171:BF175)), 2)</f>
        <v>0</v>
      </c>
      <c r="G34" s="105"/>
      <c r="H34" s="105"/>
      <c r="I34" s="106">
        <v>0.2</v>
      </c>
      <c r="J34" s="104">
        <f>ROUND((ROUND(((SUM(BF128:BF169))*I34),  2) + (SUM(BF171:BF175)*I34)),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ROUND((ROUND((SUM(BG128:BG169)),  2) + SUM(BG171:BG175)),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ROUND((ROUND((SUM(BH128:BH169)),  2) + SUM(BH171:BH175)),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ROUND((ROUND((SUM(BI128:BI169)),  2) + SUM(BI171:BI175)),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37" t="str">
        <f>E9</f>
        <v>SO-03 - Pergola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141</v>
      </c>
      <c r="E97" s="122"/>
      <c r="F97" s="122"/>
      <c r="G97" s="122"/>
      <c r="H97" s="122"/>
      <c r="I97" s="122"/>
      <c r="J97" s="123">
        <f>J129</f>
        <v>0</v>
      </c>
      <c r="L97" s="120"/>
    </row>
    <row r="98" spans="1:31" s="10" customFormat="1" ht="19.899999999999999" hidden="1" customHeight="1">
      <c r="B98" s="124"/>
      <c r="D98" s="125" t="s">
        <v>142</v>
      </c>
      <c r="E98" s="126"/>
      <c r="F98" s="126"/>
      <c r="G98" s="126"/>
      <c r="H98" s="126"/>
      <c r="I98" s="126"/>
      <c r="J98" s="127">
        <f>J130</f>
        <v>0</v>
      </c>
      <c r="L98" s="124"/>
    </row>
    <row r="99" spans="1:31" s="10" customFormat="1" ht="19.899999999999999" hidden="1" customHeight="1">
      <c r="B99" s="124"/>
      <c r="D99" s="125" t="s">
        <v>143</v>
      </c>
      <c r="E99" s="126"/>
      <c r="F99" s="126"/>
      <c r="G99" s="126"/>
      <c r="H99" s="126"/>
      <c r="I99" s="126"/>
      <c r="J99" s="127">
        <f>J141</f>
        <v>0</v>
      </c>
      <c r="L99" s="124"/>
    </row>
    <row r="100" spans="1:31" s="10" customFormat="1" ht="19.899999999999999" hidden="1" customHeight="1">
      <c r="B100" s="124"/>
      <c r="D100" s="125" t="s">
        <v>146</v>
      </c>
      <c r="E100" s="126"/>
      <c r="F100" s="126"/>
      <c r="G100" s="126"/>
      <c r="H100" s="126"/>
      <c r="I100" s="126"/>
      <c r="J100" s="127">
        <f>J149</f>
        <v>0</v>
      </c>
      <c r="L100" s="124"/>
    </row>
    <row r="101" spans="1:31" s="10" customFormat="1" ht="19.899999999999999" hidden="1" customHeight="1">
      <c r="B101" s="124"/>
      <c r="D101" s="125" t="s">
        <v>147</v>
      </c>
      <c r="E101" s="126"/>
      <c r="F101" s="126"/>
      <c r="G101" s="126"/>
      <c r="H101" s="126"/>
      <c r="I101" s="126"/>
      <c r="J101" s="127">
        <f>J151</f>
        <v>0</v>
      </c>
      <c r="L101" s="124"/>
    </row>
    <row r="102" spans="1:31" s="9" customFormat="1" ht="24.95" hidden="1" customHeight="1">
      <c r="B102" s="120"/>
      <c r="D102" s="121" t="s">
        <v>148</v>
      </c>
      <c r="E102" s="122"/>
      <c r="F102" s="122"/>
      <c r="G102" s="122"/>
      <c r="H102" s="122"/>
      <c r="I102" s="122"/>
      <c r="J102" s="123">
        <f>J153</f>
        <v>0</v>
      </c>
      <c r="L102" s="120"/>
    </row>
    <row r="103" spans="1:31" s="10" customFormat="1" ht="19.899999999999999" hidden="1" customHeight="1">
      <c r="B103" s="124"/>
      <c r="D103" s="125" t="s">
        <v>149</v>
      </c>
      <c r="E103" s="126"/>
      <c r="F103" s="126"/>
      <c r="G103" s="126"/>
      <c r="H103" s="126"/>
      <c r="I103" s="126"/>
      <c r="J103" s="127">
        <f>J154</f>
        <v>0</v>
      </c>
      <c r="L103" s="124"/>
    </row>
    <row r="104" spans="1:31" s="10" customFormat="1" ht="19.899999999999999" hidden="1" customHeight="1">
      <c r="B104" s="124"/>
      <c r="D104" s="125" t="s">
        <v>723</v>
      </c>
      <c r="E104" s="126"/>
      <c r="F104" s="126"/>
      <c r="G104" s="126"/>
      <c r="H104" s="126"/>
      <c r="I104" s="126"/>
      <c r="J104" s="127">
        <f>J158</f>
        <v>0</v>
      </c>
      <c r="L104" s="124"/>
    </row>
    <row r="105" spans="1:31" s="10" customFormat="1" ht="19.899999999999999" hidden="1" customHeight="1">
      <c r="B105" s="124"/>
      <c r="D105" s="125" t="s">
        <v>724</v>
      </c>
      <c r="E105" s="126"/>
      <c r="F105" s="126"/>
      <c r="G105" s="126"/>
      <c r="H105" s="126"/>
      <c r="I105" s="126"/>
      <c r="J105" s="127">
        <f>J163</f>
        <v>0</v>
      </c>
      <c r="L105" s="124"/>
    </row>
    <row r="106" spans="1:31" s="9" customFormat="1" ht="24.95" hidden="1" customHeight="1">
      <c r="B106" s="120"/>
      <c r="D106" s="121" t="s">
        <v>725</v>
      </c>
      <c r="E106" s="122"/>
      <c r="F106" s="122"/>
      <c r="G106" s="122"/>
      <c r="H106" s="122"/>
      <c r="I106" s="122"/>
      <c r="J106" s="123">
        <f>J166</f>
        <v>0</v>
      </c>
      <c r="L106" s="120"/>
    </row>
    <row r="107" spans="1:31" s="10" customFormat="1" ht="19.899999999999999" hidden="1" customHeight="1">
      <c r="B107" s="124"/>
      <c r="D107" s="125" t="s">
        <v>726</v>
      </c>
      <c r="E107" s="126"/>
      <c r="F107" s="126"/>
      <c r="G107" s="126"/>
      <c r="H107" s="126"/>
      <c r="I107" s="126"/>
      <c r="J107" s="127">
        <f>J167</f>
        <v>0</v>
      </c>
      <c r="L107" s="124"/>
    </row>
    <row r="108" spans="1:31" s="9" customFormat="1" ht="21.75" hidden="1" customHeight="1">
      <c r="B108" s="120"/>
      <c r="D108" s="128" t="s">
        <v>151</v>
      </c>
      <c r="J108" s="129">
        <f>J170</f>
        <v>0</v>
      </c>
      <c r="L108" s="120"/>
    </row>
    <row r="109" spans="1:31" s="2" customFormat="1" ht="21.7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hidden="1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idden="1"/>
    <row r="112" spans="1:31" hidden="1"/>
    <row r="113" spans="1:63" hidden="1"/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152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1" t="str">
        <f>E7</f>
        <v>Mestský park Komenského</v>
      </c>
      <c r="F118" s="242"/>
      <c r="G118" s="242"/>
      <c r="H118" s="242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132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37" t="str">
        <f>E9</f>
        <v>SO-03 - Pergola</v>
      </c>
      <c r="F120" s="240"/>
      <c r="G120" s="240"/>
      <c r="H120" s="240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Námestie Komenského, MČ Bratislava – Staré mesto</v>
      </c>
      <c r="G122" s="29"/>
      <c r="H122" s="29"/>
      <c r="I122" s="24" t="s">
        <v>21</v>
      </c>
      <c r="J122" s="55" t="str">
        <f>IF(J12="","",J12)</f>
        <v>1. 2. 2022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23</v>
      </c>
      <c r="D124" s="29"/>
      <c r="E124" s="29"/>
      <c r="F124" s="22" t="str">
        <f>E15</f>
        <v>Hlavné mesto SR Bratislava</v>
      </c>
      <c r="G124" s="29"/>
      <c r="H124" s="29"/>
      <c r="I124" s="24" t="s">
        <v>29</v>
      </c>
      <c r="J124" s="27" t="str">
        <f>E21</f>
        <v xml:space="preserve">Totalstudio s.r.o.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27</v>
      </c>
      <c r="D125" s="29"/>
      <c r="E125" s="29"/>
      <c r="F125" s="22" t="str">
        <f>IF(E18="","",E18)</f>
        <v>Vyplň údaj</v>
      </c>
      <c r="G125" s="29"/>
      <c r="H125" s="29"/>
      <c r="I125" s="24" t="s">
        <v>32</v>
      </c>
      <c r="J125" s="27" t="str">
        <f>E24</f>
        <v xml:space="preserve">Totalstudio s.r.o.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0"/>
      <c r="B127" s="131"/>
      <c r="C127" s="132" t="s">
        <v>153</v>
      </c>
      <c r="D127" s="133" t="s">
        <v>59</v>
      </c>
      <c r="E127" s="133" t="s">
        <v>55</v>
      </c>
      <c r="F127" s="133" t="s">
        <v>56</v>
      </c>
      <c r="G127" s="133" t="s">
        <v>154</v>
      </c>
      <c r="H127" s="133" t="s">
        <v>155</v>
      </c>
      <c r="I127" s="133" t="s">
        <v>156</v>
      </c>
      <c r="J127" s="134" t="s">
        <v>138</v>
      </c>
      <c r="K127" s="135" t="s">
        <v>157</v>
      </c>
      <c r="L127" s="136"/>
      <c r="M127" s="62" t="s">
        <v>1</v>
      </c>
      <c r="N127" s="63" t="s">
        <v>38</v>
      </c>
      <c r="O127" s="63" t="s">
        <v>158</v>
      </c>
      <c r="P127" s="63" t="s">
        <v>159</v>
      </c>
      <c r="Q127" s="63" t="s">
        <v>160</v>
      </c>
      <c r="R127" s="63" t="s">
        <v>161</v>
      </c>
      <c r="S127" s="63" t="s">
        <v>162</v>
      </c>
      <c r="T127" s="64" t="s">
        <v>163</v>
      </c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</row>
    <row r="128" spans="1:63" s="2" customFormat="1" ht="22.9" customHeight="1">
      <c r="A128" s="29"/>
      <c r="B128" s="30"/>
      <c r="C128" s="69" t="s">
        <v>139</v>
      </c>
      <c r="D128" s="29"/>
      <c r="E128" s="29"/>
      <c r="F128" s="29"/>
      <c r="G128" s="29"/>
      <c r="H128" s="29"/>
      <c r="I128" s="29"/>
      <c r="J128" s="137">
        <f>BK128</f>
        <v>0</v>
      </c>
      <c r="K128" s="29"/>
      <c r="L128" s="30"/>
      <c r="M128" s="65"/>
      <c r="N128" s="56"/>
      <c r="O128" s="66"/>
      <c r="P128" s="138">
        <f>P129+P153+P166+P170</f>
        <v>0</v>
      </c>
      <c r="Q128" s="66"/>
      <c r="R128" s="138">
        <f>R129+R153+R166+R170</f>
        <v>166.52893753999999</v>
      </c>
      <c r="S128" s="66"/>
      <c r="T128" s="139">
        <f>T129+T153+T166+T170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73</v>
      </c>
      <c r="AU128" s="14" t="s">
        <v>140</v>
      </c>
      <c r="BK128" s="140">
        <f>BK129+BK153+BK166+BK170</f>
        <v>0</v>
      </c>
    </row>
    <row r="129" spans="1:65" s="12" customFormat="1" ht="25.9" customHeight="1">
      <c r="B129" s="141"/>
      <c r="D129" s="142" t="s">
        <v>73</v>
      </c>
      <c r="E129" s="143" t="s">
        <v>164</v>
      </c>
      <c r="F129" s="143" t="s">
        <v>165</v>
      </c>
      <c r="I129" s="144"/>
      <c r="J129" s="129">
        <f>BK129</f>
        <v>0</v>
      </c>
      <c r="L129" s="141"/>
      <c r="M129" s="145"/>
      <c r="N129" s="146"/>
      <c r="O129" s="146"/>
      <c r="P129" s="147">
        <f>P130+P141+P149+P151</f>
        <v>0</v>
      </c>
      <c r="Q129" s="146"/>
      <c r="R129" s="147">
        <f>R130+R141+R149+R151</f>
        <v>48.487312799999998</v>
      </c>
      <c r="S129" s="146"/>
      <c r="T129" s="148">
        <f>T130+T141+T149+T151</f>
        <v>0</v>
      </c>
      <c r="AR129" s="142" t="s">
        <v>81</v>
      </c>
      <c r="AT129" s="149" t="s">
        <v>73</v>
      </c>
      <c r="AU129" s="149" t="s">
        <v>74</v>
      </c>
      <c r="AY129" s="142" t="s">
        <v>166</v>
      </c>
      <c r="BK129" s="150">
        <f>BK130+BK141+BK149+BK151</f>
        <v>0</v>
      </c>
    </row>
    <row r="130" spans="1:65" s="12" customFormat="1" ht="22.9" customHeight="1">
      <c r="B130" s="141"/>
      <c r="D130" s="142" t="s">
        <v>73</v>
      </c>
      <c r="E130" s="151" t="s">
        <v>81</v>
      </c>
      <c r="F130" s="151" t="s">
        <v>167</v>
      </c>
      <c r="I130" s="144"/>
      <c r="J130" s="152">
        <f>BK130</f>
        <v>0</v>
      </c>
      <c r="L130" s="141"/>
      <c r="M130" s="145"/>
      <c r="N130" s="146"/>
      <c r="O130" s="146"/>
      <c r="P130" s="147">
        <f>SUM(P131:P140)</f>
        <v>0</v>
      </c>
      <c r="Q130" s="146"/>
      <c r="R130" s="147">
        <f>SUM(R131:R140)</f>
        <v>0</v>
      </c>
      <c r="S130" s="146"/>
      <c r="T130" s="148">
        <f>SUM(T131:T140)</f>
        <v>0</v>
      </c>
      <c r="AR130" s="142" t="s">
        <v>81</v>
      </c>
      <c r="AT130" s="149" t="s">
        <v>73</v>
      </c>
      <c r="AU130" s="149" t="s">
        <v>81</v>
      </c>
      <c r="AY130" s="142" t="s">
        <v>166</v>
      </c>
      <c r="BK130" s="150">
        <f>SUM(BK131:BK140)</f>
        <v>0</v>
      </c>
    </row>
    <row r="131" spans="1:65" s="2" customFormat="1" ht="24.2" customHeight="1">
      <c r="A131" s="29"/>
      <c r="B131" s="153"/>
      <c r="C131" s="154" t="s">
        <v>420</v>
      </c>
      <c r="D131" s="154" t="s">
        <v>169</v>
      </c>
      <c r="E131" s="155" t="s">
        <v>170</v>
      </c>
      <c r="F131" s="156" t="s">
        <v>171</v>
      </c>
      <c r="G131" s="157" t="s">
        <v>172</v>
      </c>
      <c r="H131" s="191">
        <v>106.125</v>
      </c>
      <c r="I131" s="158"/>
      <c r="J131" s="159">
        <f t="shared" ref="J131:J140" si="0"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 t="shared" ref="P131:P140" si="1">O131*H131</f>
        <v>0</v>
      </c>
      <c r="Q131" s="163">
        <v>0</v>
      </c>
      <c r="R131" s="163">
        <f t="shared" ref="R131:R140" si="2">Q131*H131</f>
        <v>0</v>
      </c>
      <c r="S131" s="163">
        <v>0</v>
      </c>
      <c r="T131" s="164">
        <f t="shared" ref="T131:T140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 t="shared" ref="BE131:BE140" si="4">IF(N131="základná",J131,0)</f>
        <v>0</v>
      </c>
      <c r="BF131" s="166">
        <f t="shared" ref="BF131:BF140" si="5">IF(N131="znížená",J131,0)</f>
        <v>0</v>
      </c>
      <c r="BG131" s="166">
        <f t="shared" ref="BG131:BG140" si="6">IF(N131="zákl. prenesená",J131,0)</f>
        <v>0</v>
      </c>
      <c r="BH131" s="166">
        <f t="shared" ref="BH131:BH140" si="7">IF(N131="zníž. prenesená",J131,0)</f>
        <v>0</v>
      </c>
      <c r="BI131" s="166">
        <f t="shared" ref="BI131:BI140" si="8">IF(N131="nulová",J131,0)</f>
        <v>0</v>
      </c>
      <c r="BJ131" s="14" t="s">
        <v>86</v>
      </c>
      <c r="BK131" s="166">
        <f t="shared" ref="BK131:BK140" si="9">ROUND(I131*H131,2)</f>
        <v>0</v>
      </c>
      <c r="BL131" s="14" t="s">
        <v>173</v>
      </c>
      <c r="BM131" s="165" t="s">
        <v>727</v>
      </c>
    </row>
    <row r="132" spans="1:65" s="2" customFormat="1" ht="24.2" customHeight="1">
      <c r="A132" s="29"/>
      <c r="B132" s="153"/>
      <c r="C132" s="154" t="s">
        <v>447</v>
      </c>
      <c r="D132" s="154" t="s">
        <v>169</v>
      </c>
      <c r="E132" s="155" t="s">
        <v>176</v>
      </c>
      <c r="F132" s="156" t="s">
        <v>177</v>
      </c>
      <c r="G132" s="157" t="s">
        <v>172</v>
      </c>
      <c r="H132" s="191">
        <v>106.125</v>
      </c>
      <c r="I132" s="158"/>
      <c r="J132" s="159">
        <f t="shared" si="0"/>
        <v>0</v>
      </c>
      <c r="K132" s="160"/>
      <c r="L132" s="30"/>
      <c r="M132" s="161" t="s">
        <v>1</v>
      </c>
      <c r="N132" s="162" t="s">
        <v>40</v>
      </c>
      <c r="O132" s="58"/>
      <c r="P132" s="163">
        <f t="shared" si="1"/>
        <v>0</v>
      </c>
      <c r="Q132" s="163">
        <v>0</v>
      </c>
      <c r="R132" s="163">
        <f t="shared" si="2"/>
        <v>0</v>
      </c>
      <c r="S132" s="163">
        <v>0</v>
      </c>
      <c r="T132" s="16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 t="shared" si="4"/>
        <v>0</v>
      </c>
      <c r="BF132" s="166">
        <f t="shared" si="5"/>
        <v>0</v>
      </c>
      <c r="BG132" s="166">
        <f t="shared" si="6"/>
        <v>0</v>
      </c>
      <c r="BH132" s="166">
        <f t="shared" si="7"/>
        <v>0</v>
      </c>
      <c r="BI132" s="166">
        <f t="shared" si="8"/>
        <v>0</v>
      </c>
      <c r="BJ132" s="14" t="s">
        <v>86</v>
      </c>
      <c r="BK132" s="166">
        <f t="shared" si="9"/>
        <v>0</v>
      </c>
      <c r="BL132" s="14" t="s">
        <v>173</v>
      </c>
      <c r="BM132" s="165" t="s">
        <v>728</v>
      </c>
    </row>
    <row r="133" spans="1:65" s="2" customFormat="1" ht="21.75" customHeight="1">
      <c r="A133" s="29"/>
      <c r="B133" s="153"/>
      <c r="C133" s="154" t="s">
        <v>7</v>
      </c>
      <c r="D133" s="154" t="s">
        <v>169</v>
      </c>
      <c r="E133" s="155" t="s">
        <v>729</v>
      </c>
      <c r="F133" s="156" t="s">
        <v>730</v>
      </c>
      <c r="G133" s="157" t="s">
        <v>172</v>
      </c>
      <c r="H133" s="191">
        <v>26.64</v>
      </c>
      <c r="I133" s="158"/>
      <c r="J133" s="159">
        <f t="shared" si="0"/>
        <v>0</v>
      </c>
      <c r="K133" s="160"/>
      <c r="L133" s="30"/>
      <c r="M133" s="161" t="s">
        <v>1</v>
      </c>
      <c r="N133" s="162" t="s">
        <v>40</v>
      </c>
      <c r="O133" s="58"/>
      <c r="P133" s="163">
        <f t="shared" si="1"/>
        <v>0</v>
      </c>
      <c r="Q133" s="163">
        <v>0</v>
      </c>
      <c r="R133" s="163">
        <f t="shared" si="2"/>
        <v>0</v>
      </c>
      <c r="S133" s="163">
        <v>0</v>
      </c>
      <c r="T133" s="16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5" t="s">
        <v>173</v>
      </c>
      <c r="AT133" s="165" t="s">
        <v>169</v>
      </c>
      <c r="AU133" s="165" t="s">
        <v>86</v>
      </c>
      <c r="AY133" s="14" t="s">
        <v>166</v>
      </c>
      <c r="BE133" s="166">
        <f t="shared" si="4"/>
        <v>0</v>
      </c>
      <c r="BF133" s="166">
        <f t="shared" si="5"/>
        <v>0</v>
      </c>
      <c r="BG133" s="166">
        <f t="shared" si="6"/>
        <v>0</v>
      </c>
      <c r="BH133" s="166">
        <f t="shared" si="7"/>
        <v>0</v>
      </c>
      <c r="BI133" s="166">
        <f t="shared" si="8"/>
        <v>0</v>
      </c>
      <c r="BJ133" s="14" t="s">
        <v>86</v>
      </c>
      <c r="BK133" s="166">
        <f t="shared" si="9"/>
        <v>0</v>
      </c>
      <c r="BL133" s="14" t="s">
        <v>173</v>
      </c>
      <c r="BM133" s="165" t="s">
        <v>731</v>
      </c>
    </row>
    <row r="134" spans="1:65" s="2" customFormat="1" ht="37.9" customHeight="1">
      <c r="A134" s="29"/>
      <c r="B134" s="153"/>
      <c r="C134" s="154" t="s">
        <v>452</v>
      </c>
      <c r="D134" s="154" t="s">
        <v>169</v>
      </c>
      <c r="E134" s="155" t="s">
        <v>732</v>
      </c>
      <c r="F134" s="156" t="s">
        <v>733</v>
      </c>
      <c r="G134" s="157" t="s">
        <v>172</v>
      </c>
      <c r="H134" s="191">
        <v>26.64</v>
      </c>
      <c r="I134" s="158"/>
      <c r="J134" s="159">
        <f t="shared" si="0"/>
        <v>0</v>
      </c>
      <c r="K134" s="160"/>
      <c r="L134" s="30"/>
      <c r="M134" s="161" t="s">
        <v>1</v>
      </c>
      <c r="N134" s="162" t="s">
        <v>40</v>
      </c>
      <c r="O134" s="58"/>
      <c r="P134" s="163">
        <f t="shared" si="1"/>
        <v>0</v>
      </c>
      <c r="Q134" s="163">
        <v>0</v>
      </c>
      <c r="R134" s="163">
        <f t="shared" si="2"/>
        <v>0</v>
      </c>
      <c r="S134" s="163">
        <v>0</v>
      </c>
      <c r="T134" s="16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 t="shared" si="4"/>
        <v>0</v>
      </c>
      <c r="BF134" s="166">
        <f t="shared" si="5"/>
        <v>0</v>
      </c>
      <c r="BG134" s="166">
        <f t="shared" si="6"/>
        <v>0</v>
      </c>
      <c r="BH134" s="166">
        <f t="shared" si="7"/>
        <v>0</v>
      </c>
      <c r="BI134" s="166">
        <f t="shared" si="8"/>
        <v>0</v>
      </c>
      <c r="BJ134" s="14" t="s">
        <v>86</v>
      </c>
      <c r="BK134" s="166">
        <f t="shared" si="9"/>
        <v>0</v>
      </c>
      <c r="BL134" s="14" t="s">
        <v>173</v>
      </c>
      <c r="BM134" s="165" t="s">
        <v>734</v>
      </c>
    </row>
    <row r="135" spans="1:65" s="2" customFormat="1" ht="24.2" customHeight="1">
      <c r="A135" s="29"/>
      <c r="B135" s="153"/>
      <c r="C135" s="154" t="s">
        <v>425</v>
      </c>
      <c r="D135" s="154" t="s">
        <v>169</v>
      </c>
      <c r="E135" s="155" t="s">
        <v>180</v>
      </c>
      <c r="F135" s="156" t="s">
        <v>181</v>
      </c>
      <c r="G135" s="157" t="s">
        <v>172</v>
      </c>
      <c r="H135" s="191">
        <v>132.76499999999999</v>
      </c>
      <c r="I135" s="158"/>
      <c r="J135" s="159">
        <f t="shared" si="0"/>
        <v>0</v>
      </c>
      <c r="K135" s="160"/>
      <c r="L135" s="30"/>
      <c r="M135" s="161" t="s">
        <v>1</v>
      </c>
      <c r="N135" s="162" t="s">
        <v>40</v>
      </c>
      <c r="O135" s="58"/>
      <c r="P135" s="163">
        <f t="shared" si="1"/>
        <v>0</v>
      </c>
      <c r="Q135" s="163">
        <v>0</v>
      </c>
      <c r="R135" s="163">
        <f t="shared" si="2"/>
        <v>0</v>
      </c>
      <c r="S135" s="163">
        <v>0</v>
      </c>
      <c r="T135" s="16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 t="shared" si="4"/>
        <v>0</v>
      </c>
      <c r="BF135" s="166">
        <f t="shared" si="5"/>
        <v>0</v>
      </c>
      <c r="BG135" s="166">
        <f t="shared" si="6"/>
        <v>0</v>
      </c>
      <c r="BH135" s="166">
        <f t="shared" si="7"/>
        <v>0</v>
      </c>
      <c r="BI135" s="166">
        <f t="shared" si="8"/>
        <v>0</v>
      </c>
      <c r="BJ135" s="14" t="s">
        <v>86</v>
      </c>
      <c r="BK135" s="166">
        <f t="shared" si="9"/>
        <v>0</v>
      </c>
      <c r="BL135" s="14" t="s">
        <v>173</v>
      </c>
      <c r="BM135" s="165" t="s">
        <v>735</v>
      </c>
    </row>
    <row r="136" spans="1:65" s="2" customFormat="1" ht="37.9" customHeight="1">
      <c r="A136" s="29"/>
      <c r="B136" s="153"/>
      <c r="C136" s="154" t="s">
        <v>328</v>
      </c>
      <c r="D136" s="154" t="s">
        <v>169</v>
      </c>
      <c r="E136" s="155" t="s">
        <v>184</v>
      </c>
      <c r="F136" s="156" t="s">
        <v>185</v>
      </c>
      <c r="G136" s="157" t="s">
        <v>172</v>
      </c>
      <c r="H136" s="191">
        <v>132.76499999999999</v>
      </c>
      <c r="I136" s="158"/>
      <c r="J136" s="159">
        <f t="shared" si="0"/>
        <v>0</v>
      </c>
      <c r="K136" s="160"/>
      <c r="L136" s="30"/>
      <c r="M136" s="161" t="s">
        <v>1</v>
      </c>
      <c r="N136" s="162" t="s">
        <v>40</v>
      </c>
      <c r="O136" s="58"/>
      <c r="P136" s="163">
        <f t="shared" si="1"/>
        <v>0</v>
      </c>
      <c r="Q136" s="163">
        <v>0</v>
      </c>
      <c r="R136" s="163">
        <f t="shared" si="2"/>
        <v>0</v>
      </c>
      <c r="S136" s="163">
        <v>0</v>
      </c>
      <c r="T136" s="16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173</v>
      </c>
      <c r="AT136" s="165" t="s">
        <v>169</v>
      </c>
      <c r="AU136" s="165" t="s">
        <v>86</v>
      </c>
      <c r="AY136" s="14" t="s">
        <v>166</v>
      </c>
      <c r="BE136" s="166">
        <f t="shared" si="4"/>
        <v>0</v>
      </c>
      <c r="BF136" s="166">
        <f t="shared" si="5"/>
        <v>0</v>
      </c>
      <c r="BG136" s="166">
        <f t="shared" si="6"/>
        <v>0</v>
      </c>
      <c r="BH136" s="166">
        <f t="shared" si="7"/>
        <v>0</v>
      </c>
      <c r="BI136" s="166">
        <f t="shared" si="8"/>
        <v>0</v>
      </c>
      <c r="BJ136" s="14" t="s">
        <v>86</v>
      </c>
      <c r="BK136" s="166">
        <f t="shared" si="9"/>
        <v>0</v>
      </c>
      <c r="BL136" s="14" t="s">
        <v>173</v>
      </c>
      <c r="BM136" s="165" t="s">
        <v>736</v>
      </c>
    </row>
    <row r="137" spans="1:65" s="2" customFormat="1" ht="44.25" customHeight="1">
      <c r="A137" s="29"/>
      <c r="B137" s="153"/>
      <c r="C137" s="154" t="s">
        <v>235</v>
      </c>
      <c r="D137" s="154" t="s">
        <v>169</v>
      </c>
      <c r="E137" s="155" t="s">
        <v>188</v>
      </c>
      <c r="F137" s="156" t="s">
        <v>189</v>
      </c>
      <c r="G137" s="157" t="s">
        <v>172</v>
      </c>
      <c r="H137" s="191">
        <v>2655.3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86</v>
      </c>
      <c r="BK137" s="166">
        <f t="shared" si="9"/>
        <v>0</v>
      </c>
      <c r="BL137" s="14" t="s">
        <v>173</v>
      </c>
      <c r="BM137" s="165" t="s">
        <v>737</v>
      </c>
    </row>
    <row r="138" spans="1:65" s="2" customFormat="1" ht="24.2" customHeight="1">
      <c r="A138" s="29"/>
      <c r="B138" s="153"/>
      <c r="C138" s="154" t="s">
        <v>254</v>
      </c>
      <c r="D138" s="154" t="s">
        <v>169</v>
      </c>
      <c r="E138" s="155" t="s">
        <v>192</v>
      </c>
      <c r="F138" s="156" t="s">
        <v>193</v>
      </c>
      <c r="G138" s="157" t="s">
        <v>172</v>
      </c>
      <c r="H138" s="191">
        <v>132.76499999999999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738</v>
      </c>
    </row>
    <row r="139" spans="1:65" s="2" customFormat="1" ht="21.75" customHeight="1">
      <c r="A139" s="29"/>
      <c r="B139" s="153"/>
      <c r="C139" s="154" t="s">
        <v>239</v>
      </c>
      <c r="D139" s="154" t="s">
        <v>169</v>
      </c>
      <c r="E139" s="155" t="s">
        <v>196</v>
      </c>
      <c r="F139" s="156" t="s">
        <v>197</v>
      </c>
      <c r="G139" s="157" t="s">
        <v>172</v>
      </c>
      <c r="H139" s="191">
        <v>132.76499999999999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739</v>
      </c>
    </row>
    <row r="140" spans="1:65" s="2" customFormat="1" ht="24.2" customHeight="1">
      <c r="A140" s="29"/>
      <c r="B140" s="153"/>
      <c r="C140" s="154" t="s">
        <v>224</v>
      </c>
      <c r="D140" s="154" t="s">
        <v>169</v>
      </c>
      <c r="E140" s="155" t="s">
        <v>200</v>
      </c>
      <c r="F140" s="156" t="s">
        <v>201</v>
      </c>
      <c r="G140" s="157" t="s">
        <v>202</v>
      </c>
      <c r="H140" s="191">
        <v>212.42400000000001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740</v>
      </c>
    </row>
    <row r="141" spans="1:65" s="12" customFormat="1" ht="22.9" customHeight="1">
      <c r="B141" s="141"/>
      <c r="D141" s="142" t="s">
        <v>73</v>
      </c>
      <c r="E141" s="151" t="s">
        <v>86</v>
      </c>
      <c r="F141" s="151" t="s">
        <v>204</v>
      </c>
      <c r="I141" s="144"/>
      <c r="J141" s="152">
        <f>BK141</f>
        <v>0</v>
      </c>
      <c r="L141" s="141"/>
      <c r="M141" s="145"/>
      <c r="N141" s="146"/>
      <c r="O141" s="146"/>
      <c r="P141" s="147">
        <f>SUM(P142:P148)</f>
        <v>0</v>
      </c>
      <c r="Q141" s="146"/>
      <c r="R141" s="147">
        <f>SUM(R142:R148)</f>
        <v>48.448912799999995</v>
      </c>
      <c r="S141" s="146"/>
      <c r="T141" s="148">
        <f>SUM(T142:T148)</f>
        <v>0</v>
      </c>
      <c r="AR141" s="142" t="s">
        <v>81</v>
      </c>
      <c r="AT141" s="149" t="s">
        <v>73</v>
      </c>
      <c r="AU141" s="149" t="s">
        <v>81</v>
      </c>
      <c r="AY141" s="142" t="s">
        <v>166</v>
      </c>
      <c r="BK141" s="150">
        <f>SUM(BK142:BK148)</f>
        <v>0</v>
      </c>
    </row>
    <row r="142" spans="1:65" s="2" customFormat="1" ht="24.2" customHeight="1">
      <c r="A142" s="29"/>
      <c r="B142" s="153"/>
      <c r="C142" s="154" t="s">
        <v>233</v>
      </c>
      <c r="D142" s="154" t="s">
        <v>169</v>
      </c>
      <c r="E142" s="155" t="s">
        <v>741</v>
      </c>
      <c r="F142" s="156" t="s">
        <v>742</v>
      </c>
      <c r="G142" s="157" t="s">
        <v>172</v>
      </c>
      <c r="H142" s="191">
        <v>11.1</v>
      </c>
      <c r="I142" s="158"/>
      <c r="J142" s="159">
        <f t="shared" ref="J142:J148" si="10">ROUND(I142*H142,2)</f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ref="P142:P148" si="11">O142*H142</f>
        <v>0</v>
      </c>
      <c r="Q142" s="163">
        <v>2.4157199999999999</v>
      </c>
      <c r="R142" s="163">
        <f t="shared" ref="R142:R148" si="12">Q142*H142</f>
        <v>26.814491999999998</v>
      </c>
      <c r="S142" s="163">
        <v>0</v>
      </c>
      <c r="T142" s="164">
        <f t="shared" ref="T142:T148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ref="BE142:BE148" si="14">IF(N142="základná",J142,0)</f>
        <v>0</v>
      </c>
      <c r="BF142" s="166">
        <f t="shared" ref="BF142:BF148" si="15">IF(N142="znížená",J142,0)</f>
        <v>0</v>
      </c>
      <c r="BG142" s="166">
        <f t="shared" ref="BG142:BG148" si="16">IF(N142="zákl. prenesená",J142,0)</f>
        <v>0</v>
      </c>
      <c r="BH142" s="166">
        <f t="shared" ref="BH142:BH148" si="17">IF(N142="zníž. prenesená",J142,0)</f>
        <v>0</v>
      </c>
      <c r="BI142" s="166">
        <f t="shared" ref="BI142:BI148" si="18">IF(N142="nulová",J142,0)</f>
        <v>0</v>
      </c>
      <c r="BJ142" s="14" t="s">
        <v>86</v>
      </c>
      <c r="BK142" s="166">
        <f t="shared" ref="BK142:BK148" si="19">ROUND(I142*H142,2)</f>
        <v>0</v>
      </c>
      <c r="BL142" s="14" t="s">
        <v>173</v>
      </c>
      <c r="BM142" s="165" t="s">
        <v>743</v>
      </c>
    </row>
    <row r="143" spans="1:65" s="2" customFormat="1" ht="21.75" customHeight="1">
      <c r="A143" s="29"/>
      <c r="B143" s="153"/>
      <c r="C143" s="154" t="s">
        <v>340</v>
      </c>
      <c r="D143" s="154" t="s">
        <v>169</v>
      </c>
      <c r="E143" s="155" t="s">
        <v>744</v>
      </c>
      <c r="F143" s="156" t="s">
        <v>745</v>
      </c>
      <c r="G143" s="157" t="s">
        <v>216</v>
      </c>
      <c r="H143" s="191">
        <v>88.8</v>
      </c>
      <c r="I143" s="158"/>
      <c r="J143" s="159">
        <f t="shared" si="1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1"/>
        <v>0</v>
      </c>
      <c r="Q143" s="163">
        <v>6.7000000000000002E-4</v>
      </c>
      <c r="R143" s="163">
        <f t="shared" si="12"/>
        <v>5.9496E-2</v>
      </c>
      <c r="S143" s="163">
        <v>0</v>
      </c>
      <c r="T143" s="16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14"/>
        <v>0</v>
      </c>
      <c r="BF143" s="166">
        <f t="shared" si="15"/>
        <v>0</v>
      </c>
      <c r="BG143" s="166">
        <f t="shared" si="16"/>
        <v>0</v>
      </c>
      <c r="BH143" s="166">
        <f t="shared" si="17"/>
        <v>0</v>
      </c>
      <c r="BI143" s="166">
        <f t="shared" si="18"/>
        <v>0</v>
      </c>
      <c r="BJ143" s="14" t="s">
        <v>86</v>
      </c>
      <c r="BK143" s="166">
        <f t="shared" si="19"/>
        <v>0</v>
      </c>
      <c r="BL143" s="14" t="s">
        <v>173</v>
      </c>
      <c r="BM143" s="165" t="s">
        <v>746</v>
      </c>
    </row>
    <row r="144" spans="1:65" s="2" customFormat="1" ht="21.75" customHeight="1">
      <c r="A144" s="29"/>
      <c r="B144" s="153"/>
      <c r="C144" s="154" t="s">
        <v>344</v>
      </c>
      <c r="D144" s="154" t="s">
        <v>169</v>
      </c>
      <c r="E144" s="155" t="s">
        <v>747</v>
      </c>
      <c r="F144" s="156" t="s">
        <v>748</v>
      </c>
      <c r="G144" s="157" t="s">
        <v>216</v>
      </c>
      <c r="H144" s="191">
        <v>88.8</v>
      </c>
      <c r="I144" s="158"/>
      <c r="J144" s="159">
        <f t="shared" si="10"/>
        <v>0</v>
      </c>
      <c r="K144" s="160"/>
      <c r="L144" s="30"/>
      <c r="M144" s="161" t="s">
        <v>1</v>
      </c>
      <c r="N144" s="162" t="s">
        <v>40</v>
      </c>
      <c r="O144" s="58"/>
      <c r="P144" s="163">
        <f t="shared" si="11"/>
        <v>0</v>
      </c>
      <c r="Q144" s="163">
        <v>0</v>
      </c>
      <c r="R144" s="163">
        <f t="shared" si="12"/>
        <v>0</v>
      </c>
      <c r="S144" s="163">
        <v>0</v>
      </c>
      <c r="T144" s="16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173</v>
      </c>
      <c r="AT144" s="165" t="s">
        <v>169</v>
      </c>
      <c r="AU144" s="165" t="s">
        <v>86</v>
      </c>
      <c r="AY144" s="14" t="s">
        <v>166</v>
      </c>
      <c r="BE144" s="166">
        <f t="shared" si="14"/>
        <v>0</v>
      </c>
      <c r="BF144" s="166">
        <f t="shared" si="15"/>
        <v>0</v>
      </c>
      <c r="BG144" s="166">
        <f t="shared" si="16"/>
        <v>0</v>
      </c>
      <c r="BH144" s="166">
        <f t="shared" si="17"/>
        <v>0</v>
      </c>
      <c r="BI144" s="166">
        <f t="shared" si="18"/>
        <v>0</v>
      </c>
      <c r="BJ144" s="14" t="s">
        <v>86</v>
      </c>
      <c r="BK144" s="166">
        <f t="shared" si="19"/>
        <v>0</v>
      </c>
      <c r="BL144" s="14" t="s">
        <v>173</v>
      </c>
      <c r="BM144" s="165" t="s">
        <v>749</v>
      </c>
    </row>
    <row r="145" spans="1:65" s="2" customFormat="1" ht="24.2" customHeight="1">
      <c r="A145" s="29"/>
      <c r="B145" s="153"/>
      <c r="C145" s="154" t="s">
        <v>81</v>
      </c>
      <c r="D145" s="154" t="s">
        <v>169</v>
      </c>
      <c r="E145" s="155" t="s">
        <v>750</v>
      </c>
      <c r="F145" s="156" t="s">
        <v>751</v>
      </c>
      <c r="G145" s="157" t="s">
        <v>172</v>
      </c>
      <c r="H145" s="191">
        <v>8.0250000000000004</v>
      </c>
      <c r="I145" s="158"/>
      <c r="J145" s="159">
        <f t="shared" si="10"/>
        <v>0</v>
      </c>
      <c r="K145" s="160"/>
      <c r="L145" s="30"/>
      <c r="M145" s="161" t="s">
        <v>1</v>
      </c>
      <c r="N145" s="162" t="s">
        <v>40</v>
      </c>
      <c r="O145" s="58"/>
      <c r="P145" s="163">
        <f t="shared" si="11"/>
        <v>0</v>
      </c>
      <c r="Q145" s="163">
        <v>2.4157199999999999</v>
      </c>
      <c r="R145" s="163">
        <f t="shared" si="12"/>
        <v>19.386153</v>
      </c>
      <c r="S145" s="163">
        <v>0</v>
      </c>
      <c r="T145" s="16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5" t="s">
        <v>173</v>
      </c>
      <c r="AT145" s="165" t="s">
        <v>169</v>
      </c>
      <c r="AU145" s="165" t="s">
        <v>86</v>
      </c>
      <c r="AY145" s="14" t="s">
        <v>166</v>
      </c>
      <c r="BE145" s="166">
        <f t="shared" si="14"/>
        <v>0</v>
      </c>
      <c r="BF145" s="166">
        <f t="shared" si="15"/>
        <v>0</v>
      </c>
      <c r="BG145" s="166">
        <f t="shared" si="16"/>
        <v>0</v>
      </c>
      <c r="BH145" s="166">
        <f t="shared" si="17"/>
        <v>0</v>
      </c>
      <c r="BI145" s="166">
        <f t="shared" si="18"/>
        <v>0</v>
      </c>
      <c r="BJ145" s="14" t="s">
        <v>86</v>
      </c>
      <c r="BK145" s="166">
        <f t="shared" si="19"/>
        <v>0</v>
      </c>
      <c r="BL145" s="14" t="s">
        <v>173</v>
      </c>
      <c r="BM145" s="165" t="s">
        <v>752</v>
      </c>
    </row>
    <row r="146" spans="1:65" s="2" customFormat="1" ht="21.75" customHeight="1">
      <c r="A146" s="29"/>
      <c r="B146" s="153"/>
      <c r="C146" s="154" t="s">
        <v>86</v>
      </c>
      <c r="D146" s="154" t="s">
        <v>169</v>
      </c>
      <c r="E146" s="155" t="s">
        <v>753</v>
      </c>
      <c r="F146" s="156" t="s">
        <v>754</v>
      </c>
      <c r="G146" s="157" t="s">
        <v>216</v>
      </c>
      <c r="H146" s="191">
        <v>36.6</v>
      </c>
      <c r="I146" s="158"/>
      <c r="J146" s="159">
        <f t="shared" si="10"/>
        <v>0</v>
      </c>
      <c r="K146" s="160"/>
      <c r="L146" s="30"/>
      <c r="M146" s="161" t="s">
        <v>1</v>
      </c>
      <c r="N146" s="162" t="s">
        <v>40</v>
      </c>
      <c r="O146" s="58"/>
      <c r="P146" s="163">
        <f t="shared" si="11"/>
        <v>0</v>
      </c>
      <c r="Q146" s="163">
        <v>6.7000000000000002E-4</v>
      </c>
      <c r="R146" s="163">
        <f t="shared" si="12"/>
        <v>2.4522000000000002E-2</v>
      </c>
      <c r="S146" s="163">
        <v>0</v>
      </c>
      <c r="T146" s="164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173</v>
      </c>
      <c r="AT146" s="165" t="s">
        <v>169</v>
      </c>
      <c r="AU146" s="165" t="s">
        <v>86</v>
      </c>
      <c r="AY146" s="14" t="s">
        <v>166</v>
      </c>
      <c r="BE146" s="166">
        <f t="shared" si="14"/>
        <v>0</v>
      </c>
      <c r="BF146" s="166">
        <f t="shared" si="15"/>
        <v>0</v>
      </c>
      <c r="BG146" s="166">
        <f t="shared" si="16"/>
        <v>0</v>
      </c>
      <c r="BH146" s="166">
        <f t="shared" si="17"/>
        <v>0</v>
      </c>
      <c r="BI146" s="166">
        <f t="shared" si="18"/>
        <v>0</v>
      </c>
      <c r="BJ146" s="14" t="s">
        <v>86</v>
      </c>
      <c r="BK146" s="166">
        <f t="shared" si="19"/>
        <v>0</v>
      </c>
      <c r="BL146" s="14" t="s">
        <v>173</v>
      </c>
      <c r="BM146" s="165" t="s">
        <v>755</v>
      </c>
    </row>
    <row r="147" spans="1:65" s="2" customFormat="1" ht="21.75" customHeight="1">
      <c r="A147" s="29"/>
      <c r="B147" s="153"/>
      <c r="C147" s="154" t="s">
        <v>369</v>
      </c>
      <c r="D147" s="154" t="s">
        <v>169</v>
      </c>
      <c r="E147" s="155" t="s">
        <v>756</v>
      </c>
      <c r="F147" s="156" t="s">
        <v>757</v>
      </c>
      <c r="G147" s="157" t="s">
        <v>216</v>
      </c>
      <c r="H147" s="191">
        <v>36.6</v>
      </c>
      <c r="I147" s="158"/>
      <c r="J147" s="159">
        <f t="shared" si="10"/>
        <v>0</v>
      </c>
      <c r="K147" s="160"/>
      <c r="L147" s="30"/>
      <c r="M147" s="161" t="s">
        <v>1</v>
      </c>
      <c r="N147" s="162" t="s">
        <v>40</v>
      </c>
      <c r="O147" s="58"/>
      <c r="P147" s="163">
        <f t="shared" si="11"/>
        <v>0</v>
      </c>
      <c r="Q147" s="163">
        <v>0</v>
      </c>
      <c r="R147" s="163">
        <f t="shared" si="12"/>
        <v>0</v>
      </c>
      <c r="S147" s="163">
        <v>0</v>
      </c>
      <c r="T147" s="164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173</v>
      </c>
      <c r="AT147" s="165" t="s">
        <v>169</v>
      </c>
      <c r="AU147" s="165" t="s">
        <v>86</v>
      </c>
      <c r="AY147" s="14" t="s">
        <v>166</v>
      </c>
      <c r="BE147" s="166">
        <f t="shared" si="14"/>
        <v>0</v>
      </c>
      <c r="BF147" s="166">
        <f t="shared" si="15"/>
        <v>0</v>
      </c>
      <c r="BG147" s="166">
        <f t="shared" si="16"/>
        <v>0</v>
      </c>
      <c r="BH147" s="166">
        <f t="shared" si="17"/>
        <v>0</v>
      </c>
      <c r="BI147" s="166">
        <f t="shared" si="18"/>
        <v>0</v>
      </c>
      <c r="BJ147" s="14" t="s">
        <v>86</v>
      </c>
      <c r="BK147" s="166">
        <f t="shared" si="19"/>
        <v>0</v>
      </c>
      <c r="BL147" s="14" t="s">
        <v>173</v>
      </c>
      <c r="BM147" s="165" t="s">
        <v>758</v>
      </c>
    </row>
    <row r="148" spans="1:65" s="2" customFormat="1" ht="24.2" customHeight="1">
      <c r="A148" s="29"/>
      <c r="B148" s="153"/>
      <c r="C148" s="154" t="s">
        <v>173</v>
      </c>
      <c r="D148" s="154" t="s">
        <v>169</v>
      </c>
      <c r="E148" s="155" t="s">
        <v>759</v>
      </c>
      <c r="F148" s="156" t="s">
        <v>760</v>
      </c>
      <c r="G148" s="157" t="s">
        <v>202</v>
      </c>
      <c r="H148" s="191">
        <v>2.1240000000000001</v>
      </c>
      <c r="I148" s="158"/>
      <c r="J148" s="159">
        <f t="shared" si="10"/>
        <v>0</v>
      </c>
      <c r="K148" s="160"/>
      <c r="L148" s="30"/>
      <c r="M148" s="161" t="s">
        <v>1</v>
      </c>
      <c r="N148" s="162" t="s">
        <v>40</v>
      </c>
      <c r="O148" s="58"/>
      <c r="P148" s="163">
        <f t="shared" si="11"/>
        <v>0</v>
      </c>
      <c r="Q148" s="163">
        <v>1.01895</v>
      </c>
      <c r="R148" s="163">
        <f t="shared" si="12"/>
        <v>2.1642498000000003</v>
      </c>
      <c r="S148" s="163">
        <v>0</v>
      </c>
      <c r="T148" s="164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173</v>
      </c>
      <c r="AT148" s="165" t="s">
        <v>169</v>
      </c>
      <c r="AU148" s="165" t="s">
        <v>86</v>
      </c>
      <c r="AY148" s="14" t="s">
        <v>166</v>
      </c>
      <c r="BE148" s="166">
        <f t="shared" si="14"/>
        <v>0</v>
      </c>
      <c r="BF148" s="166">
        <f t="shared" si="15"/>
        <v>0</v>
      </c>
      <c r="BG148" s="166">
        <f t="shared" si="16"/>
        <v>0</v>
      </c>
      <c r="BH148" s="166">
        <f t="shared" si="17"/>
        <v>0</v>
      </c>
      <c r="BI148" s="166">
        <f t="shared" si="18"/>
        <v>0</v>
      </c>
      <c r="BJ148" s="14" t="s">
        <v>86</v>
      </c>
      <c r="BK148" s="166">
        <f t="shared" si="19"/>
        <v>0</v>
      </c>
      <c r="BL148" s="14" t="s">
        <v>173</v>
      </c>
      <c r="BM148" s="165" t="s">
        <v>761</v>
      </c>
    </row>
    <row r="149" spans="1:65" s="12" customFormat="1" ht="22.9" customHeight="1">
      <c r="B149" s="141"/>
      <c r="D149" s="142" t="s">
        <v>73</v>
      </c>
      <c r="E149" s="151" t="s">
        <v>243</v>
      </c>
      <c r="F149" s="151" t="s">
        <v>244</v>
      </c>
      <c r="I149" s="144"/>
      <c r="J149" s="152">
        <f>BK149</f>
        <v>0</v>
      </c>
      <c r="L149" s="141"/>
      <c r="M149" s="145"/>
      <c r="N149" s="146"/>
      <c r="O149" s="146"/>
      <c r="P149" s="147">
        <f>P150</f>
        <v>0</v>
      </c>
      <c r="Q149" s="146"/>
      <c r="R149" s="147">
        <f>R150</f>
        <v>3.8400000000000004E-2</v>
      </c>
      <c r="S149" s="146"/>
      <c r="T149" s="148">
        <f>T150</f>
        <v>0</v>
      </c>
      <c r="AR149" s="142" t="s">
        <v>81</v>
      </c>
      <c r="AT149" s="149" t="s">
        <v>73</v>
      </c>
      <c r="AU149" s="149" t="s">
        <v>81</v>
      </c>
      <c r="AY149" s="142" t="s">
        <v>166</v>
      </c>
      <c r="BK149" s="150">
        <f>BK150</f>
        <v>0</v>
      </c>
    </row>
    <row r="150" spans="1:65" s="2" customFormat="1" ht="37.9" customHeight="1">
      <c r="A150" s="29"/>
      <c r="B150" s="153"/>
      <c r="C150" s="154" t="s">
        <v>362</v>
      </c>
      <c r="D150" s="154" t="s">
        <v>169</v>
      </c>
      <c r="E150" s="155" t="s">
        <v>762</v>
      </c>
      <c r="F150" s="156" t="s">
        <v>763</v>
      </c>
      <c r="G150" s="157" t="s">
        <v>248</v>
      </c>
      <c r="H150" s="191">
        <v>120</v>
      </c>
      <c r="I150" s="158"/>
      <c r="J150" s="159">
        <f>ROUND(I150*H150,2)</f>
        <v>0</v>
      </c>
      <c r="K150" s="160"/>
      <c r="L150" s="30"/>
      <c r="M150" s="161" t="s">
        <v>1</v>
      </c>
      <c r="N150" s="162" t="s">
        <v>40</v>
      </c>
      <c r="O150" s="58"/>
      <c r="P150" s="163">
        <f>O150*H150</f>
        <v>0</v>
      </c>
      <c r="Q150" s="163">
        <v>3.2000000000000003E-4</v>
      </c>
      <c r="R150" s="163">
        <f>Q150*H150</f>
        <v>3.8400000000000004E-2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173</v>
      </c>
      <c r="AT150" s="165" t="s">
        <v>169</v>
      </c>
      <c r="AU150" s="165" t="s">
        <v>86</v>
      </c>
      <c r="AY150" s="14" t="s">
        <v>166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86</v>
      </c>
      <c r="BK150" s="166">
        <f>ROUND(I150*H150,2)</f>
        <v>0</v>
      </c>
      <c r="BL150" s="14" t="s">
        <v>173</v>
      </c>
      <c r="BM150" s="165" t="s">
        <v>764</v>
      </c>
    </row>
    <row r="151" spans="1:65" s="12" customFormat="1" ht="22.9" customHeight="1">
      <c r="B151" s="141"/>
      <c r="D151" s="142" t="s">
        <v>73</v>
      </c>
      <c r="E151" s="151" t="s">
        <v>282</v>
      </c>
      <c r="F151" s="151" t="s">
        <v>283</v>
      </c>
      <c r="I151" s="144"/>
      <c r="J151" s="152">
        <f>BK151</f>
        <v>0</v>
      </c>
      <c r="L151" s="141"/>
      <c r="M151" s="145"/>
      <c r="N151" s="146"/>
      <c r="O151" s="146"/>
      <c r="P151" s="147">
        <f>P152</f>
        <v>0</v>
      </c>
      <c r="Q151" s="146"/>
      <c r="R151" s="147">
        <f>R152</f>
        <v>0</v>
      </c>
      <c r="S151" s="146"/>
      <c r="T151" s="148">
        <f>T152</f>
        <v>0</v>
      </c>
      <c r="AR151" s="142" t="s">
        <v>81</v>
      </c>
      <c r="AT151" s="149" t="s">
        <v>73</v>
      </c>
      <c r="AU151" s="149" t="s">
        <v>81</v>
      </c>
      <c r="AY151" s="142" t="s">
        <v>166</v>
      </c>
      <c r="BK151" s="150">
        <f>BK152</f>
        <v>0</v>
      </c>
    </row>
    <row r="152" spans="1:65" s="2" customFormat="1" ht="24.2" customHeight="1">
      <c r="A152" s="29"/>
      <c r="B152" s="153"/>
      <c r="C152" s="154" t="s">
        <v>213</v>
      </c>
      <c r="D152" s="154" t="s">
        <v>169</v>
      </c>
      <c r="E152" s="155" t="s">
        <v>765</v>
      </c>
      <c r="F152" s="156" t="s">
        <v>766</v>
      </c>
      <c r="G152" s="157" t="s">
        <v>202</v>
      </c>
      <c r="H152" s="191">
        <v>48.487000000000002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40</v>
      </c>
      <c r="O152" s="58"/>
      <c r="P152" s="163">
        <f>O152*H152</f>
        <v>0</v>
      </c>
      <c r="Q152" s="163">
        <v>0</v>
      </c>
      <c r="R152" s="163">
        <f>Q152*H152</f>
        <v>0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173</v>
      </c>
      <c r="AT152" s="165" t="s">
        <v>169</v>
      </c>
      <c r="AU152" s="165" t="s">
        <v>86</v>
      </c>
      <c r="AY152" s="14" t="s">
        <v>166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86</v>
      </c>
      <c r="BK152" s="166">
        <f>ROUND(I152*H152,2)</f>
        <v>0</v>
      </c>
      <c r="BL152" s="14" t="s">
        <v>173</v>
      </c>
      <c r="BM152" s="165" t="s">
        <v>767</v>
      </c>
    </row>
    <row r="153" spans="1:65" s="12" customFormat="1" ht="25.9" customHeight="1">
      <c r="B153" s="141"/>
      <c r="D153" s="142" t="s">
        <v>73</v>
      </c>
      <c r="E153" s="143" t="s">
        <v>288</v>
      </c>
      <c r="F153" s="143" t="s">
        <v>289</v>
      </c>
      <c r="I153" s="144"/>
      <c r="J153" s="129">
        <f>BK153</f>
        <v>0</v>
      </c>
      <c r="L153" s="141"/>
      <c r="M153" s="145"/>
      <c r="N153" s="146"/>
      <c r="O153" s="146"/>
      <c r="P153" s="147">
        <f>P154+P158+P163</f>
        <v>0</v>
      </c>
      <c r="Q153" s="146"/>
      <c r="R153" s="147">
        <f>R154+R158+R163</f>
        <v>0.20587880000000003</v>
      </c>
      <c r="S153" s="146"/>
      <c r="T153" s="148">
        <f>T154+T158+T163</f>
        <v>0</v>
      </c>
      <c r="AR153" s="142" t="s">
        <v>86</v>
      </c>
      <c r="AT153" s="149" t="s">
        <v>73</v>
      </c>
      <c r="AU153" s="149" t="s">
        <v>74</v>
      </c>
      <c r="AY153" s="142" t="s">
        <v>166</v>
      </c>
      <c r="BK153" s="150">
        <f>BK154+BK158+BK163</f>
        <v>0</v>
      </c>
    </row>
    <row r="154" spans="1:65" s="12" customFormat="1" ht="22.9" customHeight="1">
      <c r="B154" s="141"/>
      <c r="D154" s="142" t="s">
        <v>73</v>
      </c>
      <c r="E154" s="151" t="s">
        <v>290</v>
      </c>
      <c r="F154" s="151" t="s">
        <v>291</v>
      </c>
      <c r="I154" s="144"/>
      <c r="J154" s="152">
        <f>BK154</f>
        <v>0</v>
      </c>
      <c r="L154" s="141"/>
      <c r="M154" s="145"/>
      <c r="N154" s="146"/>
      <c r="O154" s="146"/>
      <c r="P154" s="147">
        <f>SUM(P155:P157)</f>
        <v>0</v>
      </c>
      <c r="Q154" s="146"/>
      <c r="R154" s="147">
        <f>SUM(R155:R157)</f>
        <v>2.2890000000000001E-2</v>
      </c>
      <c r="S154" s="146"/>
      <c r="T154" s="148">
        <f>SUM(T155:T157)</f>
        <v>0</v>
      </c>
      <c r="AR154" s="142" t="s">
        <v>86</v>
      </c>
      <c r="AT154" s="149" t="s">
        <v>73</v>
      </c>
      <c r="AU154" s="149" t="s">
        <v>81</v>
      </c>
      <c r="AY154" s="142" t="s">
        <v>166</v>
      </c>
      <c r="BK154" s="150">
        <f>SUM(BK155:BK157)</f>
        <v>0</v>
      </c>
    </row>
    <row r="155" spans="1:65" s="2" customFormat="1" ht="16.5" customHeight="1">
      <c r="A155" s="29"/>
      <c r="B155" s="153"/>
      <c r="C155" s="154" t="s">
        <v>600</v>
      </c>
      <c r="D155" s="154" t="s">
        <v>169</v>
      </c>
      <c r="E155" s="155" t="s">
        <v>768</v>
      </c>
      <c r="F155" s="156" t="s">
        <v>769</v>
      </c>
      <c r="G155" s="157" t="s">
        <v>248</v>
      </c>
      <c r="H155" s="191">
        <v>21</v>
      </c>
      <c r="I155" s="158"/>
      <c r="J155" s="159">
        <f>ROUND(I155*H155,2)</f>
        <v>0</v>
      </c>
      <c r="K155" s="160"/>
      <c r="L155" s="30"/>
      <c r="M155" s="161" t="s">
        <v>1</v>
      </c>
      <c r="N155" s="162" t="s">
        <v>40</v>
      </c>
      <c r="O155" s="58"/>
      <c r="P155" s="163">
        <f>O155*H155</f>
        <v>0</v>
      </c>
      <c r="Q155" s="163">
        <v>9.0000000000000006E-5</v>
      </c>
      <c r="R155" s="163">
        <f>Q155*H155</f>
        <v>1.8900000000000002E-3</v>
      </c>
      <c r="S155" s="163">
        <v>0</v>
      </c>
      <c r="T155" s="164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5" t="s">
        <v>218</v>
      </c>
      <c r="AT155" s="165" t="s">
        <v>169</v>
      </c>
      <c r="AU155" s="165" t="s">
        <v>86</v>
      </c>
      <c r="AY155" s="14" t="s">
        <v>166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86</v>
      </c>
      <c r="BK155" s="166">
        <f>ROUND(I155*H155,2)</f>
        <v>0</v>
      </c>
      <c r="BL155" s="14" t="s">
        <v>218</v>
      </c>
      <c r="BM155" s="165" t="s">
        <v>770</v>
      </c>
    </row>
    <row r="156" spans="1:65" s="2" customFormat="1" ht="24.2" customHeight="1">
      <c r="A156" s="29"/>
      <c r="B156" s="153"/>
      <c r="C156" s="167" t="s">
        <v>299</v>
      </c>
      <c r="D156" s="167" t="s">
        <v>219</v>
      </c>
      <c r="E156" s="168" t="s">
        <v>771</v>
      </c>
      <c r="F156" s="169" t="s">
        <v>772</v>
      </c>
      <c r="G156" s="170" t="s">
        <v>248</v>
      </c>
      <c r="H156" s="192">
        <v>21</v>
      </c>
      <c r="I156" s="171"/>
      <c r="J156" s="172">
        <f>ROUND(I156*H156,2)</f>
        <v>0</v>
      </c>
      <c r="K156" s="173"/>
      <c r="L156" s="174"/>
      <c r="M156" s="175" t="s">
        <v>1</v>
      </c>
      <c r="N156" s="176" t="s">
        <v>40</v>
      </c>
      <c r="O156" s="58"/>
      <c r="P156" s="163">
        <f>O156*H156</f>
        <v>0</v>
      </c>
      <c r="Q156" s="163">
        <v>1E-3</v>
      </c>
      <c r="R156" s="163">
        <f>Q156*H156</f>
        <v>2.1000000000000001E-2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299</v>
      </c>
      <c r="AT156" s="165" t="s">
        <v>219</v>
      </c>
      <c r="AU156" s="165" t="s">
        <v>86</v>
      </c>
      <c r="AY156" s="14" t="s">
        <v>166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86</v>
      </c>
      <c r="BK156" s="166">
        <f>ROUND(I156*H156,2)</f>
        <v>0</v>
      </c>
      <c r="BL156" s="14" t="s">
        <v>218</v>
      </c>
      <c r="BM156" s="165" t="s">
        <v>773</v>
      </c>
    </row>
    <row r="157" spans="1:65" s="2" customFormat="1" ht="24.2" customHeight="1">
      <c r="A157" s="29"/>
      <c r="B157" s="153"/>
      <c r="C157" s="154" t="s">
        <v>605</v>
      </c>
      <c r="D157" s="154" t="s">
        <v>169</v>
      </c>
      <c r="E157" s="155" t="s">
        <v>329</v>
      </c>
      <c r="F157" s="156" t="s">
        <v>330</v>
      </c>
      <c r="G157" s="157" t="s">
        <v>202</v>
      </c>
      <c r="H157" s="191">
        <v>2.3E-2</v>
      </c>
      <c r="I157" s="158"/>
      <c r="J157" s="159">
        <f>ROUND(I157*H157,2)</f>
        <v>0</v>
      </c>
      <c r="K157" s="160"/>
      <c r="L157" s="30"/>
      <c r="M157" s="161" t="s">
        <v>1</v>
      </c>
      <c r="N157" s="162" t="s">
        <v>40</v>
      </c>
      <c r="O157" s="58"/>
      <c r="P157" s="163">
        <f>O157*H157</f>
        <v>0</v>
      </c>
      <c r="Q157" s="163">
        <v>0</v>
      </c>
      <c r="R157" s="163">
        <f>Q157*H157</f>
        <v>0</v>
      </c>
      <c r="S157" s="163">
        <v>0</v>
      </c>
      <c r="T157" s="16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5" t="s">
        <v>218</v>
      </c>
      <c r="AT157" s="165" t="s">
        <v>169</v>
      </c>
      <c r="AU157" s="165" t="s">
        <v>86</v>
      </c>
      <c r="AY157" s="14" t="s">
        <v>166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86</v>
      </c>
      <c r="BK157" s="166">
        <f>ROUND(I157*H157,2)</f>
        <v>0</v>
      </c>
      <c r="BL157" s="14" t="s">
        <v>218</v>
      </c>
      <c r="BM157" s="165" t="s">
        <v>774</v>
      </c>
    </row>
    <row r="158" spans="1:65" s="12" customFormat="1" ht="22.9" customHeight="1">
      <c r="B158" s="141"/>
      <c r="D158" s="142" t="s">
        <v>73</v>
      </c>
      <c r="E158" s="151" t="s">
        <v>775</v>
      </c>
      <c r="F158" s="151" t="s">
        <v>776</v>
      </c>
      <c r="I158" s="144"/>
      <c r="J158" s="152">
        <f>BK158</f>
        <v>0</v>
      </c>
      <c r="L158" s="141"/>
      <c r="M158" s="145"/>
      <c r="N158" s="146"/>
      <c r="O158" s="146"/>
      <c r="P158" s="147">
        <f>SUM(P159:P162)</f>
        <v>0</v>
      </c>
      <c r="Q158" s="146"/>
      <c r="R158" s="147">
        <f>SUM(R159:R162)</f>
        <v>8.7200000000000014E-2</v>
      </c>
      <c r="S158" s="146"/>
      <c r="T158" s="148">
        <f>SUM(T159:T162)</f>
        <v>0</v>
      </c>
      <c r="AR158" s="142" t="s">
        <v>86</v>
      </c>
      <c r="AT158" s="149" t="s">
        <v>73</v>
      </c>
      <c r="AU158" s="149" t="s">
        <v>81</v>
      </c>
      <c r="AY158" s="142" t="s">
        <v>166</v>
      </c>
      <c r="BK158" s="150">
        <f>SUM(BK159:BK162)</f>
        <v>0</v>
      </c>
    </row>
    <row r="159" spans="1:65" s="2" customFormat="1" ht="33" customHeight="1">
      <c r="A159" s="29"/>
      <c r="B159" s="153"/>
      <c r="C159" s="154" t="s">
        <v>284</v>
      </c>
      <c r="D159" s="154" t="s">
        <v>169</v>
      </c>
      <c r="E159" s="155" t="s">
        <v>777</v>
      </c>
      <c r="F159" s="156" t="s">
        <v>778</v>
      </c>
      <c r="G159" s="157" t="s">
        <v>376</v>
      </c>
      <c r="H159" s="191">
        <v>228</v>
      </c>
      <c r="I159" s="158"/>
      <c r="J159" s="159">
        <f>ROUND(I159*H159,2)</f>
        <v>0</v>
      </c>
      <c r="K159" s="160"/>
      <c r="L159" s="30"/>
      <c r="M159" s="161" t="s">
        <v>1</v>
      </c>
      <c r="N159" s="162" t="s">
        <v>40</v>
      </c>
      <c r="O159" s="58"/>
      <c r="P159" s="163">
        <f>O159*H159</f>
        <v>0</v>
      </c>
      <c r="Q159" s="163">
        <v>8.0000000000000007E-5</v>
      </c>
      <c r="R159" s="163">
        <f>Q159*H159</f>
        <v>1.8240000000000003E-2</v>
      </c>
      <c r="S159" s="163">
        <v>0</v>
      </c>
      <c r="T159" s="164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218</v>
      </c>
      <c r="AT159" s="165" t="s">
        <v>169</v>
      </c>
      <c r="AU159" s="165" t="s">
        <v>86</v>
      </c>
      <c r="AY159" s="14" t="s">
        <v>166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86</v>
      </c>
      <c r="BK159" s="166">
        <f>ROUND(I159*H159,2)</f>
        <v>0</v>
      </c>
      <c r="BL159" s="14" t="s">
        <v>218</v>
      </c>
      <c r="BM159" s="165" t="s">
        <v>779</v>
      </c>
    </row>
    <row r="160" spans="1:65" s="2" customFormat="1" ht="21.75" customHeight="1">
      <c r="A160" s="29"/>
      <c r="B160" s="153"/>
      <c r="C160" s="154" t="s">
        <v>594</v>
      </c>
      <c r="D160" s="154" t="s">
        <v>169</v>
      </c>
      <c r="E160" s="155" t="s">
        <v>780</v>
      </c>
      <c r="F160" s="156" t="s">
        <v>781</v>
      </c>
      <c r="G160" s="157" t="s">
        <v>248</v>
      </c>
      <c r="H160" s="191">
        <v>68</v>
      </c>
      <c r="I160" s="158"/>
      <c r="J160" s="159">
        <f>ROUND(I160*H160,2)</f>
        <v>0</v>
      </c>
      <c r="K160" s="160"/>
      <c r="L160" s="30"/>
      <c r="M160" s="161" t="s">
        <v>1</v>
      </c>
      <c r="N160" s="162" t="s">
        <v>40</v>
      </c>
      <c r="O160" s="58"/>
      <c r="P160" s="163">
        <f>O160*H160</f>
        <v>0</v>
      </c>
      <c r="Q160" s="163">
        <v>1E-3</v>
      </c>
      <c r="R160" s="163">
        <f>Q160*H160</f>
        <v>6.8000000000000005E-2</v>
      </c>
      <c r="S160" s="163">
        <v>0</v>
      </c>
      <c r="T160" s="16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218</v>
      </c>
      <c r="AT160" s="165" t="s">
        <v>169</v>
      </c>
      <c r="AU160" s="165" t="s">
        <v>86</v>
      </c>
      <c r="AY160" s="14" t="s">
        <v>166</v>
      </c>
      <c r="BE160" s="166">
        <f>IF(N160="základná",J160,0)</f>
        <v>0</v>
      </c>
      <c r="BF160" s="166">
        <f>IF(N160="znížená",J160,0)</f>
        <v>0</v>
      </c>
      <c r="BG160" s="166">
        <f>IF(N160="zákl. prenesená",J160,0)</f>
        <v>0</v>
      </c>
      <c r="BH160" s="166">
        <f>IF(N160="zníž. prenesená",J160,0)</f>
        <v>0</v>
      </c>
      <c r="BI160" s="166">
        <f>IF(N160="nulová",J160,0)</f>
        <v>0</v>
      </c>
      <c r="BJ160" s="14" t="s">
        <v>86</v>
      </c>
      <c r="BK160" s="166">
        <f>ROUND(I160*H160,2)</f>
        <v>0</v>
      </c>
      <c r="BL160" s="14" t="s">
        <v>218</v>
      </c>
      <c r="BM160" s="165" t="s">
        <v>782</v>
      </c>
    </row>
    <row r="161" spans="1:65" s="2" customFormat="1" ht="16.5" customHeight="1">
      <c r="A161" s="29"/>
      <c r="B161" s="153"/>
      <c r="C161" s="154" t="s">
        <v>435</v>
      </c>
      <c r="D161" s="154" t="s">
        <v>169</v>
      </c>
      <c r="E161" s="155" t="s">
        <v>783</v>
      </c>
      <c r="F161" s="156" t="s">
        <v>784</v>
      </c>
      <c r="G161" s="157" t="s">
        <v>248</v>
      </c>
      <c r="H161" s="191">
        <v>12</v>
      </c>
      <c r="I161" s="158"/>
      <c r="J161" s="159">
        <f>ROUND(I161*H161,2)</f>
        <v>0</v>
      </c>
      <c r="K161" s="160"/>
      <c r="L161" s="30"/>
      <c r="M161" s="161" t="s">
        <v>1</v>
      </c>
      <c r="N161" s="162" t="s">
        <v>40</v>
      </c>
      <c r="O161" s="58"/>
      <c r="P161" s="163">
        <f>O161*H161</f>
        <v>0</v>
      </c>
      <c r="Q161" s="163">
        <v>8.0000000000000007E-5</v>
      </c>
      <c r="R161" s="163">
        <f>Q161*H161</f>
        <v>9.6000000000000013E-4</v>
      </c>
      <c r="S161" s="163">
        <v>0</v>
      </c>
      <c r="T161" s="16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218</v>
      </c>
      <c r="AT161" s="165" t="s">
        <v>169</v>
      </c>
      <c r="AU161" s="165" t="s">
        <v>86</v>
      </c>
      <c r="AY161" s="14" t="s">
        <v>166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86</v>
      </c>
      <c r="BK161" s="166">
        <f>ROUND(I161*H161,2)</f>
        <v>0</v>
      </c>
      <c r="BL161" s="14" t="s">
        <v>218</v>
      </c>
      <c r="BM161" s="165" t="s">
        <v>785</v>
      </c>
    </row>
    <row r="162" spans="1:65" s="2" customFormat="1" ht="24.2" customHeight="1">
      <c r="A162" s="29"/>
      <c r="B162" s="153"/>
      <c r="C162" s="154" t="s">
        <v>441</v>
      </c>
      <c r="D162" s="154" t="s">
        <v>169</v>
      </c>
      <c r="E162" s="155" t="s">
        <v>786</v>
      </c>
      <c r="F162" s="156" t="s">
        <v>787</v>
      </c>
      <c r="G162" s="157" t="s">
        <v>202</v>
      </c>
      <c r="H162" s="191">
        <v>8.6999999999999994E-2</v>
      </c>
      <c r="I162" s="158"/>
      <c r="J162" s="159">
        <f>ROUND(I162*H162,2)</f>
        <v>0</v>
      </c>
      <c r="K162" s="160"/>
      <c r="L162" s="30"/>
      <c r="M162" s="161" t="s">
        <v>1</v>
      </c>
      <c r="N162" s="162" t="s">
        <v>40</v>
      </c>
      <c r="O162" s="58"/>
      <c r="P162" s="163">
        <f>O162*H162</f>
        <v>0</v>
      </c>
      <c r="Q162" s="163">
        <v>0</v>
      </c>
      <c r="R162" s="163">
        <f>Q162*H162</f>
        <v>0</v>
      </c>
      <c r="S162" s="163">
        <v>0</v>
      </c>
      <c r="T162" s="16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218</v>
      </c>
      <c r="AT162" s="165" t="s">
        <v>169</v>
      </c>
      <c r="AU162" s="165" t="s">
        <v>86</v>
      </c>
      <c r="AY162" s="14" t="s">
        <v>166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86</v>
      </c>
      <c r="BK162" s="166">
        <f>ROUND(I162*H162,2)</f>
        <v>0</v>
      </c>
      <c r="BL162" s="14" t="s">
        <v>218</v>
      </c>
      <c r="BM162" s="165" t="s">
        <v>788</v>
      </c>
    </row>
    <row r="163" spans="1:65" s="12" customFormat="1" ht="22.9" customHeight="1">
      <c r="B163" s="141"/>
      <c r="D163" s="142" t="s">
        <v>73</v>
      </c>
      <c r="E163" s="151" t="s">
        <v>789</v>
      </c>
      <c r="F163" s="151" t="s">
        <v>790</v>
      </c>
      <c r="I163" s="144"/>
      <c r="J163" s="152">
        <f>BK163</f>
        <v>0</v>
      </c>
      <c r="L163" s="141"/>
      <c r="M163" s="145"/>
      <c r="N163" s="146"/>
      <c r="O163" s="146"/>
      <c r="P163" s="147">
        <f>SUM(P164:P165)</f>
        <v>0</v>
      </c>
      <c r="Q163" s="146"/>
      <c r="R163" s="147">
        <f>SUM(R164:R165)</f>
        <v>9.5788799999999993E-2</v>
      </c>
      <c r="S163" s="146"/>
      <c r="T163" s="148">
        <f>SUM(T164:T165)</f>
        <v>0</v>
      </c>
      <c r="AR163" s="142" t="s">
        <v>86</v>
      </c>
      <c r="AT163" s="149" t="s">
        <v>73</v>
      </c>
      <c r="AU163" s="149" t="s">
        <v>81</v>
      </c>
      <c r="AY163" s="142" t="s">
        <v>166</v>
      </c>
      <c r="BK163" s="150">
        <f>SUM(BK164:BK165)</f>
        <v>0</v>
      </c>
    </row>
    <row r="164" spans="1:65" s="2" customFormat="1" ht="24.2" customHeight="1">
      <c r="A164" s="29"/>
      <c r="B164" s="153"/>
      <c r="C164" s="154" t="s">
        <v>442</v>
      </c>
      <c r="D164" s="154" t="s">
        <v>169</v>
      </c>
      <c r="E164" s="155" t="s">
        <v>791</v>
      </c>
      <c r="F164" s="156" t="s">
        <v>792</v>
      </c>
      <c r="G164" s="157" t="s">
        <v>216</v>
      </c>
      <c r="H164" s="191">
        <v>133.04</v>
      </c>
      <c r="I164" s="158"/>
      <c r="J164" s="159">
        <f>ROUND(I164*H164,2)</f>
        <v>0</v>
      </c>
      <c r="K164" s="160"/>
      <c r="L164" s="30"/>
      <c r="M164" s="161" t="s">
        <v>1</v>
      </c>
      <c r="N164" s="162" t="s">
        <v>40</v>
      </c>
      <c r="O164" s="58"/>
      <c r="P164" s="163">
        <f>O164*H164</f>
        <v>0</v>
      </c>
      <c r="Q164" s="163">
        <v>5.2999999999999998E-4</v>
      </c>
      <c r="R164" s="163">
        <f>Q164*H164</f>
        <v>7.0511199999999996E-2</v>
      </c>
      <c r="S164" s="163">
        <v>0</v>
      </c>
      <c r="T164" s="16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218</v>
      </c>
      <c r="AT164" s="165" t="s">
        <v>169</v>
      </c>
      <c r="AU164" s="165" t="s">
        <v>86</v>
      </c>
      <c r="AY164" s="14" t="s">
        <v>166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86</v>
      </c>
      <c r="BK164" s="166">
        <f>ROUND(I164*H164,2)</f>
        <v>0</v>
      </c>
      <c r="BL164" s="14" t="s">
        <v>218</v>
      </c>
      <c r="BM164" s="165" t="s">
        <v>793</v>
      </c>
    </row>
    <row r="165" spans="1:65" s="2" customFormat="1" ht="24.2" customHeight="1">
      <c r="A165" s="29"/>
      <c r="B165" s="153"/>
      <c r="C165" s="154" t="s">
        <v>218</v>
      </c>
      <c r="D165" s="154" t="s">
        <v>169</v>
      </c>
      <c r="E165" s="155" t="s">
        <v>794</v>
      </c>
      <c r="F165" s="156" t="s">
        <v>795</v>
      </c>
      <c r="G165" s="157" t="s">
        <v>216</v>
      </c>
      <c r="H165" s="191">
        <v>133.04</v>
      </c>
      <c r="I165" s="158"/>
      <c r="J165" s="159">
        <f>ROUND(I165*H165,2)</f>
        <v>0</v>
      </c>
      <c r="K165" s="160"/>
      <c r="L165" s="30"/>
      <c r="M165" s="161" t="s">
        <v>1</v>
      </c>
      <c r="N165" s="162" t="s">
        <v>40</v>
      </c>
      <c r="O165" s="58"/>
      <c r="P165" s="163">
        <f>O165*H165</f>
        <v>0</v>
      </c>
      <c r="Q165" s="163">
        <v>1.9000000000000001E-4</v>
      </c>
      <c r="R165" s="163">
        <f>Q165*H165</f>
        <v>2.5277600000000001E-2</v>
      </c>
      <c r="S165" s="163">
        <v>0</v>
      </c>
      <c r="T165" s="164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218</v>
      </c>
      <c r="AT165" s="165" t="s">
        <v>169</v>
      </c>
      <c r="AU165" s="165" t="s">
        <v>86</v>
      </c>
      <c r="AY165" s="14" t="s">
        <v>166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86</v>
      </c>
      <c r="BK165" s="166">
        <f>ROUND(I165*H165,2)</f>
        <v>0</v>
      </c>
      <c r="BL165" s="14" t="s">
        <v>218</v>
      </c>
      <c r="BM165" s="165" t="s">
        <v>796</v>
      </c>
    </row>
    <row r="166" spans="1:65" s="12" customFormat="1" ht="25.9" customHeight="1">
      <c r="B166" s="141"/>
      <c r="D166" s="142" t="s">
        <v>73</v>
      </c>
      <c r="E166" s="143" t="s">
        <v>219</v>
      </c>
      <c r="F166" s="143" t="s">
        <v>797</v>
      </c>
      <c r="I166" s="144"/>
      <c r="J166" s="129">
        <f>BK166</f>
        <v>0</v>
      </c>
      <c r="L166" s="141"/>
      <c r="M166" s="145"/>
      <c r="N166" s="146"/>
      <c r="O166" s="146"/>
      <c r="P166" s="147">
        <f>P167</f>
        <v>0</v>
      </c>
      <c r="Q166" s="146"/>
      <c r="R166" s="147">
        <f>R167</f>
        <v>117.83574594</v>
      </c>
      <c r="S166" s="146"/>
      <c r="T166" s="148">
        <f>T167</f>
        <v>0</v>
      </c>
      <c r="AR166" s="142" t="s">
        <v>369</v>
      </c>
      <c r="AT166" s="149" t="s">
        <v>73</v>
      </c>
      <c r="AU166" s="149" t="s">
        <v>74</v>
      </c>
      <c r="AY166" s="142" t="s">
        <v>166</v>
      </c>
      <c r="BK166" s="150">
        <f>BK167</f>
        <v>0</v>
      </c>
    </row>
    <row r="167" spans="1:65" s="12" customFormat="1" ht="22.9" customHeight="1">
      <c r="B167" s="141"/>
      <c r="D167" s="142" t="s">
        <v>73</v>
      </c>
      <c r="E167" s="151" t="s">
        <v>798</v>
      </c>
      <c r="F167" s="151" t="s">
        <v>799</v>
      </c>
      <c r="I167" s="144"/>
      <c r="J167" s="152">
        <f>BK167</f>
        <v>0</v>
      </c>
      <c r="L167" s="141"/>
      <c r="M167" s="145"/>
      <c r="N167" s="146"/>
      <c r="O167" s="146"/>
      <c r="P167" s="147">
        <f>SUM(P168:P169)</f>
        <v>0</v>
      </c>
      <c r="Q167" s="146"/>
      <c r="R167" s="147">
        <f>SUM(R168:R169)</f>
        <v>117.83574594</v>
      </c>
      <c r="S167" s="146"/>
      <c r="T167" s="148">
        <f>SUM(T168:T169)</f>
        <v>0</v>
      </c>
      <c r="AR167" s="142" t="s">
        <v>369</v>
      </c>
      <c r="AT167" s="149" t="s">
        <v>73</v>
      </c>
      <c r="AU167" s="149" t="s">
        <v>81</v>
      </c>
      <c r="AY167" s="142" t="s">
        <v>166</v>
      </c>
      <c r="BK167" s="150">
        <f>SUM(BK168:BK169)</f>
        <v>0</v>
      </c>
    </row>
    <row r="168" spans="1:65" s="2" customFormat="1" ht="16.5" customHeight="1">
      <c r="A168" s="29"/>
      <c r="B168" s="153"/>
      <c r="C168" s="154" t="s">
        <v>205</v>
      </c>
      <c r="D168" s="154" t="s">
        <v>169</v>
      </c>
      <c r="E168" s="155" t="s">
        <v>800</v>
      </c>
      <c r="F168" s="156" t="s">
        <v>801</v>
      </c>
      <c r="G168" s="157" t="s">
        <v>597</v>
      </c>
      <c r="H168" s="191">
        <v>5321.58</v>
      </c>
      <c r="I168" s="158"/>
      <c r="J168" s="159">
        <f>ROUND(I168*H168,2)</f>
        <v>0</v>
      </c>
      <c r="K168" s="160"/>
      <c r="L168" s="30"/>
      <c r="M168" s="161" t="s">
        <v>1</v>
      </c>
      <c r="N168" s="162" t="s">
        <v>40</v>
      </c>
      <c r="O168" s="58"/>
      <c r="P168" s="163">
        <f>O168*H168</f>
        <v>0</v>
      </c>
      <c r="Q168" s="163">
        <v>0</v>
      </c>
      <c r="R168" s="163">
        <f>Q168*H168</f>
        <v>0</v>
      </c>
      <c r="S168" s="163">
        <v>0</v>
      </c>
      <c r="T168" s="16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378</v>
      </c>
      <c r="AT168" s="165" t="s">
        <v>169</v>
      </c>
      <c r="AU168" s="165" t="s">
        <v>86</v>
      </c>
      <c r="AY168" s="14" t="s">
        <v>166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86</v>
      </c>
      <c r="BK168" s="166">
        <f>ROUND(I168*H168,2)</f>
        <v>0</v>
      </c>
      <c r="BL168" s="14" t="s">
        <v>378</v>
      </c>
      <c r="BM168" s="165" t="s">
        <v>802</v>
      </c>
    </row>
    <row r="169" spans="1:65" s="2" customFormat="1" ht="24.2" customHeight="1">
      <c r="A169" s="29"/>
      <c r="B169" s="153"/>
      <c r="C169" s="167" t="s">
        <v>229</v>
      </c>
      <c r="D169" s="167" t="s">
        <v>219</v>
      </c>
      <c r="E169" s="168" t="s">
        <v>803</v>
      </c>
      <c r="F169" s="169" t="s">
        <v>804</v>
      </c>
      <c r="G169" s="170" t="s">
        <v>597</v>
      </c>
      <c r="H169" s="192">
        <v>5853.7380000000003</v>
      </c>
      <c r="I169" s="171"/>
      <c r="J169" s="172">
        <f>ROUND(I169*H169,2)</f>
        <v>0</v>
      </c>
      <c r="K169" s="173"/>
      <c r="L169" s="174"/>
      <c r="M169" s="175" t="s">
        <v>1</v>
      </c>
      <c r="N169" s="176" t="s">
        <v>40</v>
      </c>
      <c r="O169" s="58"/>
      <c r="P169" s="163">
        <f>O169*H169</f>
        <v>0</v>
      </c>
      <c r="Q169" s="163">
        <v>2.0129999999999999E-2</v>
      </c>
      <c r="R169" s="163">
        <f>Q169*H169</f>
        <v>117.83574594</v>
      </c>
      <c r="S169" s="163">
        <v>0</v>
      </c>
      <c r="T169" s="164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805</v>
      </c>
      <c r="AT169" s="165" t="s">
        <v>219</v>
      </c>
      <c r="AU169" s="165" t="s">
        <v>86</v>
      </c>
      <c r="AY169" s="14" t="s">
        <v>166</v>
      </c>
      <c r="BE169" s="166">
        <f>IF(N169="základná",J169,0)</f>
        <v>0</v>
      </c>
      <c r="BF169" s="166">
        <f>IF(N169="znížená",J169,0)</f>
        <v>0</v>
      </c>
      <c r="BG169" s="166">
        <f>IF(N169="zákl. prenesená",J169,0)</f>
        <v>0</v>
      </c>
      <c r="BH169" s="166">
        <f>IF(N169="zníž. prenesená",J169,0)</f>
        <v>0</v>
      </c>
      <c r="BI169" s="166">
        <f>IF(N169="nulová",J169,0)</f>
        <v>0</v>
      </c>
      <c r="BJ169" s="14" t="s">
        <v>86</v>
      </c>
      <c r="BK169" s="166">
        <f>ROUND(I169*H169,2)</f>
        <v>0</v>
      </c>
      <c r="BL169" s="14" t="s">
        <v>805</v>
      </c>
      <c r="BM169" s="165" t="s">
        <v>806</v>
      </c>
    </row>
    <row r="170" spans="1:65" s="2" customFormat="1" ht="49.9" customHeight="1">
      <c r="A170" s="29"/>
      <c r="B170" s="30"/>
      <c r="C170" s="29"/>
      <c r="D170" s="29"/>
      <c r="E170" s="143" t="s">
        <v>397</v>
      </c>
      <c r="F170" s="143" t="s">
        <v>398</v>
      </c>
      <c r="G170" s="29"/>
      <c r="H170" s="29"/>
      <c r="I170" s="29"/>
      <c r="J170" s="129">
        <f t="shared" ref="J170:J175" si="20">BK170</f>
        <v>0</v>
      </c>
      <c r="K170" s="29"/>
      <c r="L170" s="30"/>
      <c r="M170" s="177"/>
      <c r="N170" s="178"/>
      <c r="O170" s="58"/>
      <c r="P170" s="58"/>
      <c r="Q170" s="58"/>
      <c r="R170" s="58"/>
      <c r="S170" s="58"/>
      <c r="T170" s="5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73</v>
      </c>
      <c r="AU170" s="14" t="s">
        <v>74</v>
      </c>
      <c r="AY170" s="14" t="s">
        <v>399</v>
      </c>
      <c r="BK170" s="166">
        <f>SUM(BK171:BK175)</f>
        <v>0</v>
      </c>
    </row>
    <row r="171" spans="1:65" s="2" customFormat="1" ht="16.350000000000001" customHeight="1">
      <c r="A171" s="29"/>
      <c r="B171" s="30"/>
      <c r="C171" s="179" t="s">
        <v>1</v>
      </c>
      <c r="D171" s="179" t="s">
        <v>169</v>
      </c>
      <c r="E171" s="180" t="s">
        <v>1</v>
      </c>
      <c r="F171" s="181" t="s">
        <v>1</v>
      </c>
      <c r="G171" s="182" t="s">
        <v>1</v>
      </c>
      <c r="H171" s="183"/>
      <c r="I171" s="184"/>
      <c r="J171" s="185">
        <f t="shared" si="20"/>
        <v>0</v>
      </c>
      <c r="K171" s="186"/>
      <c r="L171" s="30"/>
      <c r="M171" s="187" t="s">
        <v>1</v>
      </c>
      <c r="N171" s="188" t="s">
        <v>40</v>
      </c>
      <c r="O171" s="58"/>
      <c r="P171" s="58"/>
      <c r="Q171" s="58"/>
      <c r="R171" s="58"/>
      <c r="S171" s="58"/>
      <c r="T171" s="5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T171" s="14" t="s">
        <v>399</v>
      </c>
      <c r="AU171" s="14" t="s">
        <v>81</v>
      </c>
      <c r="AY171" s="14" t="s">
        <v>399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86</v>
      </c>
      <c r="BK171" s="166">
        <f>I171*H171</f>
        <v>0</v>
      </c>
    </row>
    <row r="172" spans="1:65" s="2" customFormat="1" ht="16.350000000000001" customHeight="1">
      <c r="A172" s="29"/>
      <c r="B172" s="30"/>
      <c r="C172" s="179" t="s">
        <v>1</v>
      </c>
      <c r="D172" s="179" t="s">
        <v>169</v>
      </c>
      <c r="E172" s="180" t="s">
        <v>1</v>
      </c>
      <c r="F172" s="181" t="s">
        <v>1</v>
      </c>
      <c r="G172" s="182" t="s">
        <v>1</v>
      </c>
      <c r="H172" s="183"/>
      <c r="I172" s="184"/>
      <c r="J172" s="185">
        <f t="shared" si="20"/>
        <v>0</v>
      </c>
      <c r="K172" s="186"/>
      <c r="L172" s="30"/>
      <c r="M172" s="187" t="s">
        <v>1</v>
      </c>
      <c r="N172" s="188" t="s">
        <v>40</v>
      </c>
      <c r="O172" s="58"/>
      <c r="P172" s="58"/>
      <c r="Q172" s="58"/>
      <c r="R172" s="58"/>
      <c r="S172" s="58"/>
      <c r="T172" s="5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399</v>
      </c>
      <c r="AU172" s="14" t="s">
        <v>81</v>
      </c>
      <c r="AY172" s="14" t="s">
        <v>399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86</v>
      </c>
      <c r="BK172" s="166">
        <f>I172*H172</f>
        <v>0</v>
      </c>
    </row>
    <row r="173" spans="1:65" s="2" customFormat="1" ht="16.350000000000001" customHeight="1">
      <c r="A173" s="29"/>
      <c r="B173" s="30"/>
      <c r="C173" s="179" t="s">
        <v>1</v>
      </c>
      <c r="D173" s="179" t="s">
        <v>169</v>
      </c>
      <c r="E173" s="180" t="s">
        <v>1</v>
      </c>
      <c r="F173" s="181" t="s">
        <v>1</v>
      </c>
      <c r="G173" s="182" t="s">
        <v>1</v>
      </c>
      <c r="H173" s="183"/>
      <c r="I173" s="184"/>
      <c r="J173" s="185">
        <f t="shared" si="20"/>
        <v>0</v>
      </c>
      <c r="K173" s="186"/>
      <c r="L173" s="30"/>
      <c r="M173" s="187" t="s">
        <v>1</v>
      </c>
      <c r="N173" s="188" t="s">
        <v>40</v>
      </c>
      <c r="O173" s="58"/>
      <c r="P173" s="58"/>
      <c r="Q173" s="58"/>
      <c r="R173" s="58"/>
      <c r="S173" s="58"/>
      <c r="T173" s="5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T173" s="14" t="s">
        <v>399</v>
      </c>
      <c r="AU173" s="14" t="s">
        <v>81</v>
      </c>
      <c r="AY173" s="14" t="s">
        <v>399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4" t="s">
        <v>86</v>
      </c>
      <c r="BK173" s="166">
        <f>I173*H173</f>
        <v>0</v>
      </c>
    </row>
    <row r="174" spans="1:65" s="2" customFormat="1" ht="16.350000000000001" customHeight="1">
      <c r="A174" s="29"/>
      <c r="B174" s="30"/>
      <c r="C174" s="179" t="s">
        <v>1</v>
      </c>
      <c r="D174" s="179" t="s">
        <v>169</v>
      </c>
      <c r="E174" s="180" t="s">
        <v>1</v>
      </c>
      <c r="F174" s="181" t="s">
        <v>1</v>
      </c>
      <c r="G174" s="182" t="s">
        <v>1</v>
      </c>
      <c r="H174" s="183"/>
      <c r="I174" s="184"/>
      <c r="J174" s="185">
        <f t="shared" si="20"/>
        <v>0</v>
      </c>
      <c r="K174" s="186"/>
      <c r="L174" s="30"/>
      <c r="M174" s="187" t="s">
        <v>1</v>
      </c>
      <c r="N174" s="188" t="s">
        <v>40</v>
      </c>
      <c r="O174" s="58"/>
      <c r="P174" s="58"/>
      <c r="Q174" s="58"/>
      <c r="R174" s="58"/>
      <c r="S174" s="58"/>
      <c r="T174" s="5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4" t="s">
        <v>399</v>
      </c>
      <c r="AU174" s="14" t="s">
        <v>81</v>
      </c>
      <c r="AY174" s="14" t="s">
        <v>399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86</v>
      </c>
      <c r="BK174" s="166">
        <f>I174*H174</f>
        <v>0</v>
      </c>
    </row>
    <row r="175" spans="1:65" s="2" customFormat="1" ht="16.350000000000001" customHeight="1">
      <c r="A175" s="29"/>
      <c r="B175" s="30"/>
      <c r="C175" s="179" t="s">
        <v>1</v>
      </c>
      <c r="D175" s="179" t="s">
        <v>169</v>
      </c>
      <c r="E175" s="180" t="s">
        <v>1</v>
      </c>
      <c r="F175" s="181" t="s">
        <v>1</v>
      </c>
      <c r="G175" s="182" t="s">
        <v>1</v>
      </c>
      <c r="H175" s="183"/>
      <c r="I175" s="184"/>
      <c r="J175" s="185">
        <f t="shared" si="20"/>
        <v>0</v>
      </c>
      <c r="K175" s="186"/>
      <c r="L175" s="30"/>
      <c r="M175" s="187" t="s">
        <v>1</v>
      </c>
      <c r="N175" s="188" t="s">
        <v>40</v>
      </c>
      <c r="O175" s="189"/>
      <c r="P175" s="189"/>
      <c r="Q175" s="189"/>
      <c r="R175" s="189"/>
      <c r="S175" s="189"/>
      <c r="T175" s="190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T175" s="14" t="s">
        <v>399</v>
      </c>
      <c r="AU175" s="14" t="s">
        <v>81</v>
      </c>
      <c r="AY175" s="14" t="s">
        <v>399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86</v>
      </c>
      <c r="BK175" s="166">
        <f>I175*H175</f>
        <v>0</v>
      </c>
    </row>
    <row r="176" spans="1:65" s="2" customFormat="1" ht="6.95" customHeight="1">
      <c r="A176" s="29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0"/>
      <c r="M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</sheetData>
  <autoFilter ref="C127:K175" xr:uid="{00000000-0009-0000-0000-000006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71:D176" xr:uid="{00000000-0002-0000-0600-000000000000}">
      <formula1>"K, M"</formula1>
    </dataValidation>
    <dataValidation type="list" allowBlank="1" showInputMessage="1" showErrorMessage="1" error="Povolené sú hodnoty základná, znížená, nulová." sqref="N171:N176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50"/>
  <sheetViews>
    <sheetView showGridLines="0" topLeftCell="A114" workbookViewId="0">
      <selection activeCell="H143" sqref="H14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hidden="1" customHeight="1">
      <c r="B4" s="17"/>
      <c r="D4" s="18" t="s">
        <v>131</v>
      </c>
      <c r="L4" s="17"/>
      <c r="M4" s="98" t="s">
        <v>9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16.5" hidden="1" customHeight="1">
      <c r="B7" s="17"/>
      <c r="E7" s="241" t="str">
        <f>'Rekapitulácia stavby'!K6</f>
        <v>Mestský park Komenského</v>
      </c>
      <c r="F7" s="242"/>
      <c r="G7" s="242"/>
      <c r="H7" s="242"/>
      <c r="L7" s="17"/>
    </row>
    <row r="8" spans="1:46" s="2" customFormat="1" ht="12" hidden="1" customHeight="1">
      <c r="A8" s="29"/>
      <c r="B8" s="30"/>
      <c r="C8" s="29"/>
      <c r="D8" s="24" t="s">
        <v>132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237" t="s">
        <v>807</v>
      </c>
      <c r="F9" s="240"/>
      <c r="G9" s="240"/>
      <c r="H9" s="240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43" t="str">
        <f>'Rekapitulácia stavby'!E14</f>
        <v>Vyplň údaj</v>
      </c>
      <c r="F18" s="220"/>
      <c r="G18" s="220"/>
      <c r="H18" s="22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30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102" t="s">
        <v>34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103" t="s">
        <v>38</v>
      </c>
      <c r="E33" s="35" t="s">
        <v>39</v>
      </c>
      <c r="F33" s="104">
        <f>ROUND((ROUND((SUM(BE122:BE143)),  2) + SUM(BE145:BE149)), 2)</f>
        <v>0</v>
      </c>
      <c r="G33" s="105"/>
      <c r="H33" s="105"/>
      <c r="I33" s="106">
        <v>0.2</v>
      </c>
      <c r="J33" s="104">
        <f>ROUND((ROUND(((SUM(BE122:BE143))*I33),  2) + (SUM(BE145:BE149)*I33)),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35" t="s">
        <v>40</v>
      </c>
      <c r="F34" s="104">
        <f>ROUND((ROUND((SUM(BF122:BF143)),  2) + SUM(BF145:BF149)), 2)</f>
        <v>0</v>
      </c>
      <c r="G34" s="105"/>
      <c r="H34" s="105"/>
      <c r="I34" s="106">
        <v>0.2</v>
      </c>
      <c r="J34" s="104">
        <f>ROUND((ROUND(((SUM(BF122:BF143))*I34),  2) + (SUM(BF145:BF149)*I34)),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7">
        <f>ROUND((ROUND((SUM(BG122:BG143)),  2) + SUM(BG145:BG149)), 2)</f>
        <v>0</v>
      </c>
      <c r="G35" s="29"/>
      <c r="H35" s="29"/>
      <c r="I35" s="108">
        <v>0.2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7">
        <f>ROUND((ROUND((SUM(BH122:BH143)),  2) + SUM(BH145:BH149)), 2)</f>
        <v>0</v>
      </c>
      <c r="G36" s="29"/>
      <c r="H36" s="29"/>
      <c r="I36" s="108">
        <v>0.2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104">
        <f>ROUND((ROUND((SUM(BI122:BI143)),  2) + SUM(BI145:BI149)),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109"/>
      <c r="D39" s="110" t="s">
        <v>44</v>
      </c>
      <c r="E39" s="60"/>
      <c r="F39" s="60"/>
      <c r="G39" s="111" t="s">
        <v>45</v>
      </c>
      <c r="H39" s="112" t="s">
        <v>46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9"/>
      <c r="B61" s="30"/>
      <c r="C61" s="29"/>
      <c r="D61" s="45" t="s">
        <v>49</v>
      </c>
      <c r="E61" s="32"/>
      <c r="F61" s="115" t="s">
        <v>50</v>
      </c>
      <c r="G61" s="45" t="s">
        <v>49</v>
      </c>
      <c r="H61" s="32"/>
      <c r="I61" s="32"/>
      <c r="J61" s="11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9"/>
      <c r="B76" s="30"/>
      <c r="C76" s="29"/>
      <c r="D76" s="45" t="s">
        <v>49</v>
      </c>
      <c r="E76" s="32"/>
      <c r="F76" s="115" t="s">
        <v>50</v>
      </c>
      <c r="G76" s="45" t="s">
        <v>49</v>
      </c>
      <c r="H76" s="32"/>
      <c r="I76" s="32"/>
      <c r="J76" s="11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136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41" t="str">
        <f>E7</f>
        <v>Mestský park Komenského</v>
      </c>
      <c r="F85" s="242"/>
      <c r="G85" s="242"/>
      <c r="H85" s="242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132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37" t="str">
        <f>E9</f>
        <v>SO-04 - Mobiliár a drobná architektúra</v>
      </c>
      <c r="F87" s="240"/>
      <c r="G87" s="240"/>
      <c r="H87" s="240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>Námestie Komenského, MČ Bratislava – Staré mesto</v>
      </c>
      <c r="G89" s="29"/>
      <c r="H89" s="29"/>
      <c r="I89" s="24" t="s">
        <v>21</v>
      </c>
      <c r="J89" s="55" t="str">
        <f>IF(J12="","",J12)</f>
        <v>1. 2. 2022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Hlavné mesto SR Bratislava</v>
      </c>
      <c r="G91" s="29"/>
      <c r="H91" s="29"/>
      <c r="I91" s="24" t="s">
        <v>29</v>
      </c>
      <c r="J91" s="27" t="str">
        <f>E21</f>
        <v xml:space="preserve">Totalstudio s.r.o.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Totalstudio s.r.o.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7" t="s">
        <v>137</v>
      </c>
      <c r="D94" s="109"/>
      <c r="E94" s="109"/>
      <c r="F94" s="109"/>
      <c r="G94" s="109"/>
      <c r="H94" s="109"/>
      <c r="I94" s="109"/>
      <c r="J94" s="118" t="s">
        <v>138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9" t="s">
        <v>139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140</v>
      </c>
    </row>
    <row r="97" spans="1:31" s="9" customFormat="1" ht="24.95" hidden="1" customHeight="1">
      <c r="B97" s="120"/>
      <c r="D97" s="121" t="s">
        <v>141</v>
      </c>
      <c r="E97" s="122"/>
      <c r="F97" s="122"/>
      <c r="G97" s="122"/>
      <c r="H97" s="122"/>
      <c r="I97" s="122"/>
      <c r="J97" s="123">
        <f>J123</f>
        <v>0</v>
      </c>
      <c r="L97" s="120"/>
    </row>
    <row r="98" spans="1:31" s="10" customFormat="1" ht="19.899999999999999" hidden="1" customHeight="1">
      <c r="B98" s="124"/>
      <c r="D98" s="125" t="s">
        <v>808</v>
      </c>
      <c r="E98" s="126"/>
      <c r="F98" s="126"/>
      <c r="G98" s="126"/>
      <c r="H98" s="126"/>
      <c r="I98" s="126"/>
      <c r="J98" s="127">
        <f>J124</f>
        <v>0</v>
      </c>
      <c r="L98" s="124"/>
    </row>
    <row r="99" spans="1:31" s="10" customFormat="1" ht="19.899999999999999" hidden="1" customHeight="1">
      <c r="B99" s="124"/>
      <c r="D99" s="125" t="s">
        <v>809</v>
      </c>
      <c r="E99" s="126"/>
      <c r="F99" s="126"/>
      <c r="G99" s="126"/>
      <c r="H99" s="126"/>
      <c r="I99" s="126"/>
      <c r="J99" s="127">
        <f>J128</f>
        <v>0</v>
      </c>
      <c r="L99" s="124"/>
    </row>
    <row r="100" spans="1:31" s="10" customFormat="1" ht="19.899999999999999" hidden="1" customHeight="1">
      <c r="B100" s="124"/>
      <c r="D100" s="125" t="s">
        <v>810</v>
      </c>
      <c r="E100" s="126"/>
      <c r="F100" s="126"/>
      <c r="G100" s="126"/>
      <c r="H100" s="126"/>
      <c r="I100" s="126"/>
      <c r="J100" s="127">
        <f>J133</f>
        <v>0</v>
      </c>
      <c r="L100" s="124"/>
    </row>
    <row r="101" spans="1:31" s="10" customFormat="1" ht="19.899999999999999" hidden="1" customHeight="1">
      <c r="B101" s="124"/>
      <c r="D101" s="125" t="s">
        <v>811</v>
      </c>
      <c r="E101" s="126"/>
      <c r="F101" s="126"/>
      <c r="G101" s="126"/>
      <c r="H101" s="126"/>
      <c r="I101" s="126"/>
      <c r="J101" s="127">
        <f>J136</f>
        <v>0</v>
      </c>
      <c r="L101" s="124"/>
    </row>
    <row r="102" spans="1:31" s="9" customFormat="1" ht="21.75" hidden="1" customHeight="1">
      <c r="B102" s="120"/>
      <c r="D102" s="128" t="s">
        <v>151</v>
      </c>
      <c r="J102" s="129">
        <f>J144</f>
        <v>0</v>
      </c>
      <c r="L102" s="120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idden="1"/>
    <row r="106" spans="1:31" hidden="1"/>
    <row r="107" spans="1:31" hidden="1"/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152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41" t="str">
        <f>E7</f>
        <v>Mestský park Komenského</v>
      </c>
      <c r="F112" s="242"/>
      <c r="G112" s="242"/>
      <c r="H112" s="242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132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37" t="str">
        <f>E9</f>
        <v>SO-04 - Mobiliár a drobná architektúra</v>
      </c>
      <c r="F114" s="240"/>
      <c r="G114" s="240"/>
      <c r="H114" s="240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Námestie Komenského, MČ Bratislava – Staré mesto</v>
      </c>
      <c r="G116" s="29"/>
      <c r="H116" s="29"/>
      <c r="I116" s="24" t="s">
        <v>21</v>
      </c>
      <c r="J116" s="55" t="str">
        <f>IF(J12="","",J12)</f>
        <v>1. 2. 2022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Hlavné mesto SR Bratislava</v>
      </c>
      <c r="G118" s="29"/>
      <c r="H118" s="29"/>
      <c r="I118" s="24" t="s">
        <v>29</v>
      </c>
      <c r="J118" s="27" t="str">
        <f>E21</f>
        <v xml:space="preserve">Totalstudio s.r.o. 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 xml:space="preserve">Totalstudio s.r.o.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0"/>
      <c r="B121" s="131"/>
      <c r="C121" s="132" t="s">
        <v>153</v>
      </c>
      <c r="D121" s="133" t="s">
        <v>59</v>
      </c>
      <c r="E121" s="133" t="s">
        <v>55</v>
      </c>
      <c r="F121" s="133" t="s">
        <v>56</v>
      </c>
      <c r="G121" s="133" t="s">
        <v>154</v>
      </c>
      <c r="H121" s="133" t="s">
        <v>155</v>
      </c>
      <c r="I121" s="133" t="s">
        <v>156</v>
      </c>
      <c r="J121" s="134" t="s">
        <v>138</v>
      </c>
      <c r="K121" s="135" t="s">
        <v>157</v>
      </c>
      <c r="L121" s="136"/>
      <c r="M121" s="62" t="s">
        <v>1</v>
      </c>
      <c r="N121" s="63" t="s">
        <v>38</v>
      </c>
      <c r="O121" s="63" t="s">
        <v>158</v>
      </c>
      <c r="P121" s="63" t="s">
        <v>159</v>
      </c>
      <c r="Q121" s="63" t="s">
        <v>160</v>
      </c>
      <c r="R121" s="63" t="s">
        <v>161</v>
      </c>
      <c r="S121" s="63" t="s">
        <v>162</v>
      </c>
      <c r="T121" s="64" t="s">
        <v>163</v>
      </c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</row>
    <row r="122" spans="1:65" s="2" customFormat="1" ht="22.9" customHeight="1">
      <c r="A122" s="29"/>
      <c r="B122" s="30"/>
      <c r="C122" s="69" t="s">
        <v>139</v>
      </c>
      <c r="D122" s="29"/>
      <c r="E122" s="29"/>
      <c r="F122" s="29"/>
      <c r="G122" s="29"/>
      <c r="H122" s="29"/>
      <c r="I122" s="29"/>
      <c r="J122" s="137">
        <f>BK122</f>
        <v>0</v>
      </c>
      <c r="K122" s="29"/>
      <c r="L122" s="30"/>
      <c r="M122" s="65"/>
      <c r="N122" s="56"/>
      <c r="O122" s="66"/>
      <c r="P122" s="138">
        <f>P123+P144</f>
        <v>0</v>
      </c>
      <c r="Q122" s="66"/>
      <c r="R122" s="138">
        <f>R123+R144</f>
        <v>8.1399999999999997E-3</v>
      </c>
      <c r="S122" s="66"/>
      <c r="T122" s="139">
        <f>T123+T144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73</v>
      </c>
      <c r="AU122" s="14" t="s">
        <v>140</v>
      </c>
      <c r="BK122" s="140">
        <f>BK123+BK144</f>
        <v>0</v>
      </c>
    </row>
    <row r="123" spans="1:65" s="12" customFormat="1" ht="25.9" customHeight="1">
      <c r="B123" s="141"/>
      <c r="D123" s="142" t="s">
        <v>73</v>
      </c>
      <c r="E123" s="143" t="s">
        <v>164</v>
      </c>
      <c r="F123" s="143" t="s">
        <v>165</v>
      </c>
      <c r="I123" s="144"/>
      <c r="J123" s="129">
        <f>BK123</f>
        <v>0</v>
      </c>
      <c r="L123" s="141"/>
      <c r="M123" s="145"/>
      <c r="N123" s="146"/>
      <c r="O123" s="146"/>
      <c r="P123" s="147">
        <f>P124+P128+P133+P136</f>
        <v>0</v>
      </c>
      <c r="Q123" s="146"/>
      <c r="R123" s="147">
        <f>R124+R128+R133+R136</f>
        <v>8.1399999999999997E-3</v>
      </c>
      <c r="S123" s="146"/>
      <c r="T123" s="148">
        <f>T124+T128+T133+T136</f>
        <v>0</v>
      </c>
      <c r="AR123" s="142" t="s">
        <v>81</v>
      </c>
      <c r="AT123" s="149" t="s">
        <v>73</v>
      </c>
      <c r="AU123" s="149" t="s">
        <v>74</v>
      </c>
      <c r="AY123" s="142" t="s">
        <v>166</v>
      </c>
      <c r="BK123" s="150">
        <f>BK124+BK128+BK133+BK136</f>
        <v>0</v>
      </c>
    </row>
    <row r="124" spans="1:65" s="12" customFormat="1" ht="22.9" customHeight="1">
      <c r="B124" s="141"/>
      <c r="D124" s="142" t="s">
        <v>73</v>
      </c>
      <c r="E124" s="151" t="s">
        <v>812</v>
      </c>
      <c r="F124" s="151" t="s">
        <v>813</v>
      </c>
      <c r="I124" s="144"/>
      <c r="J124" s="152">
        <f>BK124</f>
        <v>0</v>
      </c>
      <c r="L124" s="141"/>
      <c r="M124" s="145"/>
      <c r="N124" s="146"/>
      <c r="O124" s="146"/>
      <c r="P124" s="147">
        <f>SUM(P125:P127)</f>
        <v>0</v>
      </c>
      <c r="Q124" s="146"/>
      <c r="R124" s="147">
        <f>SUM(R125:R127)</f>
        <v>8.1399999999999997E-3</v>
      </c>
      <c r="S124" s="146"/>
      <c r="T124" s="148">
        <f>SUM(T125:T127)</f>
        <v>0</v>
      </c>
      <c r="AR124" s="142" t="s">
        <v>81</v>
      </c>
      <c r="AT124" s="149" t="s">
        <v>73</v>
      </c>
      <c r="AU124" s="149" t="s">
        <v>81</v>
      </c>
      <c r="AY124" s="142" t="s">
        <v>166</v>
      </c>
      <c r="BK124" s="150">
        <f>SUM(BK125:BK127)</f>
        <v>0</v>
      </c>
    </row>
    <row r="125" spans="1:65" s="2" customFormat="1" ht="24.2" customHeight="1">
      <c r="A125" s="29"/>
      <c r="B125" s="153"/>
      <c r="C125" s="154" t="s">
        <v>369</v>
      </c>
      <c r="D125" s="154" t="s">
        <v>169</v>
      </c>
      <c r="E125" s="155" t="s">
        <v>814</v>
      </c>
      <c r="F125" s="156" t="s">
        <v>815</v>
      </c>
      <c r="G125" s="157" t="s">
        <v>248</v>
      </c>
      <c r="H125" s="191">
        <v>4</v>
      </c>
      <c r="I125" s="158"/>
      <c r="J125" s="159">
        <f>ROUND(I125*H125,2)</f>
        <v>0</v>
      </c>
      <c r="K125" s="160"/>
      <c r="L125" s="30"/>
      <c r="M125" s="161" t="s">
        <v>1</v>
      </c>
      <c r="N125" s="162" t="s">
        <v>40</v>
      </c>
      <c r="O125" s="58"/>
      <c r="P125" s="163">
        <f>O125*H125</f>
        <v>0</v>
      </c>
      <c r="Q125" s="163">
        <v>6.7000000000000002E-4</v>
      </c>
      <c r="R125" s="163">
        <f>Q125*H125</f>
        <v>2.6800000000000001E-3</v>
      </c>
      <c r="S125" s="163">
        <v>0</v>
      </c>
      <c r="T125" s="164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5" t="s">
        <v>173</v>
      </c>
      <c r="AT125" s="165" t="s">
        <v>169</v>
      </c>
      <c r="AU125" s="165" t="s">
        <v>86</v>
      </c>
      <c r="AY125" s="14" t="s">
        <v>166</v>
      </c>
      <c r="BE125" s="166">
        <f>IF(N125="základná",J125,0)</f>
        <v>0</v>
      </c>
      <c r="BF125" s="166">
        <f>IF(N125="znížená",J125,0)</f>
        <v>0</v>
      </c>
      <c r="BG125" s="166">
        <f>IF(N125="zákl. prenesená",J125,0)</f>
        <v>0</v>
      </c>
      <c r="BH125" s="166">
        <f>IF(N125="zníž. prenesená",J125,0)</f>
        <v>0</v>
      </c>
      <c r="BI125" s="166">
        <f>IF(N125="nulová",J125,0)</f>
        <v>0</v>
      </c>
      <c r="BJ125" s="14" t="s">
        <v>86</v>
      </c>
      <c r="BK125" s="166">
        <f>ROUND(I125*H125,2)</f>
        <v>0</v>
      </c>
      <c r="BL125" s="14" t="s">
        <v>173</v>
      </c>
      <c r="BM125" s="165" t="s">
        <v>816</v>
      </c>
    </row>
    <row r="126" spans="1:65" s="2" customFormat="1" ht="24.2" customHeight="1">
      <c r="A126" s="29"/>
      <c r="B126" s="153"/>
      <c r="C126" s="154" t="s">
        <v>81</v>
      </c>
      <c r="D126" s="154" t="s">
        <v>169</v>
      </c>
      <c r="E126" s="155" t="s">
        <v>817</v>
      </c>
      <c r="F126" s="156" t="s">
        <v>818</v>
      </c>
      <c r="G126" s="157" t="s">
        <v>248</v>
      </c>
      <c r="H126" s="191">
        <v>8</v>
      </c>
      <c r="I126" s="158"/>
      <c r="J126" s="159">
        <f>ROUND(I126*H126,2)</f>
        <v>0</v>
      </c>
      <c r="K126" s="160"/>
      <c r="L126" s="30"/>
      <c r="M126" s="161" t="s">
        <v>1</v>
      </c>
      <c r="N126" s="162" t="s">
        <v>40</v>
      </c>
      <c r="O126" s="58"/>
      <c r="P126" s="163">
        <f>O126*H126</f>
        <v>0</v>
      </c>
      <c r="Q126" s="163">
        <v>4.6999999999999999E-4</v>
      </c>
      <c r="R126" s="163">
        <f>Q126*H126</f>
        <v>3.7599999999999999E-3</v>
      </c>
      <c r="S126" s="163">
        <v>0</v>
      </c>
      <c r="T126" s="16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5" t="s">
        <v>173</v>
      </c>
      <c r="AT126" s="165" t="s">
        <v>169</v>
      </c>
      <c r="AU126" s="165" t="s">
        <v>86</v>
      </c>
      <c r="AY126" s="14" t="s">
        <v>166</v>
      </c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4" t="s">
        <v>86</v>
      </c>
      <c r="BK126" s="166">
        <f>ROUND(I126*H126,2)</f>
        <v>0</v>
      </c>
      <c r="BL126" s="14" t="s">
        <v>173</v>
      </c>
      <c r="BM126" s="165" t="s">
        <v>819</v>
      </c>
    </row>
    <row r="127" spans="1:65" s="2" customFormat="1" ht="24.2" customHeight="1">
      <c r="A127" s="29"/>
      <c r="B127" s="153"/>
      <c r="C127" s="154" t="s">
        <v>233</v>
      </c>
      <c r="D127" s="154" t="s">
        <v>169</v>
      </c>
      <c r="E127" s="155" t="s">
        <v>820</v>
      </c>
      <c r="F127" s="156" t="s">
        <v>821</v>
      </c>
      <c r="G127" s="157" t="s">
        <v>248</v>
      </c>
      <c r="H127" s="191">
        <v>1</v>
      </c>
      <c r="I127" s="158"/>
      <c r="J127" s="159">
        <f>ROUND(I127*H127,2)</f>
        <v>0</v>
      </c>
      <c r="K127" s="160"/>
      <c r="L127" s="30"/>
      <c r="M127" s="161" t="s">
        <v>1</v>
      </c>
      <c r="N127" s="162" t="s">
        <v>40</v>
      </c>
      <c r="O127" s="58"/>
      <c r="P127" s="163">
        <f>O127*H127</f>
        <v>0</v>
      </c>
      <c r="Q127" s="163">
        <v>1.6999999999999999E-3</v>
      </c>
      <c r="R127" s="163">
        <f>Q127*H127</f>
        <v>1.6999999999999999E-3</v>
      </c>
      <c r="S127" s="163">
        <v>0</v>
      </c>
      <c r="T127" s="164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5" t="s">
        <v>173</v>
      </c>
      <c r="AT127" s="165" t="s">
        <v>169</v>
      </c>
      <c r="AU127" s="165" t="s">
        <v>86</v>
      </c>
      <c r="AY127" s="14" t="s">
        <v>166</v>
      </c>
      <c r="BE127" s="166">
        <f>IF(N127="základná",J127,0)</f>
        <v>0</v>
      </c>
      <c r="BF127" s="166">
        <f>IF(N127="znížená",J127,0)</f>
        <v>0</v>
      </c>
      <c r="BG127" s="166">
        <f>IF(N127="zákl. prenesená",J127,0)</f>
        <v>0</v>
      </c>
      <c r="BH127" s="166">
        <f>IF(N127="zníž. prenesená",J127,0)</f>
        <v>0</v>
      </c>
      <c r="BI127" s="166">
        <f>IF(N127="nulová",J127,0)</f>
        <v>0</v>
      </c>
      <c r="BJ127" s="14" t="s">
        <v>86</v>
      </c>
      <c r="BK127" s="166">
        <f>ROUND(I127*H127,2)</f>
        <v>0</v>
      </c>
      <c r="BL127" s="14" t="s">
        <v>173</v>
      </c>
      <c r="BM127" s="165" t="s">
        <v>822</v>
      </c>
    </row>
    <row r="128" spans="1:65" s="12" customFormat="1" ht="22.9" customHeight="1">
      <c r="B128" s="141"/>
      <c r="D128" s="142" t="s">
        <v>73</v>
      </c>
      <c r="E128" s="151" t="s">
        <v>823</v>
      </c>
      <c r="F128" s="151" t="s">
        <v>824</v>
      </c>
      <c r="I128" s="144"/>
      <c r="J128" s="152">
        <f>BK128</f>
        <v>0</v>
      </c>
      <c r="L128" s="141"/>
      <c r="M128" s="145"/>
      <c r="N128" s="146"/>
      <c r="O128" s="146"/>
      <c r="P128" s="147">
        <f>SUM(P129:P132)</f>
        <v>0</v>
      </c>
      <c r="Q128" s="146"/>
      <c r="R128" s="147">
        <f>SUM(R129:R132)</f>
        <v>0</v>
      </c>
      <c r="S128" s="146"/>
      <c r="T128" s="148">
        <f>SUM(T129:T132)</f>
        <v>0</v>
      </c>
      <c r="AR128" s="142" t="s">
        <v>81</v>
      </c>
      <c r="AT128" s="149" t="s">
        <v>73</v>
      </c>
      <c r="AU128" s="149" t="s">
        <v>81</v>
      </c>
      <c r="AY128" s="142" t="s">
        <v>166</v>
      </c>
      <c r="BK128" s="150">
        <f>SUM(BK129:BK132)</f>
        <v>0</v>
      </c>
    </row>
    <row r="129" spans="1:65" s="2" customFormat="1" ht="21.75" customHeight="1">
      <c r="A129" s="29"/>
      <c r="B129" s="153"/>
      <c r="C129" s="154" t="s">
        <v>213</v>
      </c>
      <c r="D129" s="154" t="s">
        <v>169</v>
      </c>
      <c r="E129" s="155" t="s">
        <v>825</v>
      </c>
      <c r="F129" s="156" t="s">
        <v>826</v>
      </c>
      <c r="G129" s="157" t="s">
        <v>216</v>
      </c>
      <c r="H129" s="191">
        <v>14</v>
      </c>
      <c r="I129" s="158"/>
      <c r="J129" s="159">
        <f>ROUND(I129*H129,2)</f>
        <v>0</v>
      </c>
      <c r="K129" s="160"/>
      <c r="L129" s="30"/>
      <c r="M129" s="161" t="s">
        <v>1</v>
      </c>
      <c r="N129" s="162" t="s">
        <v>40</v>
      </c>
      <c r="O129" s="58"/>
      <c r="P129" s="163">
        <f>O129*H129</f>
        <v>0</v>
      </c>
      <c r="Q129" s="163">
        <v>0</v>
      </c>
      <c r="R129" s="163">
        <f>Q129*H129</f>
        <v>0</v>
      </c>
      <c r="S129" s="163">
        <v>0</v>
      </c>
      <c r="T129" s="164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5" t="s">
        <v>173</v>
      </c>
      <c r="AT129" s="165" t="s">
        <v>169</v>
      </c>
      <c r="AU129" s="165" t="s">
        <v>86</v>
      </c>
      <c r="AY129" s="14" t="s">
        <v>166</v>
      </c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4" t="s">
        <v>86</v>
      </c>
      <c r="BK129" s="166">
        <f>ROUND(I129*H129,2)</f>
        <v>0</v>
      </c>
      <c r="BL129" s="14" t="s">
        <v>173</v>
      </c>
      <c r="BM129" s="165" t="s">
        <v>827</v>
      </c>
    </row>
    <row r="130" spans="1:65" s="2" customFormat="1" ht="24.2" customHeight="1">
      <c r="A130" s="29"/>
      <c r="B130" s="153"/>
      <c r="C130" s="154" t="s">
        <v>218</v>
      </c>
      <c r="D130" s="154" t="s">
        <v>169</v>
      </c>
      <c r="E130" s="155" t="s">
        <v>828</v>
      </c>
      <c r="F130" s="156" t="s">
        <v>829</v>
      </c>
      <c r="G130" s="157" t="s">
        <v>216</v>
      </c>
      <c r="H130" s="191">
        <v>8</v>
      </c>
      <c r="I130" s="158"/>
      <c r="J130" s="159">
        <f>ROUND(I130*H130,2)</f>
        <v>0</v>
      </c>
      <c r="K130" s="160"/>
      <c r="L130" s="30"/>
      <c r="M130" s="161" t="s">
        <v>1</v>
      </c>
      <c r="N130" s="162" t="s">
        <v>40</v>
      </c>
      <c r="O130" s="58"/>
      <c r="P130" s="163">
        <f>O130*H130</f>
        <v>0</v>
      </c>
      <c r="Q130" s="163">
        <v>0</v>
      </c>
      <c r="R130" s="163">
        <f>Q130*H130</f>
        <v>0</v>
      </c>
      <c r="S130" s="163">
        <v>0</v>
      </c>
      <c r="T130" s="16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5" t="s">
        <v>173</v>
      </c>
      <c r="AT130" s="165" t="s">
        <v>169</v>
      </c>
      <c r="AU130" s="165" t="s">
        <v>86</v>
      </c>
      <c r="AY130" s="14" t="s">
        <v>166</v>
      </c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4" t="s">
        <v>86</v>
      </c>
      <c r="BK130" s="166">
        <f>ROUND(I130*H130,2)</f>
        <v>0</v>
      </c>
      <c r="BL130" s="14" t="s">
        <v>173</v>
      </c>
      <c r="BM130" s="165" t="s">
        <v>830</v>
      </c>
    </row>
    <row r="131" spans="1:65" s="2" customFormat="1" ht="44.25" customHeight="1">
      <c r="A131" s="29"/>
      <c r="B131" s="153"/>
      <c r="C131" s="154" t="s">
        <v>442</v>
      </c>
      <c r="D131" s="154" t="s">
        <v>169</v>
      </c>
      <c r="E131" s="155" t="s">
        <v>831</v>
      </c>
      <c r="F131" s="156" t="s">
        <v>832</v>
      </c>
      <c r="G131" s="157" t="s">
        <v>216</v>
      </c>
      <c r="H131" s="191">
        <v>18.5</v>
      </c>
      <c r="I131" s="158"/>
      <c r="J131" s="159">
        <f>ROUND(I131*H131,2)</f>
        <v>0</v>
      </c>
      <c r="K131" s="160"/>
      <c r="L131" s="30"/>
      <c r="M131" s="161" t="s">
        <v>1</v>
      </c>
      <c r="N131" s="162" t="s">
        <v>40</v>
      </c>
      <c r="O131" s="58"/>
      <c r="P131" s="163">
        <f>O131*H131</f>
        <v>0</v>
      </c>
      <c r="Q131" s="163">
        <v>0</v>
      </c>
      <c r="R131" s="163">
        <f>Q131*H131</f>
        <v>0</v>
      </c>
      <c r="S131" s="163">
        <v>0</v>
      </c>
      <c r="T131" s="164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5" t="s">
        <v>173</v>
      </c>
      <c r="AT131" s="165" t="s">
        <v>169</v>
      </c>
      <c r="AU131" s="165" t="s">
        <v>86</v>
      </c>
      <c r="AY131" s="14" t="s">
        <v>166</v>
      </c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4" t="s">
        <v>86</v>
      </c>
      <c r="BK131" s="166">
        <f>ROUND(I131*H131,2)</f>
        <v>0</v>
      </c>
      <c r="BL131" s="14" t="s">
        <v>173</v>
      </c>
      <c r="BM131" s="165" t="s">
        <v>833</v>
      </c>
    </row>
    <row r="132" spans="1:65" s="2" customFormat="1" ht="24.2" customHeight="1">
      <c r="A132" s="29"/>
      <c r="B132" s="153"/>
      <c r="C132" s="154" t="s">
        <v>7</v>
      </c>
      <c r="D132" s="154" t="s">
        <v>169</v>
      </c>
      <c r="E132" s="155" t="s">
        <v>834</v>
      </c>
      <c r="F132" s="156" t="s">
        <v>835</v>
      </c>
      <c r="G132" s="157" t="s">
        <v>248</v>
      </c>
      <c r="H132" s="191">
        <v>1</v>
      </c>
      <c r="I132" s="158"/>
      <c r="J132" s="159">
        <f>ROUND(I132*H132,2)</f>
        <v>0</v>
      </c>
      <c r="K132" s="160"/>
      <c r="L132" s="30"/>
      <c r="M132" s="161" t="s">
        <v>1</v>
      </c>
      <c r="N132" s="162" t="s">
        <v>40</v>
      </c>
      <c r="O132" s="58"/>
      <c r="P132" s="163">
        <f>O132*H132</f>
        <v>0</v>
      </c>
      <c r="Q132" s="163">
        <v>0</v>
      </c>
      <c r="R132" s="163">
        <f>Q132*H132</f>
        <v>0</v>
      </c>
      <c r="S132" s="163">
        <v>0</v>
      </c>
      <c r="T132" s="16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5" t="s">
        <v>173</v>
      </c>
      <c r="AT132" s="165" t="s">
        <v>169</v>
      </c>
      <c r="AU132" s="165" t="s">
        <v>86</v>
      </c>
      <c r="AY132" s="14" t="s">
        <v>166</v>
      </c>
      <c r="BE132" s="166">
        <f>IF(N132="základná",J132,0)</f>
        <v>0</v>
      </c>
      <c r="BF132" s="166">
        <f>IF(N132="znížená",J132,0)</f>
        <v>0</v>
      </c>
      <c r="BG132" s="166">
        <f>IF(N132="zákl. prenesená",J132,0)</f>
        <v>0</v>
      </c>
      <c r="BH132" s="166">
        <f>IF(N132="zníž. prenesená",J132,0)</f>
        <v>0</v>
      </c>
      <c r="BI132" s="166">
        <f>IF(N132="nulová",J132,0)</f>
        <v>0</v>
      </c>
      <c r="BJ132" s="14" t="s">
        <v>86</v>
      </c>
      <c r="BK132" s="166">
        <f>ROUND(I132*H132,2)</f>
        <v>0</v>
      </c>
      <c r="BL132" s="14" t="s">
        <v>173</v>
      </c>
      <c r="BM132" s="165" t="s">
        <v>836</v>
      </c>
    </row>
    <row r="133" spans="1:65" s="12" customFormat="1" ht="22.9" customHeight="1">
      <c r="B133" s="141"/>
      <c r="D133" s="142" t="s">
        <v>73</v>
      </c>
      <c r="E133" s="151" t="s">
        <v>837</v>
      </c>
      <c r="F133" s="151" t="s">
        <v>838</v>
      </c>
      <c r="I133" s="144"/>
      <c r="J133" s="152">
        <f>BK133</f>
        <v>0</v>
      </c>
      <c r="L133" s="141"/>
      <c r="M133" s="145"/>
      <c r="N133" s="146"/>
      <c r="O133" s="146"/>
      <c r="P133" s="147">
        <f>SUM(P134:P135)</f>
        <v>0</v>
      </c>
      <c r="Q133" s="146"/>
      <c r="R133" s="147">
        <f>SUM(R134:R135)</f>
        <v>0</v>
      </c>
      <c r="S133" s="146"/>
      <c r="T133" s="148">
        <f>SUM(T134:T135)</f>
        <v>0</v>
      </c>
      <c r="AR133" s="142" t="s">
        <v>81</v>
      </c>
      <c r="AT133" s="149" t="s">
        <v>73</v>
      </c>
      <c r="AU133" s="149" t="s">
        <v>81</v>
      </c>
      <c r="AY133" s="142" t="s">
        <v>166</v>
      </c>
      <c r="BK133" s="150">
        <f>SUM(BK134:BK135)</f>
        <v>0</v>
      </c>
    </row>
    <row r="134" spans="1:65" s="2" customFormat="1" ht="24.2" customHeight="1">
      <c r="A134" s="29"/>
      <c r="B134" s="153"/>
      <c r="C134" s="154" t="s">
        <v>222</v>
      </c>
      <c r="D134" s="154" t="s">
        <v>169</v>
      </c>
      <c r="E134" s="155" t="s">
        <v>839</v>
      </c>
      <c r="F134" s="156" t="s">
        <v>840</v>
      </c>
      <c r="G134" s="157" t="s">
        <v>248</v>
      </c>
      <c r="H134" s="191">
        <v>1</v>
      </c>
      <c r="I134" s="158"/>
      <c r="J134" s="159">
        <f>ROUND(I134*H134,2)</f>
        <v>0</v>
      </c>
      <c r="K134" s="160"/>
      <c r="L134" s="30"/>
      <c r="M134" s="161" t="s">
        <v>1</v>
      </c>
      <c r="N134" s="162" t="s">
        <v>40</v>
      </c>
      <c r="O134" s="58"/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5" t="s">
        <v>173</v>
      </c>
      <c r="AT134" s="165" t="s">
        <v>169</v>
      </c>
      <c r="AU134" s="165" t="s">
        <v>86</v>
      </c>
      <c r="AY134" s="14" t="s">
        <v>166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86</v>
      </c>
      <c r="BK134" s="166">
        <f>ROUND(I134*H134,2)</f>
        <v>0</v>
      </c>
      <c r="BL134" s="14" t="s">
        <v>173</v>
      </c>
      <c r="BM134" s="165" t="s">
        <v>841</v>
      </c>
    </row>
    <row r="135" spans="1:65" s="2" customFormat="1" ht="24.2" customHeight="1">
      <c r="A135" s="29"/>
      <c r="B135" s="153"/>
      <c r="C135" s="154" t="s">
        <v>243</v>
      </c>
      <c r="D135" s="154" t="s">
        <v>169</v>
      </c>
      <c r="E135" s="155" t="s">
        <v>842</v>
      </c>
      <c r="F135" s="156" t="s">
        <v>843</v>
      </c>
      <c r="G135" s="157" t="s">
        <v>248</v>
      </c>
      <c r="H135" s="191">
        <v>4</v>
      </c>
      <c r="I135" s="158"/>
      <c r="J135" s="159">
        <f>ROUND(I135*H135,2)</f>
        <v>0</v>
      </c>
      <c r="K135" s="160"/>
      <c r="L135" s="30"/>
      <c r="M135" s="161" t="s">
        <v>1</v>
      </c>
      <c r="N135" s="162" t="s">
        <v>40</v>
      </c>
      <c r="O135" s="58"/>
      <c r="P135" s="163">
        <f>O135*H135</f>
        <v>0</v>
      </c>
      <c r="Q135" s="163">
        <v>0</v>
      </c>
      <c r="R135" s="163">
        <f>Q135*H135</f>
        <v>0</v>
      </c>
      <c r="S135" s="163">
        <v>0</v>
      </c>
      <c r="T135" s="164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5" t="s">
        <v>173</v>
      </c>
      <c r="AT135" s="165" t="s">
        <v>169</v>
      </c>
      <c r="AU135" s="165" t="s">
        <v>86</v>
      </c>
      <c r="AY135" s="14" t="s">
        <v>166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86</v>
      </c>
      <c r="BK135" s="166">
        <f>ROUND(I135*H135,2)</f>
        <v>0</v>
      </c>
      <c r="BL135" s="14" t="s">
        <v>173</v>
      </c>
      <c r="BM135" s="165" t="s">
        <v>844</v>
      </c>
    </row>
    <row r="136" spans="1:65" s="12" customFormat="1" ht="22.9" customHeight="1">
      <c r="B136" s="141"/>
      <c r="D136" s="142" t="s">
        <v>73</v>
      </c>
      <c r="E136" s="151" t="s">
        <v>845</v>
      </c>
      <c r="F136" s="151" t="s">
        <v>846</v>
      </c>
      <c r="I136" s="144"/>
      <c r="J136" s="152">
        <f>BK136</f>
        <v>0</v>
      </c>
      <c r="L136" s="141"/>
      <c r="M136" s="145"/>
      <c r="N136" s="146"/>
      <c r="O136" s="146"/>
      <c r="P136" s="147">
        <f>SUM(P137:P143)</f>
        <v>0</v>
      </c>
      <c r="Q136" s="146"/>
      <c r="R136" s="147">
        <f>SUM(R137:R143)</f>
        <v>0</v>
      </c>
      <c r="S136" s="146"/>
      <c r="T136" s="148">
        <f>SUM(T137:T143)</f>
        <v>0</v>
      </c>
      <c r="AR136" s="142" t="s">
        <v>81</v>
      </c>
      <c r="AT136" s="149" t="s">
        <v>73</v>
      </c>
      <c r="AU136" s="149" t="s">
        <v>81</v>
      </c>
      <c r="AY136" s="142" t="s">
        <v>166</v>
      </c>
      <c r="BK136" s="150">
        <f>SUM(BK137:BK143)</f>
        <v>0</v>
      </c>
    </row>
    <row r="137" spans="1:65" s="2" customFormat="1" ht="24.2" customHeight="1">
      <c r="A137" s="29"/>
      <c r="B137" s="153"/>
      <c r="C137" s="154" t="s">
        <v>354</v>
      </c>
      <c r="D137" s="154" t="s">
        <v>169</v>
      </c>
      <c r="E137" s="155" t="s">
        <v>847</v>
      </c>
      <c r="F137" s="156" t="s">
        <v>848</v>
      </c>
      <c r="G137" s="157" t="s">
        <v>438</v>
      </c>
      <c r="H137" s="191">
        <v>1</v>
      </c>
      <c r="I137" s="158"/>
      <c r="J137" s="159">
        <f t="shared" ref="J137:J143" si="0">ROUND(I137*H137,2)</f>
        <v>0</v>
      </c>
      <c r="K137" s="160"/>
      <c r="L137" s="30"/>
      <c r="M137" s="161" t="s">
        <v>1</v>
      </c>
      <c r="N137" s="162" t="s">
        <v>40</v>
      </c>
      <c r="O137" s="58"/>
      <c r="P137" s="163">
        <f t="shared" ref="P137:P143" si="1">O137*H137</f>
        <v>0</v>
      </c>
      <c r="Q137" s="163">
        <v>0</v>
      </c>
      <c r="R137" s="163">
        <f t="shared" ref="R137:R143" si="2">Q137*H137</f>
        <v>0</v>
      </c>
      <c r="S137" s="163">
        <v>0</v>
      </c>
      <c r="T137" s="164">
        <f t="shared" ref="T137:T143" si="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173</v>
      </c>
      <c r="AT137" s="165" t="s">
        <v>169</v>
      </c>
      <c r="AU137" s="165" t="s">
        <v>86</v>
      </c>
      <c r="AY137" s="14" t="s">
        <v>166</v>
      </c>
      <c r="BE137" s="166">
        <f t="shared" ref="BE137:BE143" si="4">IF(N137="základná",J137,0)</f>
        <v>0</v>
      </c>
      <c r="BF137" s="166">
        <f t="shared" ref="BF137:BF143" si="5">IF(N137="znížená",J137,0)</f>
        <v>0</v>
      </c>
      <c r="BG137" s="166">
        <f t="shared" ref="BG137:BG143" si="6">IF(N137="zákl. prenesená",J137,0)</f>
        <v>0</v>
      </c>
      <c r="BH137" s="166">
        <f t="shared" ref="BH137:BH143" si="7">IF(N137="zníž. prenesená",J137,0)</f>
        <v>0</v>
      </c>
      <c r="BI137" s="166">
        <f t="shared" ref="BI137:BI143" si="8">IF(N137="nulová",J137,0)</f>
        <v>0</v>
      </c>
      <c r="BJ137" s="14" t="s">
        <v>86</v>
      </c>
      <c r="BK137" s="166">
        <f t="shared" ref="BK137:BK143" si="9">ROUND(I137*H137,2)</f>
        <v>0</v>
      </c>
      <c r="BL137" s="14" t="s">
        <v>173</v>
      </c>
      <c r="BM137" s="165" t="s">
        <v>849</v>
      </c>
    </row>
    <row r="138" spans="1:65" s="2" customFormat="1" ht="33" customHeight="1">
      <c r="A138" s="29"/>
      <c r="B138" s="153"/>
      <c r="C138" s="154" t="s">
        <v>358</v>
      </c>
      <c r="D138" s="154" t="s">
        <v>169</v>
      </c>
      <c r="E138" s="155" t="s">
        <v>850</v>
      </c>
      <c r="F138" s="156" t="s">
        <v>851</v>
      </c>
      <c r="G138" s="157" t="s">
        <v>438</v>
      </c>
      <c r="H138" s="191">
        <v>1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40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173</v>
      </c>
      <c r="AT138" s="165" t="s">
        <v>169</v>
      </c>
      <c r="AU138" s="165" t="s">
        <v>86</v>
      </c>
      <c r="AY138" s="14" t="s">
        <v>166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86</v>
      </c>
      <c r="BK138" s="166">
        <f t="shared" si="9"/>
        <v>0</v>
      </c>
      <c r="BL138" s="14" t="s">
        <v>173</v>
      </c>
      <c r="BM138" s="165" t="s">
        <v>852</v>
      </c>
    </row>
    <row r="139" spans="1:65" s="2" customFormat="1" ht="33" customHeight="1">
      <c r="A139" s="29"/>
      <c r="B139" s="153"/>
      <c r="C139" s="154" t="s">
        <v>362</v>
      </c>
      <c r="D139" s="154" t="s">
        <v>169</v>
      </c>
      <c r="E139" s="155" t="s">
        <v>853</v>
      </c>
      <c r="F139" s="156" t="s">
        <v>854</v>
      </c>
      <c r="G139" s="157" t="s">
        <v>438</v>
      </c>
      <c r="H139" s="191">
        <v>1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40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173</v>
      </c>
      <c r="AT139" s="165" t="s">
        <v>169</v>
      </c>
      <c r="AU139" s="165" t="s">
        <v>86</v>
      </c>
      <c r="AY139" s="14" t="s">
        <v>166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86</v>
      </c>
      <c r="BK139" s="166">
        <f t="shared" si="9"/>
        <v>0</v>
      </c>
      <c r="BL139" s="14" t="s">
        <v>173</v>
      </c>
      <c r="BM139" s="165" t="s">
        <v>855</v>
      </c>
    </row>
    <row r="140" spans="1:65" s="2" customFormat="1" ht="24.2" customHeight="1">
      <c r="A140" s="29"/>
      <c r="B140" s="153"/>
      <c r="C140" s="154" t="s">
        <v>205</v>
      </c>
      <c r="D140" s="154" t="s">
        <v>169</v>
      </c>
      <c r="E140" s="155" t="s">
        <v>856</v>
      </c>
      <c r="F140" s="156" t="s">
        <v>857</v>
      </c>
      <c r="G140" s="157" t="s">
        <v>438</v>
      </c>
      <c r="H140" s="191">
        <v>1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40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173</v>
      </c>
      <c r="AT140" s="165" t="s">
        <v>169</v>
      </c>
      <c r="AU140" s="165" t="s">
        <v>86</v>
      </c>
      <c r="AY140" s="14" t="s">
        <v>166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86</v>
      </c>
      <c r="BK140" s="166">
        <f t="shared" si="9"/>
        <v>0</v>
      </c>
      <c r="BL140" s="14" t="s">
        <v>173</v>
      </c>
      <c r="BM140" s="165" t="s">
        <v>858</v>
      </c>
    </row>
    <row r="141" spans="1:65" s="2" customFormat="1" ht="37.9" customHeight="1">
      <c r="A141" s="29"/>
      <c r="B141" s="153"/>
      <c r="C141" s="154" t="s">
        <v>229</v>
      </c>
      <c r="D141" s="154" t="s">
        <v>169</v>
      </c>
      <c r="E141" s="155" t="s">
        <v>859</v>
      </c>
      <c r="F141" s="156" t="s">
        <v>860</v>
      </c>
      <c r="G141" s="157" t="s">
        <v>438</v>
      </c>
      <c r="H141" s="191">
        <v>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40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173</v>
      </c>
      <c r="AT141" s="165" t="s">
        <v>169</v>
      </c>
      <c r="AU141" s="165" t="s">
        <v>86</v>
      </c>
      <c r="AY141" s="14" t="s">
        <v>166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86</v>
      </c>
      <c r="BK141" s="166">
        <f t="shared" si="9"/>
        <v>0</v>
      </c>
      <c r="BL141" s="14" t="s">
        <v>173</v>
      </c>
      <c r="BM141" s="165" t="s">
        <v>861</v>
      </c>
    </row>
    <row r="142" spans="1:65" s="2" customFormat="1" ht="37.9" customHeight="1">
      <c r="A142" s="29"/>
      <c r="B142" s="153"/>
      <c r="C142" s="154" t="s">
        <v>452</v>
      </c>
      <c r="D142" s="154" t="s">
        <v>169</v>
      </c>
      <c r="E142" s="155" t="s">
        <v>862</v>
      </c>
      <c r="F142" s="156" t="s">
        <v>863</v>
      </c>
      <c r="G142" s="157" t="s">
        <v>248</v>
      </c>
      <c r="H142" s="191">
        <v>100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40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173</v>
      </c>
      <c r="AT142" s="165" t="s">
        <v>169</v>
      </c>
      <c r="AU142" s="165" t="s">
        <v>86</v>
      </c>
      <c r="AY142" s="14" t="s">
        <v>166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86</v>
      </c>
      <c r="BK142" s="166">
        <f t="shared" si="9"/>
        <v>0</v>
      </c>
      <c r="BL142" s="14" t="s">
        <v>173</v>
      </c>
      <c r="BM142" s="165" t="s">
        <v>864</v>
      </c>
    </row>
    <row r="143" spans="1:65" s="2" customFormat="1" ht="24.2" customHeight="1">
      <c r="A143" s="29"/>
      <c r="B143" s="153"/>
      <c r="C143" s="154" t="s">
        <v>425</v>
      </c>
      <c r="D143" s="154" t="s">
        <v>169</v>
      </c>
      <c r="E143" s="155" t="s">
        <v>865</v>
      </c>
      <c r="F143" s="156" t="s">
        <v>866</v>
      </c>
      <c r="G143" s="157" t="s">
        <v>216</v>
      </c>
      <c r="H143" s="191">
        <v>4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40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173</v>
      </c>
      <c r="AT143" s="165" t="s">
        <v>169</v>
      </c>
      <c r="AU143" s="165" t="s">
        <v>86</v>
      </c>
      <c r="AY143" s="14" t="s">
        <v>166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86</v>
      </c>
      <c r="BK143" s="166">
        <f t="shared" si="9"/>
        <v>0</v>
      </c>
      <c r="BL143" s="14" t="s">
        <v>173</v>
      </c>
      <c r="BM143" s="165" t="s">
        <v>867</v>
      </c>
    </row>
    <row r="144" spans="1:65" s="2" customFormat="1" ht="49.9" customHeight="1">
      <c r="A144" s="29"/>
      <c r="B144" s="30"/>
      <c r="C144" s="29"/>
      <c r="D144" s="29"/>
      <c r="E144" s="143" t="s">
        <v>397</v>
      </c>
      <c r="F144" s="143" t="s">
        <v>398</v>
      </c>
      <c r="G144" s="29"/>
      <c r="H144" s="29"/>
      <c r="I144" s="29"/>
      <c r="J144" s="129">
        <f t="shared" ref="J144:J149" si="10">BK144</f>
        <v>0</v>
      </c>
      <c r="K144" s="29"/>
      <c r="L144" s="30"/>
      <c r="M144" s="177"/>
      <c r="N144" s="178"/>
      <c r="O144" s="58"/>
      <c r="P144" s="58"/>
      <c r="Q144" s="58"/>
      <c r="R144" s="58"/>
      <c r="S144" s="58"/>
      <c r="T144" s="5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73</v>
      </c>
      <c r="AU144" s="14" t="s">
        <v>74</v>
      </c>
      <c r="AY144" s="14" t="s">
        <v>399</v>
      </c>
      <c r="BK144" s="166">
        <f>SUM(BK145:BK149)</f>
        <v>0</v>
      </c>
    </row>
    <row r="145" spans="1:63" s="2" customFormat="1" ht="16.350000000000001" customHeight="1">
      <c r="A145" s="29"/>
      <c r="B145" s="30"/>
      <c r="C145" s="179" t="s">
        <v>1</v>
      </c>
      <c r="D145" s="179" t="s">
        <v>169</v>
      </c>
      <c r="E145" s="180" t="s">
        <v>1</v>
      </c>
      <c r="F145" s="181" t="s">
        <v>1</v>
      </c>
      <c r="G145" s="182" t="s">
        <v>1</v>
      </c>
      <c r="H145" s="183"/>
      <c r="I145" s="184"/>
      <c r="J145" s="185">
        <f t="shared" si="10"/>
        <v>0</v>
      </c>
      <c r="K145" s="186"/>
      <c r="L145" s="30"/>
      <c r="M145" s="187" t="s">
        <v>1</v>
      </c>
      <c r="N145" s="188" t="s">
        <v>40</v>
      </c>
      <c r="O145" s="58"/>
      <c r="P145" s="58"/>
      <c r="Q145" s="58"/>
      <c r="R145" s="58"/>
      <c r="S145" s="58"/>
      <c r="T145" s="5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T145" s="14" t="s">
        <v>399</v>
      </c>
      <c r="AU145" s="14" t="s">
        <v>81</v>
      </c>
      <c r="AY145" s="14" t="s">
        <v>399</v>
      </c>
      <c r="BE145" s="166">
        <f>IF(N145="základná",J145,0)</f>
        <v>0</v>
      </c>
      <c r="BF145" s="166">
        <f>IF(N145="znížená",J145,0)</f>
        <v>0</v>
      </c>
      <c r="BG145" s="166">
        <f>IF(N145="zákl. prenesená",J145,0)</f>
        <v>0</v>
      </c>
      <c r="BH145" s="166">
        <f>IF(N145="zníž. prenesená",J145,0)</f>
        <v>0</v>
      </c>
      <c r="BI145" s="166">
        <f>IF(N145="nulová",J145,0)</f>
        <v>0</v>
      </c>
      <c r="BJ145" s="14" t="s">
        <v>86</v>
      </c>
      <c r="BK145" s="166">
        <f>I145*H145</f>
        <v>0</v>
      </c>
    </row>
    <row r="146" spans="1:63" s="2" customFormat="1" ht="16.350000000000001" customHeight="1">
      <c r="A146" s="29"/>
      <c r="B146" s="30"/>
      <c r="C146" s="179" t="s">
        <v>1</v>
      </c>
      <c r="D146" s="179" t="s">
        <v>169</v>
      </c>
      <c r="E146" s="180" t="s">
        <v>1</v>
      </c>
      <c r="F146" s="181" t="s">
        <v>1</v>
      </c>
      <c r="G146" s="182" t="s">
        <v>1</v>
      </c>
      <c r="H146" s="183"/>
      <c r="I146" s="184"/>
      <c r="J146" s="185">
        <f t="shared" si="10"/>
        <v>0</v>
      </c>
      <c r="K146" s="186"/>
      <c r="L146" s="30"/>
      <c r="M146" s="187" t="s">
        <v>1</v>
      </c>
      <c r="N146" s="188" t="s">
        <v>40</v>
      </c>
      <c r="O146" s="58"/>
      <c r="P146" s="58"/>
      <c r="Q146" s="58"/>
      <c r="R146" s="58"/>
      <c r="S146" s="58"/>
      <c r="T146" s="5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399</v>
      </c>
      <c r="AU146" s="14" t="s">
        <v>81</v>
      </c>
      <c r="AY146" s="14" t="s">
        <v>399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86</v>
      </c>
      <c r="BK146" s="166">
        <f>I146*H146</f>
        <v>0</v>
      </c>
    </row>
    <row r="147" spans="1:63" s="2" customFormat="1" ht="16.350000000000001" customHeight="1">
      <c r="A147" s="29"/>
      <c r="B147" s="30"/>
      <c r="C147" s="179" t="s">
        <v>1</v>
      </c>
      <c r="D147" s="179" t="s">
        <v>169</v>
      </c>
      <c r="E147" s="180" t="s">
        <v>1</v>
      </c>
      <c r="F147" s="181" t="s">
        <v>1</v>
      </c>
      <c r="G147" s="182" t="s">
        <v>1</v>
      </c>
      <c r="H147" s="183"/>
      <c r="I147" s="184"/>
      <c r="J147" s="185">
        <f t="shared" si="10"/>
        <v>0</v>
      </c>
      <c r="K147" s="186"/>
      <c r="L147" s="30"/>
      <c r="M147" s="187" t="s">
        <v>1</v>
      </c>
      <c r="N147" s="188" t="s">
        <v>40</v>
      </c>
      <c r="O147" s="58"/>
      <c r="P147" s="58"/>
      <c r="Q147" s="58"/>
      <c r="R147" s="58"/>
      <c r="S147" s="58"/>
      <c r="T147" s="5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399</v>
      </c>
      <c r="AU147" s="14" t="s">
        <v>81</v>
      </c>
      <c r="AY147" s="14" t="s">
        <v>399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86</v>
      </c>
      <c r="BK147" s="166">
        <f>I147*H147</f>
        <v>0</v>
      </c>
    </row>
    <row r="148" spans="1:63" s="2" customFormat="1" ht="16.350000000000001" customHeight="1">
      <c r="A148" s="29"/>
      <c r="B148" s="30"/>
      <c r="C148" s="179" t="s">
        <v>1</v>
      </c>
      <c r="D148" s="179" t="s">
        <v>169</v>
      </c>
      <c r="E148" s="180" t="s">
        <v>1</v>
      </c>
      <c r="F148" s="181" t="s">
        <v>1</v>
      </c>
      <c r="G148" s="182" t="s">
        <v>1</v>
      </c>
      <c r="H148" s="183"/>
      <c r="I148" s="184"/>
      <c r="J148" s="185">
        <f t="shared" si="10"/>
        <v>0</v>
      </c>
      <c r="K148" s="186"/>
      <c r="L148" s="30"/>
      <c r="M148" s="187" t="s">
        <v>1</v>
      </c>
      <c r="N148" s="188" t="s">
        <v>40</v>
      </c>
      <c r="O148" s="58"/>
      <c r="P148" s="58"/>
      <c r="Q148" s="58"/>
      <c r="R148" s="58"/>
      <c r="S148" s="58"/>
      <c r="T148" s="5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T148" s="14" t="s">
        <v>399</v>
      </c>
      <c r="AU148" s="14" t="s">
        <v>81</v>
      </c>
      <c r="AY148" s="14" t="s">
        <v>399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86</v>
      </c>
      <c r="BK148" s="166">
        <f>I148*H148</f>
        <v>0</v>
      </c>
    </row>
    <row r="149" spans="1:63" s="2" customFormat="1" ht="16.350000000000001" customHeight="1">
      <c r="A149" s="29"/>
      <c r="B149" s="30"/>
      <c r="C149" s="179" t="s">
        <v>1</v>
      </c>
      <c r="D149" s="179" t="s">
        <v>169</v>
      </c>
      <c r="E149" s="180" t="s">
        <v>1</v>
      </c>
      <c r="F149" s="181" t="s">
        <v>1</v>
      </c>
      <c r="G149" s="182" t="s">
        <v>1</v>
      </c>
      <c r="H149" s="183"/>
      <c r="I149" s="184"/>
      <c r="J149" s="185">
        <f t="shared" si="10"/>
        <v>0</v>
      </c>
      <c r="K149" s="186"/>
      <c r="L149" s="30"/>
      <c r="M149" s="187" t="s">
        <v>1</v>
      </c>
      <c r="N149" s="188" t="s">
        <v>40</v>
      </c>
      <c r="O149" s="189"/>
      <c r="P149" s="189"/>
      <c r="Q149" s="189"/>
      <c r="R149" s="189"/>
      <c r="S149" s="189"/>
      <c r="T149" s="190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T149" s="14" t="s">
        <v>399</v>
      </c>
      <c r="AU149" s="14" t="s">
        <v>81</v>
      </c>
      <c r="AY149" s="14" t="s">
        <v>399</v>
      </c>
      <c r="BE149" s="166">
        <f>IF(N149="základná",J149,0)</f>
        <v>0</v>
      </c>
      <c r="BF149" s="166">
        <f>IF(N149="znížená",J149,0)</f>
        <v>0</v>
      </c>
      <c r="BG149" s="166">
        <f>IF(N149="zákl. prenesená",J149,0)</f>
        <v>0</v>
      </c>
      <c r="BH149" s="166">
        <f>IF(N149="zníž. prenesená",J149,0)</f>
        <v>0</v>
      </c>
      <c r="BI149" s="166">
        <f>IF(N149="nulová",J149,0)</f>
        <v>0</v>
      </c>
      <c r="BJ149" s="14" t="s">
        <v>86</v>
      </c>
      <c r="BK149" s="166">
        <f>I149*H149</f>
        <v>0</v>
      </c>
    </row>
    <row r="150" spans="1:63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1:K149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5:D150" xr:uid="{00000000-0002-0000-0700-000000000000}">
      <formula1>"K, M"</formula1>
    </dataValidation>
    <dataValidation type="list" allowBlank="1" showInputMessage="1" showErrorMessage="1" error="Povolené sú hodnoty základná, znížená, nulová." sqref="N145:N150" xr:uid="{00000000-0002-0000-07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32</vt:i4>
      </vt:variant>
    </vt:vector>
  </HeadingPairs>
  <TitlesOfParts>
    <vt:vector size="49" baseType="lpstr">
      <vt:lpstr>Návrh na plnenie kritéria</vt:lpstr>
      <vt:lpstr>Rekapitulácia stavby</vt:lpstr>
      <vt:lpstr>01 - Spevnené plochy</vt:lpstr>
      <vt:lpstr>02 - Technológia hmlovej ...</vt:lpstr>
      <vt:lpstr>03 - Búracie práce</vt:lpstr>
      <vt:lpstr>01 - Výsadba</vt:lpstr>
      <vt:lpstr>02 - Závlaha</vt:lpstr>
      <vt:lpstr>SO-03 - Pergola</vt:lpstr>
      <vt:lpstr>SO-04 - Mobiliár a drobná...</vt:lpstr>
      <vt:lpstr>SO-05 - Elektroinštalácie</vt:lpstr>
      <vt:lpstr>SO-06 - Preloženie VN ved...</vt:lpstr>
      <vt:lpstr>SO-07 - Preloženie NN ved...</vt:lpstr>
      <vt:lpstr>01 - Prípojka vody pre zá...</vt:lpstr>
      <vt:lpstr>02 - Areálový polievací v...</vt:lpstr>
      <vt:lpstr>03 - Odvedenie dažďových ...</vt:lpstr>
      <vt:lpstr>SO-09 - Dopravné riešenie</vt:lpstr>
      <vt:lpstr>SLP - Pripojka SLP</vt:lpstr>
      <vt:lpstr>'01 - Prípojka vody pre zá...'!Názvy_tlače</vt:lpstr>
      <vt:lpstr>'01 - Spevnené plochy'!Názvy_tlače</vt:lpstr>
      <vt:lpstr>'01 - Výsadba'!Názvy_tlače</vt:lpstr>
      <vt:lpstr>'02 - Areálový polievací v...'!Názvy_tlače</vt:lpstr>
      <vt:lpstr>'02 - Technológia hmlovej ...'!Názvy_tlače</vt:lpstr>
      <vt:lpstr>'02 - Závlaha'!Názvy_tlače</vt:lpstr>
      <vt:lpstr>'03 - Búracie práce'!Názvy_tlače</vt:lpstr>
      <vt:lpstr>'03 - Odvedenie dažďových ...'!Názvy_tlače</vt:lpstr>
      <vt:lpstr>'Rekapitulácia stavby'!Názvy_tlače</vt:lpstr>
      <vt:lpstr>'SLP - Pripojka SLP'!Názvy_tlače</vt:lpstr>
      <vt:lpstr>'SO-03 - Pergola'!Názvy_tlače</vt:lpstr>
      <vt:lpstr>'SO-04 - Mobiliár a drobná...'!Názvy_tlače</vt:lpstr>
      <vt:lpstr>'SO-05 - Elektroinštalácie'!Názvy_tlače</vt:lpstr>
      <vt:lpstr>'SO-06 - Preloženie VN ved...'!Názvy_tlače</vt:lpstr>
      <vt:lpstr>'SO-07 - Preloženie NN ved...'!Názvy_tlače</vt:lpstr>
      <vt:lpstr>'SO-09 - Dopravné riešenie'!Názvy_tlače</vt:lpstr>
      <vt:lpstr>'01 - Prípojka vody pre zá...'!Oblasť_tlače</vt:lpstr>
      <vt:lpstr>'01 - Spevnené plochy'!Oblasť_tlače</vt:lpstr>
      <vt:lpstr>'01 - Výsadba'!Oblasť_tlače</vt:lpstr>
      <vt:lpstr>'02 - Areálový polievací v...'!Oblasť_tlače</vt:lpstr>
      <vt:lpstr>'02 - Technológia hmlovej ...'!Oblasť_tlače</vt:lpstr>
      <vt:lpstr>'02 - Závlaha'!Oblasť_tlače</vt:lpstr>
      <vt:lpstr>'03 - Búracie práce'!Oblasť_tlače</vt:lpstr>
      <vt:lpstr>'03 - Odvedenie dažďových ...'!Oblasť_tlače</vt:lpstr>
      <vt:lpstr>'Rekapitulácia stavby'!Oblasť_tlače</vt:lpstr>
      <vt:lpstr>'SLP - Pripojka SLP'!Oblasť_tlače</vt:lpstr>
      <vt:lpstr>'SO-03 - Pergola'!Oblasť_tlače</vt:lpstr>
      <vt:lpstr>'SO-04 - Mobiliár a drobná...'!Oblasť_tlače</vt:lpstr>
      <vt:lpstr>'SO-05 - Elektroinštalácie'!Oblasť_tlače</vt:lpstr>
      <vt:lpstr>'SO-06 - Preloženie VN ved...'!Oblasť_tlače</vt:lpstr>
      <vt:lpstr>'SO-07 - Preloženie NN ved...'!Oblasť_tlače</vt:lpstr>
      <vt:lpstr>'SO-09 - Dopravné riešenie'!Oblasť_tlače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Hornok (HICO, s.r.o.)</dc:creator>
  <cp:lastModifiedBy>Vičanová Alexandra, Mgr.</cp:lastModifiedBy>
  <dcterms:created xsi:type="dcterms:W3CDTF">2022-02-08T11:34:27Z</dcterms:created>
  <dcterms:modified xsi:type="dcterms:W3CDTF">2022-02-24T12:25:10Z</dcterms:modified>
</cp:coreProperties>
</file>