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/>
  <mc:AlternateContent xmlns:mc="http://schemas.openxmlformats.org/markup-compatibility/2006">
    <mc:Choice Requires="x15">
      <x15ac:absPath xmlns:x15ac="http://schemas.microsoft.com/office/spreadsheetml/2010/11/ac" url="F:\VO_ZAKAZKY_2022\STRAZSKE-MS-OPLZ\podklady\PD Materská škola Strážske-20220128T154514Z-001\VYKAZ VYMER\"/>
    </mc:Choice>
  </mc:AlternateContent>
  <xr:revisionPtr revIDLastSave="0" documentId="13_ncr:1_{85428B87-4C85-45E1-AE82-6734ECB41257}" xr6:coauthVersionLast="47" xr6:coauthVersionMax="47" xr10:uidLastSave="{00000000-0000-0000-0000-000000000000}"/>
  <bookViews>
    <workbookView xWindow="-28920" yWindow="15" windowWidth="29040" windowHeight="15990" tabRatio="500" activeTab="2" xr2:uid="{00000000-000D-0000-FFFF-FFFF00000000}"/>
  </bookViews>
  <sheets>
    <sheet name="Kryci list" sheetId="6" r:id="rId1"/>
    <sheet name="Rekapitulacia" sheetId="5" r:id="rId2"/>
    <sheet name="Prehlad" sheetId="3" r:id="rId3"/>
  </sheets>
  <definedNames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I30" i="6" l="1"/>
  <c r="J30" i="6" s="1"/>
  <c r="G15" i="5"/>
  <c r="F15" i="5"/>
  <c r="E15" i="5"/>
  <c r="W49" i="3"/>
  <c r="N49" i="3"/>
  <c r="L49" i="3"/>
  <c r="N48" i="3"/>
  <c r="L48" i="3"/>
  <c r="J48" i="3"/>
  <c r="H48" i="3"/>
  <c r="N47" i="3"/>
  <c r="L47" i="3"/>
  <c r="J47" i="3"/>
  <c r="H47" i="3"/>
  <c r="N46" i="3"/>
  <c r="L46" i="3"/>
  <c r="J46" i="3"/>
  <c r="H46" i="3"/>
  <c r="N45" i="3"/>
  <c r="L45" i="3"/>
  <c r="J45" i="3"/>
  <c r="H45" i="3"/>
  <c r="N44" i="3"/>
  <c r="L44" i="3"/>
  <c r="J44" i="3"/>
  <c r="I44" i="3"/>
  <c r="I49" i="3" s="1"/>
  <c r="C15" i="5" s="1"/>
  <c r="N43" i="3"/>
  <c r="L43" i="3"/>
  <c r="J43" i="3"/>
  <c r="J49" i="3" s="1"/>
  <c r="H43" i="3"/>
  <c r="H49" i="3" s="1"/>
  <c r="B15" i="5" s="1"/>
  <c r="W40" i="3"/>
  <c r="G14" i="5" s="1"/>
  <c r="N39" i="3"/>
  <c r="L39" i="3"/>
  <c r="J39" i="3"/>
  <c r="I39" i="3"/>
  <c r="I40" i="3" s="1"/>
  <c r="C14" i="5" s="1"/>
  <c r="N38" i="3"/>
  <c r="L38" i="3"/>
  <c r="J38" i="3"/>
  <c r="H38" i="3"/>
  <c r="N37" i="3"/>
  <c r="N40" i="3" s="1"/>
  <c r="F14" i="5" s="1"/>
  <c r="L37" i="3"/>
  <c r="L40" i="3" s="1"/>
  <c r="E14" i="5" s="1"/>
  <c r="J37" i="3"/>
  <c r="J40" i="3" s="1"/>
  <c r="D14" i="5" s="1"/>
  <c r="H37" i="3"/>
  <c r="H40" i="3" s="1"/>
  <c r="B14" i="5" s="1"/>
  <c r="C13" i="5"/>
  <c r="W34" i="3"/>
  <c r="G13" i="5" s="1"/>
  <c r="I34" i="3"/>
  <c r="N33" i="3"/>
  <c r="N34" i="3" s="1"/>
  <c r="F13" i="5" s="1"/>
  <c r="L33" i="3"/>
  <c r="L34" i="3" s="1"/>
  <c r="E13" i="5" s="1"/>
  <c r="J33" i="3"/>
  <c r="J34" i="3" s="1"/>
  <c r="D13" i="5" s="1"/>
  <c r="H33" i="3"/>
  <c r="H34" i="3" s="1"/>
  <c r="B13" i="5" s="1"/>
  <c r="G12" i="5"/>
  <c r="E12" i="5"/>
  <c r="W30" i="3"/>
  <c r="L30" i="3"/>
  <c r="L51" i="3" s="1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L26" i="3"/>
  <c r="J26" i="3"/>
  <c r="H26" i="3"/>
  <c r="N25" i="3"/>
  <c r="L25" i="3"/>
  <c r="J25" i="3"/>
  <c r="H25" i="3"/>
  <c r="N24" i="3"/>
  <c r="L24" i="3"/>
  <c r="J24" i="3"/>
  <c r="I24" i="3"/>
  <c r="I30" i="3" s="1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N30" i="3" s="1"/>
  <c r="L14" i="3"/>
  <c r="J14" i="3"/>
  <c r="J30" i="3" s="1"/>
  <c r="H14" i="3"/>
  <c r="H30" i="3" s="1"/>
  <c r="J26" i="6"/>
  <c r="J20" i="6"/>
  <c r="F19" i="6"/>
  <c r="F18" i="6"/>
  <c r="F17" i="6"/>
  <c r="J14" i="6"/>
  <c r="F14" i="6"/>
  <c r="J13" i="6"/>
  <c r="F13" i="6"/>
  <c r="J12" i="6"/>
  <c r="F12" i="6"/>
  <c r="F1" i="6"/>
  <c r="B8" i="5"/>
  <c r="E16" i="5" l="1"/>
  <c r="L53" i="3"/>
  <c r="E19" i="5" s="1"/>
  <c r="F12" i="5"/>
  <c r="N51" i="3"/>
  <c r="W51" i="3"/>
  <c r="D12" i="5"/>
  <c r="E30" i="3"/>
  <c r="J51" i="3"/>
  <c r="B12" i="5"/>
  <c r="H51" i="3"/>
  <c r="I51" i="3"/>
  <c r="C12" i="5"/>
  <c r="D15" i="5"/>
  <c r="E49" i="3"/>
  <c r="E40" i="3"/>
  <c r="E34" i="3"/>
  <c r="F16" i="5" l="1"/>
  <c r="N53" i="3"/>
  <c r="F19" i="5" s="1"/>
  <c r="W53" i="3"/>
  <c r="G19" i="5" s="1"/>
  <c r="G16" i="5"/>
  <c r="D16" i="6"/>
  <c r="H53" i="3"/>
  <c r="B19" i="5" s="1"/>
  <c r="B16" i="5"/>
  <c r="E16" i="6"/>
  <c r="I53" i="3"/>
  <c r="C19" i="5" s="1"/>
  <c r="C16" i="5"/>
  <c r="J53" i="3"/>
  <c r="D16" i="5"/>
  <c r="E51" i="3"/>
  <c r="D20" i="6" l="1"/>
  <c r="F16" i="6"/>
  <c r="F20" i="6" s="1"/>
  <c r="F22" i="6"/>
  <c r="F24" i="6"/>
  <c r="F25" i="6"/>
  <c r="D19" i="5"/>
  <c r="E53" i="3"/>
  <c r="F23" i="6"/>
  <c r="E20" i="6"/>
  <c r="F26" i="6" l="1"/>
  <c r="J28" i="6" s="1"/>
  <c r="I29" i="6" l="1"/>
  <c r="J29" i="6" s="1"/>
  <c r="J31" i="6" s="1"/>
</calcChain>
</file>

<file path=xl/sharedStrings.xml><?xml version="1.0" encoding="utf-8"?>
<sst xmlns="http://schemas.openxmlformats.org/spreadsheetml/2006/main" count="531" uniqueCount="250">
  <si>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</si>
  <si>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</si>
  <si>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</si>
  <si>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</si>
  <si>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</si>
  <si>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</si>
  <si>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</si>
  <si>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</si>
  <si>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</si>
  <si>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</si>
  <si>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</si>
  <si>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</si>
  <si>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</si>
  <si>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</si>
  <si>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</si>
  <si>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</si>
  <si>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</si>
  <si>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</si>
  <si>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</si>
  <si>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</si>
  <si>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</si>
  <si>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</si>
  <si>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</si>
  <si>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</si>
  <si>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</si>
  <si>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</si>
  <si>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</si>
  <si>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</si>
  <si>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</si>
  <si>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</si>
  <si>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</si>
  <si>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</si>
  <si>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</si>
  <si>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</si>
  <si>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</si>
  <si>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</si>
  <si>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</si>
  <si>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</si>
  <si>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</si>
  <si>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</si>
  <si>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</si>
  <si>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</si>
  <si>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</si>
  <si>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</si>
  <si>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</si>
  <si>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</si>
  <si>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</si>
  <si>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</si>
  <si>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</si>
  <si>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</si>
  <si>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</si>
  <si>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</si>
  <si>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</si>
  <si>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</si>
  <si>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</si>
  <si>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</si>
  <si>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</si>
  <si>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</si>
  <si>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</si>
  <si>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</si>
  <si>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</si>
  <si>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</si>
  <si>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</si>
  <si>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</si>
  <si>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</si>
  <si>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</si>
  <si>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</si>
  <si>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</si>
  <si>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</si>
  <si>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</si>
  <si>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</si>
  <si>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</si>
  <si>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</si>
  <si>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</si>
  <si>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</si>
  <si>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</si>
  <si>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</si>
  <si>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</si>
  <si>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</si>
  <si>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</si>
  <si>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</si>
  <si>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</si>
  <si>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</si>
  <si>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</si>
  <si>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</si>
  <si>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</si>
  <si>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</si>
  <si>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</si>
  <si>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</si>
  <si>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</si>
  <si>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</si>
  <si>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</si>
  <si>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</si>
  <si>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</si>
  <si>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</si>
  <si>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</si>
  <si>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</si>
  <si>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</si>
  <si>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</si>
  <si>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</si>
  <si>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</si>
  <si>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</si>
  <si>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</si>
  <si>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</si>
  <si>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</si>
  <si>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</si>
  <si>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</si>
  <si>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</si>
  <si>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</si>
  <si>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</si>
  <si>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</si>
  <si>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</si>
  <si>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Mesto Strážske </t>
  </si>
  <si>
    <t xml:space="preserve">Spracoval: Ing. Gabriela Babjáková                 </t>
  </si>
  <si>
    <t xml:space="preserve">Projektant: ALNICO s.r.o., Michalovce </t>
  </si>
  <si>
    <t xml:space="preserve">JKSO : </t>
  </si>
  <si>
    <t>Stavba : Materská škola Strážske - Prístavba a rekonštrukcia</t>
  </si>
  <si>
    <t>Objekt : SO 04 - Terénne a sadové úpravy</t>
  </si>
  <si>
    <t>Strážske</t>
  </si>
  <si>
    <t>JKSO :</t>
  </si>
  <si>
    <t>Ing. Gabriela Babjáková</t>
  </si>
  <si>
    <t xml:space="preserve">Mesto Strážske </t>
  </si>
  <si>
    <t xml:space="preserve">ALNICO s.r.o., Michalovce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</si>
  <si>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</si>
  <si>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</si>
  <si>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</si>
  <si>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</si>
  <si>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</si>
  <si>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</si>
  <si>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</si>
  <si>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</si>
  <si>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</si>
  <si>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</si>
  <si>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</si>
  <si>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</si>
  <si>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</si>
  <si>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</si>
  <si>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</si>
  <si>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</si>
  <si>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</si>
  <si>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</si>
  <si>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112101112</t>
  </si>
  <si>
    <t>Rúbanie stromov, krov listnatých v rovine priemer  do 0,3 m</t>
  </si>
  <si>
    <t>kus</t>
  </si>
  <si>
    <t xml:space="preserve">                    </t>
  </si>
  <si>
    <t>11210-1112</t>
  </si>
  <si>
    <t>45.11.12</t>
  </si>
  <si>
    <t>EK</t>
  </si>
  <si>
    <t>S</t>
  </si>
  <si>
    <t>272</t>
  </si>
  <si>
    <t>112201101</t>
  </si>
  <si>
    <t>Odstránenie pňov priemer do 300 mm</t>
  </si>
  <si>
    <t>11220-1101</t>
  </si>
  <si>
    <t>221</t>
  </si>
  <si>
    <t>113107122</t>
  </si>
  <si>
    <t>Odstránenie podkladov alebo krytov z kameniva drv. hr. 100-200 mm, do 200 m2</t>
  </si>
  <si>
    <t>m2</t>
  </si>
  <si>
    <t>11310-7122</t>
  </si>
  <si>
    <t>45.11.11</t>
  </si>
  <si>
    <t>113107132</t>
  </si>
  <si>
    <t>Odstránenie podkladov alebo krytov z betónu prost. hr. 150-300 mm, do 200 m2</t>
  </si>
  <si>
    <t>11310-7132</t>
  </si>
  <si>
    <t>113107141</t>
  </si>
  <si>
    <t>Odstránenie podkladov alebo krytov živičných hr. do 50 mm, do 200 m2</t>
  </si>
  <si>
    <t>11310-7141</t>
  </si>
  <si>
    <t>113202111</t>
  </si>
  <si>
    <t>Vytrhanie krajníkov alebo obrubníkov stojatých</t>
  </si>
  <si>
    <t>m</t>
  </si>
  <si>
    <t>11320-2111</t>
  </si>
  <si>
    <t>001</t>
  </si>
  <si>
    <t>162301401</t>
  </si>
  <si>
    <t>Vodorovné premiestnenie do 5 km konárov list. do 30 cm</t>
  </si>
  <si>
    <t>16230-1401</t>
  </si>
  <si>
    <t>45.11.24</t>
  </si>
  <si>
    <t>162301411</t>
  </si>
  <si>
    <t>Vodorovné premiestnenie do 5 km kmeňov list. do 30 cm</t>
  </si>
  <si>
    <t>16230-1411</t>
  </si>
  <si>
    <t>162301421</t>
  </si>
  <si>
    <t>Vodorovné premiestnenie do 5 km pňov do 30 cm</t>
  </si>
  <si>
    <t>16230-1421</t>
  </si>
  <si>
    <t>180402111</t>
  </si>
  <si>
    <t>Založenie parkového trávnika výsevom v rovine</t>
  </si>
  <si>
    <t>18040-2111</t>
  </si>
  <si>
    <t>45.11.21</t>
  </si>
  <si>
    <t>MAT</t>
  </si>
  <si>
    <t>005724100</t>
  </si>
  <si>
    <t>Zmes trávna parková</t>
  </si>
  <si>
    <t>kg</t>
  </si>
  <si>
    <t>01.11.92</t>
  </si>
  <si>
    <t>EZ</t>
  </si>
  <si>
    <t>181101102</t>
  </si>
  <si>
    <t>Úprava pláne v zárezoch v horn. tr. 1-4 so zhutnením</t>
  </si>
  <si>
    <t>18110-1102</t>
  </si>
  <si>
    <t>181301105</t>
  </si>
  <si>
    <t>Rozprestretie ornice, sklon do 1:5 do 500 m2 hr. do 30 cm</t>
  </si>
  <si>
    <t>18130-1105</t>
  </si>
  <si>
    <t>183403151</t>
  </si>
  <si>
    <t>Obrobenie pôdy spúšťaním v rovine</t>
  </si>
  <si>
    <t>18340-3151</t>
  </si>
  <si>
    <t>183403152</t>
  </si>
  <si>
    <t>Obrobenie pôdy vláčením v rovine</t>
  </si>
  <si>
    <t>18340-3152</t>
  </si>
  <si>
    <t>183403161</t>
  </si>
  <si>
    <t>Obrobenie pôdy valcovaním v rovine</t>
  </si>
  <si>
    <t>18340-3161</t>
  </si>
  <si>
    <t xml:space="preserve">1 - ZEMNE PRÁCE  spolu: </t>
  </si>
  <si>
    <t>4 - VODOROVNÉ KONŠTRUKCIE</t>
  </si>
  <si>
    <t>451577777</t>
  </si>
  <si>
    <t>Podklad pod dlažbu z kameniva ťaženého hr. 30-100 mm</t>
  </si>
  <si>
    <t>45157-7777</t>
  </si>
  <si>
    <t>45.23.11</t>
  </si>
  <si>
    <t xml:space="preserve">4 - VODOROVNÉ KONŠTRUKCIE  spolu: </t>
  </si>
  <si>
    <t>5 - KOMUNIKÁCIE</t>
  </si>
  <si>
    <t>564251111</t>
  </si>
  <si>
    <t>Okapový chodník zo štrkodrvy</t>
  </si>
  <si>
    <t>56425-1111</t>
  </si>
  <si>
    <t>596211131</t>
  </si>
  <si>
    <t>Kladenie zámkovej dlažby pre chodcov hr. 60 mm sk. C 50-100 m2</t>
  </si>
  <si>
    <t>59621-1131</t>
  </si>
  <si>
    <t>45.23.12</t>
  </si>
  <si>
    <t>592450100</t>
  </si>
  <si>
    <t>Dlažba zámková hr. 60 mm /Klasiko/</t>
  </si>
  <si>
    <t>26.61.11</t>
  </si>
  <si>
    <t xml:space="preserve">5 - KOMUNIKÁCIE  spolu: </t>
  </si>
  <si>
    <t>9 - OSTATNÉ KONŠTRUKCIE A PRÁCE</t>
  </si>
  <si>
    <t>917862111</t>
  </si>
  <si>
    <t>Osad. chodník. obrubníka betón. stojatého s oporou do lôžka z betónu tr. C 12/15</t>
  </si>
  <si>
    <t>91786-2111</t>
  </si>
  <si>
    <t>592173100</t>
  </si>
  <si>
    <t>Obrubník betónový ABO 4-5 50x5x25 cm</t>
  </si>
  <si>
    <t>013</t>
  </si>
  <si>
    <t>979081111</t>
  </si>
  <si>
    <t>Odvoz sute a vybúraných hmôt na skládku do 1 km</t>
  </si>
  <si>
    <t>t</t>
  </si>
  <si>
    <t>97908-1111</t>
  </si>
  <si>
    <t>979081121</t>
  </si>
  <si>
    <t>Odvoz sute a vybúraných hmôt na skládku každý ďalší 1 km</t>
  </si>
  <si>
    <t>97908-1121</t>
  </si>
  <si>
    <t>979131410</t>
  </si>
  <si>
    <t>Poplatok za ulož.a znešk.stav.sute na urč.sklád. -z demol.vozoviek "O"-ost.odpad</t>
  </si>
  <si>
    <t>97913-1410</t>
  </si>
  <si>
    <t>998223011</t>
  </si>
  <si>
    <t>Presun hmôt pre pozemné komunikácie, kryt dláždený</t>
  </si>
  <si>
    <t>99822-3011</t>
  </si>
  <si>
    <t xml:space="preserve">9 - OSTATNÉ KONŠTRUKCIE A PRÁCE  spolu: </t>
  </si>
  <si>
    <t xml:space="preserve">PRÁCE A DODÁVKY HSV  spolu: </t>
  </si>
  <si>
    <t>Za rozpočet celkom</t>
  </si>
  <si>
    <t>Zadanie - výkaz výmer</t>
  </si>
  <si>
    <t xml:space="preserve">Dátum:  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</si>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</sst>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112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51">
    <xf numFmtId="0" fontId="0" fillId="0" borderId="0" xfId="0"/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1" xfId="49" applyFont="1" applyBorder="1" applyAlignment="1">
      <alignment horizontal="left" vertical="center"/>
    </xf>
    <xf numFmtId="0" fontId="1" fillId="0" borderId="52" xfId="49" applyFont="1" applyBorder="1" applyAlignment="1">
      <alignment horizontal="left" vertical="center"/>
    </xf>
    <xf numFmtId="0" fontId="1" fillId="0" borderId="52" xfId="49" applyFont="1" applyBorder="1" applyAlignment="1">
      <alignment horizontal="right" vertical="center"/>
    </xf>
    <xf numFmtId="0" fontId="1" fillId="0" borderId="53" xfId="49" applyFont="1" applyBorder="1" applyAlignment="1">
      <alignment horizontal="left" vertical="center"/>
    </xf>
    <xf numFmtId="0" fontId="1" fillId="0" borderId="54" xfId="49" applyFont="1" applyBorder="1" applyAlignment="1">
      <alignment horizontal="left" vertical="center"/>
    </xf>
    <xf numFmtId="0" fontId="1" fillId="0" borderId="54" xfId="49" applyFont="1" applyBorder="1" applyAlignment="1">
      <alignment horizontal="righ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0" xfId="49" applyFont="1" applyBorder="1" applyAlignment="1">
      <alignment horizontal="lef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51" xfId="49" applyFont="1" applyBorder="1" applyAlignment="1">
      <alignment horizontal="right" vertical="center"/>
    </xf>
    <xf numFmtId="3" fontId="1" fillId="0" borderId="63" xfId="49" applyNumberFormat="1" applyFont="1" applyBorder="1" applyAlignment="1">
      <alignment horizontal="right" vertical="center"/>
    </xf>
    <xf numFmtId="0" fontId="1" fillId="0" borderId="59" xfId="49" applyFont="1" applyBorder="1" applyAlignment="1">
      <alignment horizontal="right" vertical="center"/>
    </xf>
    <xf numFmtId="3" fontId="1" fillId="0" borderId="64" xfId="49" applyNumberFormat="1" applyFont="1" applyBorder="1" applyAlignment="1">
      <alignment horizontal="right" vertical="center"/>
    </xf>
    <xf numFmtId="0" fontId="1" fillId="0" borderId="61" xfId="49" applyFont="1" applyBorder="1" applyAlignment="1">
      <alignment horizontal="right" vertical="center"/>
    </xf>
    <xf numFmtId="3" fontId="1" fillId="0" borderId="65" xfId="49" applyNumberFormat="1" applyFont="1" applyBorder="1" applyAlignment="1">
      <alignment horizontal="right" vertical="center"/>
    </xf>
    <xf numFmtId="0" fontId="1" fillId="0" borderId="62" xfId="49" applyFont="1" applyBorder="1" applyAlignment="1">
      <alignment horizontal="right" vertical="center"/>
    </xf>
    <xf numFmtId="0" fontId="3" fillId="0" borderId="66" xfId="49" applyFont="1" applyBorder="1" applyAlignment="1">
      <alignment horizontal="center" vertical="center"/>
    </xf>
    <xf numFmtId="0" fontId="1" fillId="0" borderId="67" xfId="49" applyFont="1" applyBorder="1" applyAlignment="1">
      <alignment horizontal="left" vertical="center"/>
    </xf>
    <xf numFmtId="0" fontId="1" fillId="0" borderId="67" xfId="49" applyFont="1" applyBorder="1" applyAlignment="1">
      <alignment horizontal="center" vertical="center"/>
    </xf>
    <xf numFmtId="0" fontId="1" fillId="0" borderId="68" xfId="49" applyFont="1" applyBorder="1" applyAlignment="1">
      <alignment horizontal="center" vertical="center"/>
    </xf>
    <xf numFmtId="0" fontId="1" fillId="0" borderId="69" xfId="49" applyFont="1" applyBorder="1" applyAlignment="1">
      <alignment horizontal="center" vertical="center"/>
    </xf>
    <xf numFmtId="0" fontId="1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3" xfId="49" applyFont="1" applyBorder="1" applyAlignment="1">
      <alignment horizontal="left" vertical="center"/>
    </xf>
    <xf numFmtId="0" fontId="1" fillId="0" borderId="74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5" xfId="49" applyFont="1" applyBorder="1" applyAlignment="1">
      <alignment horizontal="left" vertical="center"/>
    </xf>
    <xf numFmtId="0" fontId="1" fillId="0" borderId="49" xfId="49" applyFont="1" applyBorder="1" applyAlignment="1">
      <alignment horizontal="center" vertical="center"/>
    </xf>
    <xf numFmtId="0" fontId="1" fillId="0" borderId="50" xfId="49" applyFont="1" applyBorder="1" applyAlignment="1">
      <alignment horizontal="left" vertical="center"/>
    </xf>
    <xf numFmtId="0" fontId="1" fillId="0" borderId="79" xfId="49" applyFont="1" applyBorder="1" applyAlignment="1">
      <alignment horizontal="center" vertical="center"/>
    </xf>
    <xf numFmtId="0" fontId="1" fillId="0" borderId="69" xfId="49" applyFont="1" applyBorder="1" applyAlignment="1">
      <alignment horizontal="left" vertical="center"/>
    </xf>
    <xf numFmtId="0" fontId="1" fillId="0" borderId="80" xfId="49" applyFont="1" applyBorder="1" applyAlignment="1">
      <alignment horizontal="center" vertical="center"/>
    </xf>
    <xf numFmtId="0" fontId="1" fillId="0" borderId="81" xfId="49" applyFont="1" applyBorder="1" applyAlignment="1">
      <alignment horizontal="center" vertical="center"/>
    </xf>
    <xf numFmtId="10" fontId="1" fillId="0" borderId="60" xfId="49" applyNumberFormat="1" applyFont="1" applyBorder="1" applyAlignment="1">
      <alignment horizontal="right" vertical="center"/>
    </xf>
    <xf numFmtId="10" fontId="1" fillId="0" borderId="82" xfId="49" applyNumberFormat="1" applyFont="1" applyBorder="1" applyAlignment="1">
      <alignment horizontal="right" vertical="center"/>
    </xf>
    <xf numFmtId="10" fontId="1" fillId="0" borderId="54" xfId="49" applyNumberFormat="1" applyFont="1" applyBorder="1" applyAlignment="1">
      <alignment horizontal="right" vertical="center"/>
    </xf>
    <xf numFmtId="10" fontId="1" fillId="0" borderId="83" xfId="49" applyNumberFormat="1" applyFont="1" applyBorder="1" applyAlignment="1">
      <alignment horizontal="right" vertical="center"/>
    </xf>
    <xf numFmtId="0" fontId="1" fillId="0" borderId="77" xfId="49" applyFont="1" applyBorder="1" applyAlignment="1">
      <alignment horizontal="left" vertical="center"/>
    </xf>
    <xf numFmtId="0" fontId="1" fillId="0" borderId="79" xfId="49" applyFont="1" applyBorder="1" applyAlignment="1">
      <alignment horizontal="right" vertical="center"/>
    </xf>
    <xf numFmtId="0" fontId="1" fillId="0" borderId="85" xfId="49" applyFont="1" applyBorder="1" applyAlignment="1">
      <alignment horizontal="center" vertical="center"/>
    </xf>
    <xf numFmtId="0" fontId="1" fillId="0" borderId="86" xfId="49" applyFont="1" applyBorder="1" applyAlignment="1">
      <alignment horizontal="left" vertical="center"/>
    </xf>
    <xf numFmtId="0" fontId="1" fillId="0" borderId="86" xfId="49" applyFont="1" applyBorder="1" applyAlignment="1">
      <alignment horizontal="right" vertical="center"/>
    </xf>
    <xf numFmtId="0" fontId="1" fillId="0" borderId="87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5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0" xfId="49" applyFont="1" applyAlignment="1">
      <alignment horizontal="left" vertical="center"/>
    </xf>
    <xf numFmtId="0" fontId="1" fillId="0" borderId="88" xfId="49" applyFont="1" applyBorder="1" applyAlignment="1">
      <alignment horizontal="right" vertical="center"/>
    </xf>
    <xf numFmtId="3" fontId="1" fillId="0" borderId="88" xfId="49" applyNumberFormat="1" applyFont="1" applyBorder="1" applyAlignment="1">
      <alignment horizontal="right" vertical="center"/>
    </xf>
    <xf numFmtId="3" fontId="1" fillId="0" borderId="89" xfId="49" applyNumberFormat="1" applyFont="1" applyBorder="1" applyAlignment="1">
      <alignment horizontal="right" vertical="center"/>
    </xf>
    <xf numFmtId="0" fontId="3" fillId="0" borderId="90" xfId="49" applyFont="1" applyBorder="1" applyAlignment="1">
      <alignment horizontal="center" vertical="center"/>
    </xf>
    <xf numFmtId="0" fontId="1" fillId="0" borderId="91" xfId="49" applyFont="1" applyBorder="1" applyAlignment="1">
      <alignment horizontal="left" vertical="center"/>
    </xf>
    <xf numFmtId="0" fontId="1" fillId="0" borderId="92" xfId="49" applyFont="1" applyBorder="1" applyAlignment="1">
      <alignment horizontal="left" vertical="center"/>
    </xf>
    <xf numFmtId="0" fontId="1" fillId="0" borderId="86" xfId="49" applyFont="1" applyBorder="1" applyAlignment="1">
      <alignment horizontal="center" vertical="center"/>
    </xf>
    <xf numFmtId="0" fontId="1" fillId="0" borderId="93" xfId="49" applyFont="1" applyBorder="1" applyAlignment="1">
      <alignment horizontal="left" vertical="center"/>
    </xf>
    <xf numFmtId="0" fontId="1" fillId="0" borderId="94" xfId="49" applyFont="1" applyBorder="1" applyAlignment="1">
      <alignment horizontal="left" vertical="center"/>
    </xf>
    <xf numFmtId="0" fontId="1" fillId="0" borderId="95" xfId="49" applyFont="1" applyBorder="1" applyAlignment="1">
      <alignment horizontal="left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3" fontId="1" fillId="0" borderId="93" xfId="49" applyNumberFormat="1" applyFont="1" applyBorder="1" applyAlignment="1">
      <alignment horizontal="righ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98" xfId="49" applyNumberFormat="1" applyFont="1" applyBorder="1" applyAlignment="1">
      <alignment horizontal="right" vertical="center"/>
    </xf>
    <xf numFmtId="0" fontId="1" fillId="0" borderId="99" xfId="49" applyFont="1" applyBorder="1" applyAlignment="1">
      <alignment horizontal="left" vertical="center"/>
    </xf>
    <xf numFmtId="0" fontId="1" fillId="0" borderId="77" xfId="49" applyFont="1" applyBorder="1" applyAlignment="1">
      <alignment horizontal="right" vertical="center"/>
    </xf>
    <xf numFmtId="0" fontId="1" fillId="0" borderId="8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100" xfId="49" applyFont="1" applyBorder="1" applyAlignment="1">
      <alignment horizontal="left" vertical="center"/>
    </xf>
    <xf numFmtId="169" fontId="1" fillId="0" borderId="101" xfId="49" applyNumberFormat="1" applyFont="1" applyBorder="1" applyAlignment="1">
      <alignment horizontal="right" vertical="center"/>
    </xf>
    <xf numFmtId="0" fontId="1" fillId="0" borderId="102" xfId="49" applyFont="1" applyBorder="1" applyAlignment="1">
      <alignment horizontal="center" vertical="center"/>
    </xf>
    <xf numFmtId="0" fontId="1" fillId="0" borderId="103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4" xfId="0" applyFont="1" applyBorder="1" applyAlignment="1">
      <alignment horizontal="center"/>
    </xf>
    <xf numFmtId="0" fontId="1" fillId="0" borderId="105" xfId="0" applyFont="1" applyBorder="1" applyAlignment="1">
      <alignment horizontal="center"/>
    </xf>
    <xf numFmtId="0" fontId="1" fillId="0" borderId="106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106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Continuous"/>
    </xf>
    <xf numFmtId="0" fontId="1" fillId="0" borderId="110" xfId="0" applyFont="1" applyBorder="1" applyAlignment="1">
      <alignment horizontal="centerContinuous"/>
    </xf>
    <xf numFmtId="0" fontId="1" fillId="0" borderId="111" xfId="0" applyFont="1" applyBorder="1" applyAlignment="1">
      <alignment horizontal="centerContinuous"/>
    </xf>
    <xf numFmtId="0" fontId="1" fillId="0" borderId="107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4" xfId="0" applyFont="1" applyBorder="1" applyAlignment="1">
      <alignment horizontal="center"/>
    </xf>
    <xf numFmtId="0" fontId="6" fillId="0" borderId="107" xfId="0" applyFont="1" applyBorder="1" applyAlignment="1" applyProtection="1">
      <alignment horizontal="center"/>
      <protection locked="0"/>
    </xf>
    <xf numFmtId="0" fontId="6" fillId="0" borderId="104" xfId="0" applyFont="1" applyBorder="1" applyAlignment="1" applyProtection="1">
      <alignment horizontal="center"/>
      <protection locked="0"/>
    </xf>
    <xf numFmtId="0" fontId="1" fillId="0" borderId="104" xfId="0" applyFont="1" applyBorder="1" applyAlignment="1" applyProtection="1">
      <alignment horizontal="center"/>
      <protection locked="0"/>
    </xf>
    <xf numFmtId="0" fontId="1" fillId="0" borderId="106" xfId="0" applyFont="1" applyBorder="1" applyAlignment="1">
      <alignment horizontal="center"/>
    </xf>
    <xf numFmtId="0" fontId="6" fillId="0" borderId="108" xfId="0" applyFont="1" applyBorder="1" applyAlignment="1" applyProtection="1">
      <alignment horizontal="center"/>
      <protection locked="0"/>
    </xf>
    <xf numFmtId="0" fontId="6" fillId="0" borderId="106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center"/>
      <protection locked="0"/>
    </xf>
    <xf numFmtId="167" fontId="1" fillId="0" borderId="106" xfId="0" applyNumberFormat="1" applyFont="1" applyBorder="1"/>
    <xf numFmtId="0" fontId="1" fillId="0" borderId="106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4" xfId="0" applyNumberFormat="1" applyFont="1" applyBorder="1" applyAlignment="1">
      <alignment horizontal="left"/>
    </xf>
    <xf numFmtId="0" fontId="1" fillId="0" borderId="104" xfId="0" applyFont="1" applyBorder="1" applyAlignment="1">
      <alignment horizontal="right"/>
    </xf>
    <xf numFmtId="49" fontId="1" fillId="0" borderId="106" xfId="0" applyNumberFormat="1" applyFont="1" applyBorder="1" applyAlignment="1">
      <alignment horizontal="left"/>
    </xf>
    <xf numFmtId="0" fontId="1" fillId="0" borderId="106" xfId="0" applyFont="1" applyBorder="1" applyAlignment="1">
      <alignment horizontal="right"/>
    </xf>
    <xf numFmtId="4" fontId="1" fillId="0" borderId="71" xfId="49" applyNumberFormat="1" applyFont="1" applyBorder="1" applyAlignment="1">
      <alignment horizontal="right" vertical="center"/>
    </xf>
    <xf numFmtId="4" fontId="1" fillId="0" borderId="72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4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50" xfId="49" applyNumberFormat="1" applyFont="1" applyBorder="1" applyAlignment="1">
      <alignment horizontal="right" vertical="center"/>
    </xf>
    <xf numFmtId="4" fontId="1" fillId="0" borderId="77" xfId="49" applyNumberFormat="1" applyFont="1" applyBorder="1" applyAlignment="1">
      <alignment horizontal="right" vertical="center"/>
    </xf>
    <xf numFmtId="4" fontId="1" fillId="0" borderId="78" xfId="49" applyNumberFormat="1" applyFont="1" applyBorder="1" applyAlignment="1">
      <alignment horizontal="right" vertical="center"/>
    </xf>
    <xf numFmtId="4" fontId="1" fillId="0" borderId="83" xfId="49" applyNumberFormat="1" applyFont="1" applyBorder="1" applyAlignment="1">
      <alignment horizontal="right" vertical="center"/>
    </xf>
    <xf numFmtId="49" fontId="3" fillId="0" borderId="0" xfId="0" applyNumberFormat="1" applyFont="1" applyAlignment="1">
      <alignment vertical="top"/>
    </xf>
    <xf numFmtId="49" fontId="4" fillId="0" borderId="0" xfId="1" applyNumberFormat="1" applyFont="1"/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72" fontId="3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14" fontId="1" fillId="0" borderId="96" xfId="49" applyNumberFormat="1" applyFont="1" applyBorder="1" applyAlignment="1">
      <alignment horizontal="left" vertical="center"/>
    </xf>
  </cellXfs>
  <cellStyles count="80">
    <cellStyle name="1 000 Sk" xfId="60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8" xr:uid="{00000000-0005-0000-0000-000003000000}"/>
    <cellStyle name="1000 Sk_fakturuj99" xfId="31" xr:uid="{00000000-0005-0000-0000-000004000000}"/>
    <cellStyle name="20 % – Zvýraznění1" xfId="53" xr:uid="{00000000-0005-0000-0000-000005000000}"/>
    <cellStyle name="20 % – Zvýraznění2" xfId="57" xr:uid="{00000000-0005-0000-0000-000006000000}"/>
    <cellStyle name="20 % – Zvýraznění3" xfId="29" xr:uid="{00000000-0005-0000-0000-000007000000}"/>
    <cellStyle name="20 % – Zvýraznění4" xfId="61" xr:uid="{00000000-0005-0000-0000-000008000000}"/>
    <cellStyle name="20 % – Zvýraznění5" xfId="62" xr:uid="{00000000-0005-0000-0000-000009000000}"/>
    <cellStyle name="20 % – Zvýraznění6" xfId="63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4" xr:uid="{00000000-0005-0000-0000-000012000000}"/>
    <cellStyle name="40 % – Zvýraznění3" xfId="65" xr:uid="{00000000-0005-0000-0000-000013000000}"/>
    <cellStyle name="40 % – Zvýraznění4" xfId="66" xr:uid="{00000000-0005-0000-0000-000014000000}"/>
    <cellStyle name="40 % – Zvýraznění5" xfId="36" xr:uid="{00000000-0005-0000-0000-000015000000}"/>
    <cellStyle name="40 % – Zvýraznění6" xfId="67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 xr:uid="{00000000-0005-0000-0000-00001D000000}"/>
    <cellStyle name="60 % – Zvýraznění2" xfId="69" xr:uid="{00000000-0005-0000-0000-00001E000000}"/>
    <cellStyle name="60 % – Zvýraznění3" xfId="70" xr:uid="{00000000-0005-0000-0000-00001F000000}"/>
    <cellStyle name="60 % – Zvýraznění4" xfId="71" xr:uid="{00000000-0005-0000-0000-000020000000}"/>
    <cellStyle name="60 % – Zvýraznění5" xfId="72" xr:uid="{00000000-0005-0000-0000-000021000000}"/>
    <cellStyle name="60 % – Zvýraznění6" xfId="73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 xr:uid="{00000000-0005-0000-0000-000029000000}"/>
    <cellStyle name="Čiarka" xfId="3" builtinId="3" customBuiltin="1"/>
    <cellStyle name="Čiarka [0]" xfId="4" builtinId="6" customBuiltin="1"/>
    <cellStyle name="data" xfId="75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KLs" xfId="1" xr:uid="{00000000-0005-0000-0000-000039000000}"/>
    <cellStyle name="normálne_KLv" xfId="49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extLst>
            <a:ext uri="smNativeData">
              <pm:smNativeData xmlns:pm="smNativeData" xmlns="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43"/>
  <sheetViews>
    <sheetView showGridLines="0" showZeros="0" workbookViewId="0">
      <selection activeCell="J5" sqref="J5"/>
    </sheetView>
  </sheetViews>
  <sheetFormatPr defaultColWidth="9.109375" defaultRowHeight="10.199999999999999"/>
  <cols>
    <col min="1" max="1" width="0.6640625" style="1" customWidth="1"/>
    <col min="2" max="2" width="3.6640625" style="1" customWidth="1"/>
    <col min="3" max="3" width="6.88671875" style="1" customWidth="1"/>
    <col min="4" max="6" width="14" style="1" customWidth="1"/>
    <col min="7" max="7" width="3.88671875" style="1" customWidth="1"/>
    <col min="8" max="8" width="17.6640625" style="1" customWidth="1"/>
    <col min="9" max="9" width="8.6640625" style="1" customWidth="1"/>
    <col min="10" max="10" width="14" style="1" customWidth="1"/>
    <col min="11" max="11" width="2.33203125" style="1" customWidth="1"/>
    <col min="12" max="12" width="6.88671875" style="1" customWidth="1"/>
    <col min="13" max="23" width="9.109375" style="1"/>
    <col min="24" max="25" width="5.6640625" style="1" customWidth="1"/>
    <col min="26" max="26" width="6.5546875" style="1" customWidth="1"/>
    <col min="27" max="27" width="21.441406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09375" style="1"/>
  </cols>
  <sheetData>
    <row r="1" spans="2:30" ht="28.5" customHeight="1">
      <c r="B1" s="58"/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2" t="s">
        <v>4</v>
      </c>
      <c r="AA1" s="82" t="s">
        <v>5</v>
      </c>
      <c r="AB1" s="82" t="s">
        <v>6</v>
      </c>
      <c r="AC1" s="82" t="s">
        <v>7</v>
      </c>
      <c r="AD1" s="82" t="s">
        <v>8</v>
      </c>
    </row>
    <row r="2" spans="2:30" ht="18" customHeight="1">
      <c r="B2" s="4"/>
      <c r="C2" s="5" t="s">
        <v>116</v>
      </c>
      <c r="D2" s="5"/>
      <c r="E2" s="5"/>
      <c r="F2" s="5"/>
      <c r="G2" s="6" t="s">
        <v>71</v>
      </c>
      <c r="H2" s="5" t="s">
        <v>118</v>
      </c>
      <c r="I2" s="5"/>
      <c r="J2" s="66"/>
      <c r="Z2" s="82" t="s">
        <v>11</v>
      </c>
      <c r="AA2" s="83" t="s">
        <v>72</v>
      </c>
      <c r="AB2" s="83" t="s">
        <v>13</v>
      </c>
      <c r="AC2" s="83"/>
      <c r="AD2" s="84"/>
    </row>
    <row r="3" spans="2:30" ht="18" customHeight="1">
      <c r="B3" s="7"/>
      <c r="C3" s="8" t="s">
        <v>117</v>
      </c>
      <c r="D3" s="8"/>
      <c r="E3" s="8"/>
      <c r="F3" s="8"/>
      <c r="G3" s="9" t="s">
        <v>119</v>
      </c>
      <c r="H3" s="8"/>
      <c r="I3" s="8"/>
      <c r="J3" s="67"/>
      <c r="Z3" s="82" t="s">
        <v>15</v>
      </c>
      <c r="AA3" s="83" t="s">
        <v>73</v>
      </c>
      <c r="AB3" s="83" t="s">
        <v>13</v>
      </c>
      <c r="AC3" s="83" t="s">
        <v>17</v>
      </c>
      <c r="AD3" s="84" t="s">
        <v>18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2" t="s">
        <v>19</v>
      </c>
      <c r="AA4" s="83" t="s">
        <v>74</v>
      </c>
      <c r="AB4" s="83" t="s">
        <v>13</v>
      </c>
      <c r="AC4" s="83"/>
      <c r="AD4" s="84"/>
    </row>
    <row r="5" spans="2:30" ht="18" customHeight="1">
      <c r="B5" s="13"/>
      <c r="C5" s="14" t="s">
        <v>75</v>
      </c>
      <c r="D5" s="14"/>
      <c r="E5" s="14" t="s">
        <v>76</v>
      </c>
      <c r="F5" s="15"/>
      <c r="G5" s="15" t="s">
        <v>77</v>
      </c>
      <c r="H5" s="14" t="s">
        <v>120</v>
      </c>
      <c r="I5" s="15" t="s">
        <v>78</v>
      </c>
      <c r="J5" s="150" t="s">
        <v>2</v>
      </c>
      <c r="Z5" s="82" t="s">
        <v>21</v>
      </c>
      <c r="AA5" s="83" t="s">
        <v>73</v>
      </c>
      <c r="AB5" s="83" t="s">
        <v>13</v>
      </c>
      <c r="AC5" s="83" t="s">
        <v>17</v>
      </c>
      <c r="AD5" s="84" t="s">
        <v>18</v>
      </c>
    </row>
    <row r="6" spans="2:30" ht="18" customHeight="1">
      <c r="B6" s="4"/>
      <c r="C6" s="5" t="s">
        <v>1</v>
      </c>
      <c r="D6" s="5" t="s">
        <v>121</v>
      </c>
      <c r="E6" s="5"/>
      <c r="F6" s="5"/>
      <c r="G6" s="5" t="s">
        <v>79</v>
      </c>
      <c r="H6" s="5"/>
      <c r="I6" s="5"/>
      <c r="J6" s="66"/>
    </row>
    <row r="7" spans="2:30" ht="18" customHeight="1">
      <c r="B7" s="16"/>
      <c r="C7" s="17"/>
      <c r="D7" s="18"/>
      <c r="E7" s="18"/>
      <c r="F7" s="18"/>
      <c r="G7" s="18" t="s">
        <v>80</v>
      </c>
      <c r="H7" s="18"/>
      <c r="I7" s="18"/>
      <c r="J7" s="69"/>
    </row>
    <row r="8" spans="2:30" ht="18" customHeight="1">
      <c r="B8" s="7"/>
      <c r="C8" s="8" t="s">
        <v>0</v>
      </c>
      <c r="D8" s="8"/>
      <c r="E8" s="8"/>
      <c r="F8" s="8"/>
      <c r="G8" s="8" t="s">
        <v>79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80</v>
      </c>
      <c r="H9" s="11"/>
      <c r="I9" s="11"/>
      <c r="J9" s="68"/>
    </row>
    <row r="10" spans="2:30" ht="18" customHeight="1">
      <c r="B10" s="7"/>
      <c r="C10" s="8" t="s">
        <v>81</v>
      </c>
      <c r="D10" s="8" t="s">
        <v>122</v>
      </c>
      <c r="E10" s="8"/>
      <c r="F10" s="8"/>
      <c r="G10" s="8" t="s">
        <v>79</v>
      </c>
      <c r="H10" s="8"/>
      <c r="I10" s="8"/>
      <c r="J10" s="67"/>
    </row>
    <row r="11" spans="2:30" ht="18" customHeight="1">
      <c r="B11" s="19"/>
      <c r="C11" s="20"/>
      <c r="D11" s="20"/>
      <c r="E11" s="20"/>
      <c r="F11" s="20"/>
      <c r="G11" s="20" t="s">
        <v>80</v>
      </c>
      <c r="H11" s="20"/>
      <c r="I11" s="20"/>
      <c r="J11" s="70"/>
    </row>
    <row r="12" spans="2:30" ht="18" customHeight="1">
      <c r="B12" s="21"/>
      <c r="C12" s="5"/>
      <c r="D12" s="5"/>
      <c r="E12" s="5"/>
      <c r="F12" s="22">
        <f>IF(B12&lt;&gt;0,ROUND($J$31/B12,0),0)</f>
        <v>0</v>
      </c>
      <c r="G12" s="6"/>
      <c r="H12" s="5"/>
      <c r="I12" s="5"/>
      <c r="J12" s="71">
        <f>IF(G12&lt;&gt;0,ROUND($J$31/G12,0),0)</f>
        <v>0</v>
      </c>
    </row>
    <row r="13" spans="2:30" ht="18" customHeight="1">
      <c r="B13" s="23"/>
      <c r="C13" s="18"/>
      <c r="D13" s="18"/>
      <c r="E13" s="18"/>
      <c r="F13" s="24">
        <f>IF(B13&lt;&gt;0,ROUND($J$31/B13,0),0)</f>
        <v>0</v>
      </c>
      <c r="G13" s="17"/>
      <c r="H13" s="18"/>
      <c r="I13" s="18"/>
      <c r="J13" s="72">
        <f>IF(G13&lt;&gt;0,ROUND($J$31/G13,0),0)</f>
        <v>0</v>
      </c>
    </row>
    <row r="14" spans="2:30" ht="18" customHeight="1">
      <c r="B14" s="25"/>
      <c r="C14" s="20"/>
      <c r="D14" s="20"/>
      <c r="E14" s="20"/>
      <c r="F14" s="26">
        <f>IF(B14&lt;&gt;0,ROUND($J$31/B14,0),0)</f>
        <v>0</v>
      </c>
      <c r="G14" s="27"/>
      <c r="H14" s="20"/>
      <c r="I14" s="20"/>
      <c r="J14" s="73">
        <f>IF(G14&lt;&gt;0,ROUND($J$31/G14,0),0)</f>
        <v>0</v>
      </c>
    </row>
    <row r="15" spans="2:30" ht="18" customHeight="1">
      <c r="B15" s="28" t="s">
        <v>82</v>
      </c>
      <c r="C15" s="29" t="s">
        <v>83</v>
      </c>
      <c r="D15" s="30" t="s">
        <v>30</v>
      </c>
      <c r="E15" s="30" t="s">
        <v>84</v>
      </c>
      <c r="F15" s="31" t="s">
        <v>85</v>
      </c>
      <c r="G15" s="28" t="s">
        <v>86</v>
      </c>
      <c r="H15" s="32" t="s">
        <v>87</v>
      </c>
      <c r="I15" s="43"/>
      <c r="J15" s="44"/>
    </row>
    <row r="16" spans="2:30" ht="18" customHeight="1">
      <c r="B16" s="33">
        <v>1</v>
      </c>
      <c r="C16" s="34" t="s">
        <v>88</v>
      </c>
      <c r="D16" s="134">
        <f>Prehlad!H51</f>
        <v>0</v>
      </c>
      <c r="E16" s="134">
        <f>Prehlad!I51</f>
        <v>0</v>
      </c>
      <c r="F16" s="135">
        <f>D16+E16</f>
        <v>0</v>
      </c>
      <c r="G16" s="33">
        <v>6</v>
      </c>
      <c r="H16" s="35" t="s">
        <v>123</v>
      </c>
      <c r="I16" s="74"/>
      <c r="J16" s="135">
        <v>0</v>
      </c>
    </row>
    <row r="17" spans="2:10" ht="18" customHeight="1">
      <c r="B17" s="36">
        <v>2</v>
      </c>
      <c r="C17" s="37" t="s">
        <v>89</v>
      </c>
      <c r="D17" s="136"/>
      <c r="E17" s="136"/>
      <c r="F17" s="135">
        <f>D17+E17</f>
        <v>0</v>
      </c>
      <c r="G17" s="36">
        <v>7</v>
      </c>
      <c r="H17" s="38" t="s">
        <v>124</v>
      </c>
      <c r="I17" s="8"/>
      <c r="J17" s="137">
        <v>0</v>
      </c>
    </row>
    <row r="18" spans="2:10" ht="18" customHeight="1">
      <c r="B18" s="36">
        <v>3</v>
      </c>
      <c r="C18" s="37" t="s">
        <v>90</v>
      </c>
      <c r="D18" s="136"/>
      <c r="E18" s="136"/>
      <c r="F18" s="135">
        <f>D18+E18</f>
        <v>0</v>
      </c>
      <c r="G18" s="36">
        <v>8</v>
      </c>
      <c r="H18" s="38" t="s">
        <v>125</v>
      </c>
      <c r="I18" s="8"/>
      <c r="J18" s="137">
        <v>0</v>
      </c>
    </row>
    <row r="19" spans="2:10" ht="18" customHeight="1">
      <c r="B19" s="36">
        <v>4</v>
      </c>
      <c r="C19" s="37" t="s">
        <v>91</v>
      </c>
      <c r="D19" s="136"/>
      <c r="E19" s="136"/>
      <c r="F19" s="138">
        <f>D19+E19</f>
        <v>0</v>
      </c>
      <c r="G19" s="36">
        <v>9</v>
      </c>
      <c r="H19" s="38" t="s">
        <v>2</v>
      </c>
      <c r="I19" s="8"/>
      <c r="J19" s="137">
        <v>0</v>
      </c>
    </row>
    <row r="20" spans="2:10" ht="18" customHeight="1">
      <c r="B20" s="39">
        <v>5</v>
      </c>
      <c r="C20" s="40" t="s">
        <v>92</v>
      </c>
      <c r="D20" s="139">
        <f>SUM(D16:D19)</f>
        <v>0</v>
      </c>
      <c r="E20" s="140">
        <f>SUM(E16:E19)</f>
        <v>0</v>
      </c>
      <c r="F20" s="141">
        <f>SUM(F16:F19)</f>
        <v>0</v>
      </c>
      <c r="G20" s="41">
        <v>10</v>
      </c>
      <c r="I20" s="75" t="s">
        <v>93</v>
      </c>
      <c r="J20" s="141">
        <f>SUM(J16:J19)</f>
        <v>0</v>
      </c>
    </row>
    <row r="21" spans="2:10" ht="18" customHeight="1">
      <c r="B21" s="28" t="s">
        <v>94</v>
      </c>
      <c r="C21" s="42"/>
      <c r="D21" s="43" t="s">
        <v>95</v>
      </c>
      <c r="E21" s="43"/>
      <c r="F21" s="44"/>
      <c r="G21" s="28" t="s">
        <v>96</v>
      </c>
      <c r="H21" s="32" t="s">
        <v>97</v>
      </c>
      <c r="I21" s="43"/>
      <c r="J21" s="44"/>
    </row>
    <row r="22" spans="2:10" ht="18" customHeight="1">
      <c r="B22" s="33">
        <v>11</v>
      </c>
      <c r="C22" s="35" t="s">
        <v>126</v>
      </c>
      <c r="D22" s="45"/>
      <c r="E22" s="46">
        <v>0</v>
      </c>
      <c r="F22" s="135">
        <f>ROUND(((D16+E16+D17+E17+D18)*E22),2)</f>
        <v>0</v>
      </c>
      <c r="G22" s="36">
        <v>16</v>
      </c>
      <c r="H22" s="38" t="s">
        <v>98</v>
      </c>
      <c r="I22" s="76"/>
      <c r="J22" s="137">
        <v>0</v>
      </c>
    </row>
    <row r="23" spans="2:10" ht="18" customHeight="1">
      <c r="B23" s="36">
        <v>12</v>
      </c>
      <c r="C23" s="38" t="s">
        <v>127</v>
      </c>
      <c r="D23" s="47"/>
      <c r="E23" s="48">
        <v>0</v>
      </c>
      <c r="F23" s="137">
        <f>ROUND(((D16+E16+D17+E17+D18)*E23),2)</f>
        <v>0</v>
      </c>
      <c r="G23" s="36">
        <v>17</v>
      </c>
      <c r="H23" s="38" t="s">
        <v>129</v>
      </c>
      <c r="I23" s="76"/>
      <c r="J23" s="137">
        <v>0</v>
      </c>
    </row>
    <row r="24" spans="2:10" ht="18" customHeight="1">
      <c r="B24" s="36">
        <v>13</v>
      </c>
      <c r="C24" s="38" t="s">
        <v>128</v>
      </c>
      <c r="D24" s="47"/>
      <c r="E24" s="48">
        <v>0</v>
      </c>
      <c r="F24" s="137">
        <f>ROUND(((D16+E16+D17+E17+D18)*E24),2)</f>
        <v>0</v>
      </c>
      <c r="G24" s="36">
        <v>18</v>
      </c>
      <c r="H24" s="38" t="s">
        <v>130</v>
      </c>
      <c r="I24" s="76"/>
      <c r="J24" s="137">
        <v>0</v>
      </c>
    </row>
    <row r="25" spans="2:10" ht="18" customHeight="1">
      <c r="B25" s="36">
        <v>14</v>
      </c>
      <c r="C25" s="38" t="s">
        <v>2</v>
      </c>
      <c r="D25" s="47"/>
      <c r="E25" s="48">
        <v>0</v>
      </c>
      <c r="F25" s="137">
        <f>ROUND(((D16+E16+D17+E17+D18+E18)*E25),2)</f>
        <v>0</v>
      </c>
      <c r="G25" s="36">
        <v>19</v>
      </c>
      <c r="H25" s="38" t="s">
        <v>2</v>
      </c>
      <c r="I25" s="76"/>
      <c r="J25" s="137">
        <v>0</v>
      </c>
    </row>
    <row r="26" spans="2:10" ht="18" customHeight="1">
      <c r="B26" s="39">
        <v>15</v>
      </c>
      <c r="C26" s="49"/>
      <c r="D26" s="50"/>
      <c r="E26" s="50" t="s">
        <v>99</v>
      </c>
      <c r="F26" s="141">
        <f>SUM(F22:F25)</f>
        <v>0</v>
      </c>
      <c r="G26" s="39">
        <v>20</v>
      </c>
      <c r="H26" s="49"/>
      <c r="I26" s="50" t="s">
        <v>100</v>
      </c>
      <c r="J26" s="141">
        <f>SUM(J22:J25)</f>
        <v>0</v>
      </c>
    </row>
    <row r="27" spans="2:10" ht="18" customHeight="1">
      <c r="B27" s="51"/>
      <c r="C27" s="52" t="s">
        <v>101</v>
      </c>
      <c r="D27" s="53"/>
      <c r="E27" s="54" t="s">
        <v>102</v>
      </c>
      <c r="F27" s="55"/>
      <c r="G27" s="28" t="s">
        <v>103</v>
      </c>
      <c r="H27" s="32" t="s">
        <v>104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7" t="s">
        <v>105</v>
      </c>
      <c r="J28" s="135">
        <f>ROUND(F20,2)+J20+F26+J26</f>
        <v>0</v>
      </c>
    </row>
    <row r="29" spans="2:10" ht="18" customHeight="1">
      <c r="B29" s="56"/>
      <c r="C29" s="58" t="s">
        <v>106</v>
      </c>
      <c r="D29" s="58"/>
      <c r="E29" s="60"/>
      <c r="F29" s="55"/>
      <c r="G29" s="36">
        <v>22</v>
      </c>
      <c r="H29" s="38" t="s">
        <v>131</v>
      </c>
      <c r="I29" s="142">
        <f>J28-I30</f>
        <v>0</v>
      </c>
      <c r="J29" s="137">
        <f>ROUND((I29*20)/100,2)</f>
        <v>0</v>
      </c>
    </row>
    <row r="30" spans="2:10" ht="18" customHeight="1">
      <c r="B30" s="7"/>
      <c r="C30" s="8" t="s">
        <v>107</v>
      </c>
      <c r="D30" s="8"/>
      <c r="E30" s="60"/>
      <c r="F30" s="55"/>
      <c r="G30" s="36">
        <v>23</v>
      </c>
      <c r="H30" s="38" t="s">
        <v>132</v>
      </c>
      <c r="I30" s="142">
        <f>SUMIF(Prehlad!O11:O9999,0,Prehlad!J11:J9999)</f>
        <v>0</v>
      </c>
      <c r="J30" s="137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108</v>
      </c>
      <c r="J31" s="141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109</v>
      </c>
      <c r="H32" s="63" t="s">
        <v>133</v>
      </c>
      <c r="I32" s="78"/>
      <c r="J32" s="79">
        <v>0</v>
      </c>
    </row>
    <row r="33" spans="2:10" ht="18" customHeight="1">
      <c r="B33" s="64"/>
      <c r="C33" s="65"/>
      <c r="D33" s="52" t="s">
        <v>110</v>
      </c>
      <c r="E33" s="65"/>
      <c r="F33" s="65"/>
      <c r="G33" s="65"/>
      <c r="H33" s="65" t="s">
        <v>111</v>
      </c>
      <c r="I33" s="65"/>
      <c r="J33" s="80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1"/>
    </row>
    <row r="35" spans="2:10" ht="18" customHeight="1">
      <c r="B35" s="56"/>
      <c r="C35" s="58" t="s">
        <v>106</v>
      </c>
      <c r="D35" s="58"/>
      <c r="E35" s="58"/>
      <c r="F35" s="57"/>
      <c r="G35" s="58" t="s">
        <v>106</v>
      </c>
      <c r="H35" s="58"/>
      <c r="I35" s="58"/>
      <c r="J35" s="81"/>
    </row>
    <row r="36" spans="2:10" ht="18" customHeight="1">
      <c r="B36" s="7"/>
      <c r="C36" s="8" t="s">
        <v>107</v>
      </c>
      <c r="D36" s="8"/>
      <c r="E36" s="8"/>
      <c r="F36" s="9"/>
      <c r="G36" s="8" t="s">
        <v>107</v>
      </c>
      <c r="H36" s="8"/>
      <c r="I36" s="8"/>
      <c r="J36" s="67"/>
    </row>
    <row r="37" spans="2:10" ht="18" customHeight="1">
      <c r="B37" s="56"/>
      <c r="C37" s="58" t="s">
        <v>102</v>
      </c>
      <c r="D37" s="58"/>
      <c r="E37" s="58"/>
      <c r="F37" s="57"/>
      <c r="G37" s="58" t="s">
        <v>102</v>
      </c>
      <c r="H37" s="58"/>
      <c r="I37" s="58"/>
      <c r="J37" s="81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1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1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1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0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Width="0"/>
  <drawing r:id="rId1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19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E3" sqref="E3"/>
    </sheetView>
  </sheetViews>
  <sheetFormatPr defaultColWidth="9.109375" defaultRowHeight="10.199999999999999"/>
  <cols>
    <col min="1" max="1" width="42.33203125" style="85" customWidth="1"/>
    <col min="2" max="4" width="9.6640625" style="86" customWidth="1"/>
    <col min="5" max="5" width="9.6640625" style="87" customWidth="1"/>
    <col min="6" max="6" width="8.6640625" style="88" customWidth="1"/>
    <col min="7" max="7" width="0" style="88" hidden="1" customWidth="1"/>
    <col min="8" max="23" width="9.109375" style="85"/>
    <col min="24" max="25" width="5.6640625" style="85" customWidth="1"/>
    <col min="26" max="26" width="6.5546875" style="85" customWidth="1"/>
    <col min="27" max="27" width="24.33203125" style="85" customWidth="1"/>
    <col min="28" max="28" width="4.33203125" style="85" customWidth="1"/>
    <col min="29" max="29" width="8.33203125" style="85" customWidth="1"/>
    <col min="30" max="30" width="8.6640625" style="85" customWidth="1"/>
    <col min="31" max="16384" width="9.109375" style="85"/>
  </cols>
  <sheetData>
    <row r="1" spans="1:30">
      <c r="A1" s="89" t="s">
        <v>112</v>
      </c>
      <c r="C1" s="85"/>
      <c r="E1" s="89" t="s">
        <v>113</v>
      </c>
      <c r="F1" s="85"/>
      <c r="G1" s="85"/>
      <c r="Z1" s="82" t="s">
        <v>4</v>
      </c>
      <c r="AA1" s="82" t="s">
        <v>5</v>
      </c>
      <c r="AB1" s="82" t="s">
        <v>6</v>
      </c>
      <c r="AC1" s="82" t="s">
        <v>7</v>
      </c>
      <c r="AD1" s="82" t="s">
        <v>8</v>
      </c>
    </row>
    <row r="2" spans="1:30">
      <c r="A2" s="89" t="s">
        <v>114</v>
      </c>
      <c r="C2" s="85"/>
      <c r="E2" s="89" t="s">
        <v>115</v>
      </c>
      <c r="F2" s="85"/>
      <c r="G2" s="85"/>
      <c r="Z2" s="82" t="s">
        <v>11</v>
      </c>
      <c r="AA2" s="83" t="s">
        <v>66</v>
      </c>
      <c r="AB2" s="83" t="s">
        <v>13</v>
      </c>
      <c r="AC2" s="83"/>
      <c r="AD2" s="84"/>
    </row>
    <row r="3" spans="1:30">
      <c r="A3" s="89" t="s">
        <v>14</v>
      </c>
      <c r="C3" s="85"/>
      <c r="E3" s="89" t="s">
        <v>248</v>
      </c>
      <c r="F3" s="85"/>
      <c r="G3" s="85"/>
      <c r="Z3" s="82" t="s">
        <v>15</v>
      </c>
      <c r="AA3" s="83" t="s">
        <v>67</v>
      </c>
      <c r="AB3" s="83" t="s">
        <v>13</v>
      </c>
      <c r="AC3" s="83" t="s">
        <v>17</v>
      </c>
      <c r="AD3" s="84" t="s">
        <v>18</v>
      </c>
    </row>
    <row r="4" spans="1:30">
      <c r="B4" s="85"/>
      <c r="C4" s="85"/>
      <c r="D4" s="85"/>
      <c r="E4" s="85"/>
      <c r="F4" s="85"/>
      <c r="G4" s="85"/>
      <c r="Z4" s="82" t="s">
        <v>19</v>
      </c>
      <c r="AA4" s="83" t="s">
        <v>68</v>
      </c>
      <c r="AB4" s="83" t="s">
        <v>13</v>
      </c>
      <c r="AC4" s="83"/>
      <c r="AD4" s="84"/>
    </row>
    <row r="5" spans="1:30">
      <c r="A5" s="89" t="s">
        <v>116</v>
      </c>
      <c r="B5" s="85"/>
      <c r="C5" s="85"/>
      <c r="D5" s="85"/>
      <c r="E5" s="85"/>
      <c r="F5" s="85"/>
      <c r="G5" s="85"/>
      <c r="Z5" s="82" t="s">
        <v>21</v>
      </c>
      <c r="AA5" s="83" t="s">
        <v>67</v>
      </c>
      <c r="AB5" s="83" t="s">
        <v>13</v>
      </c>
      <c r="AC5" s="83" t="s">
        <v>17</v>
      </c>
      <c r="AD5" s="84" t="s">
        <v>18</v>
      </c>
    </row>
    <row r="6" spans="1:30">
      <c r="A6" s="89" t="s">
        <v>117</v>
      </c>
      <c r="B6" s="85"/>
      <c r="C6" s="85"/>
      <c r="D6" s="85"/>
      <c r="E6" s="85"/>
      <c r="F6" s="85"/>
      <c r="G6" s="85"/>
    </row>
    <row r="7" spans="1:30">
      <c r="A7" s="89"/>
      <c r="B7" s="85"/>
      <c r="C7" s="85"/>
      <c r="D7" s="85"/>
      <c r="E7" s="85"/>
      <c r="F7" s="85"/>
      <c r="G7" s="85"/>
    </row>
    <row r="8" spans="1:30" ht="13.8">
      <c r="B8" s="90" t="str">
        <f>CONCATENATE(AA2," ",AB2," ",AC2," ",AD2)</f>
        <v xml:space="preserve">Rekapitulácia rozpočtu v EUR  </v>
      </c>
      <c r="G8" s="85"/>
    </row>
    <row r="9" spans="1:30">
      <c r="A9" s="91" t="s">
        <v>69</v>
      </c>
      <c r="B9" s="91" t="s">
        <v>30</v>
      </c>
      <c r="C9" s="91" t="s">
        <v>31</v>
      </c>
      <c r="D9" s="91" t="s">
        <v>32</v>
      </c>
      <c r="E9" s="92" t="s">
        <v>70</v>
      </c>
      <c r="F9" s="92" t="s">
        <v>34</v>
      </c>
      <c r="G9" s="92" t="s">
        <v>39</v>
      </c>
    </row>
    <row r="10" spans="1:30">
      <c r="A10" s="93"/>
      <c r="B10" s="93"/>
      <c r="C10" s="93" t="s">
        <v>56</v>
      </c>
      <c r="D10" s="93"/>
      <c r="E10" s="93" t="s">
        <v>32</v>
      </c>
      <c r="F10" s="93" t="s">
        <v>32</v>
      </c>
      <c r="G10" s="93" t="s">
        <v>32</v>
      </c>
    </row>
    <row r="12" spans="1:30">
      <c r="A12" s="85" t="s">
        <v>139</v>
      </c>
      <c r="B12" s="86">
        <f>Prehlad!H30</f>
        <v>0</v>
      </c>
      <c r="C12" s="86">
        <f>Prehlad!I30</f>
        <v>0</v>
      </c>
      <c r="D12" s="86">
        <f>Prehlad!J30</f>
        <v>0</v>
      </c>
      <c r="E12" s="87">
        <f>Prehlad!L30</f>
        <v>1.0397E-2</v>
      </c>
      <c r="F12" s="88">
        <f>Prehlad!N30</f>
        <v>45.226249999999993</v>
      </c>
      <c r="G12" s="88">
        <f>Prehlad!W30</f>
        <v>310.16999999999996</v>
      </c>
    </row>
    <row r="13" spans="1:30">
      <c r="A13" s="85" t="s">
        <v>206</v>
      </c>
      <c r="B13" s="86">
        <f>Prehlad!H34</f>
        <v>0</v>
      </c>
      <c r="C13" s="86">
        <f>Prehlad!I34</f>
        <v>0</v>
      </c>
      <c r="D13" s="86">
        <f>Prehlad!J34</f>
        <v>0</v>
      </c>
      <c r="E13" s="87">
        <f>Prehlad!L34</f>
        <v>14.65376</v>
      </c>
      <c r="F13" s="88">
        <f>Prehlad!N34</f>
        <v>0</v>
      </c>
      <c r="G13" s="88">
        <f>Prehlad!W34</f>
        <v>4.1630000000000003</v>
      </c>
    </row>
    <row r="14" spans="1:30">
      <c r="A14" s="85" t="s">
        <v>212</v>
      </c>
      <c r="B14" s="86">
        <f>Prehlad!H40</f>
        <v>0</v>
      </c>
      <c r="C14" s="86">
        <f>Prehlad!I40</f>
        <v>0</v>
      </c>
      <c r="D14" s="86">
        <f>Prehlad!J40</f>
        <v>0</v>
      </c>
      <c r="E14" s="87">
        <f>Prehlad!L40</f>
        <v>33.459760000000003</v>
      </c>
      <c r="F14" s="88">
        <f>Prehlad!N40</f>
        <v>0</v>
      </c>
      <c r="G14" s="88">
        <f>Prehlad!W40</f>
        <v>58.790999999999997</v>
      </c>
    </row>
    <row r="15" spans="1:30">
      <c r="A15" s="85" t="s">
        <v>224</v>
      </c>
      <c r="B15" s="86">
        <f>Prehlad!H49</f>
        <v>0</v>
      </c>
      <c r="C15" s="86">
        <f>Prehlad!I49</f>
        <v>0</v>
      </c>
      <c r="D15" s="86">
        <f>Prehlad!J49</f>
        <v>0</v>
      </c>
      <c r="E15" s="87">
        <f>Prehlad!L49</f>
        <v>22.00149</v>
      </c>
      <c r="F15" s="88">
        <f>Prehlad!N49</f>
        <v>0</v>
      </c>
      <c r="G15" s="88">
        <f>Prehlad!W49</f>
        <v>82.375999999999991</v>
      </c>
    </row>
    <row r="16" spans="1:30">
      <c r="A16" s="85" t="s">
        <v>245</v>
      </c>
      <c r="B16" s="86">
        <f>Prehlad!H51</f>
        <v>0</v>
      </c>
      <c r="C16" s="86">
        <f>Prehlad!I51</f>
        <v>0</v>
      </c>
      <c r="D16" s="86">
        <f>Prehlad!J51</f>
        <v>0</v>
      </c>
      <c r="E16" s="87">
        <f>Prehlad!L51</f>
        <v>70.12540700000001</v>
      </c>
      <c r="F16" s="88">
        <f>Prehlad!N51</f>
        <v>45.226249999999993</v>
      </c>
      <c r="G16" s="88">
        <f>Prehlad!W51</f>
        <v>455.49999999999994</v>
      </c>
    </row>
    <row r="19" spans="1:7">
      <c r="A19" s="85" t="s">
        <v>246</v>
      </c>
      <c r="B19" s="86">
        <f>Prehlad!H53</f>
        <v>0</v>
      </c>
      <c r="C19" s="86">
        <f>Prehlad!I53</f>
        <v>0</v>
      </c>
      <c r="D19" s="86">
        <f>Prehlad!J53</f>
        <v>0</v>
      </c>
      <c r="E19" s="87">
        <f>Prehlad!L53</f>
        <v>70.12540700000001</v>
      </c>
      <c r="F19" s="88">
        <f>Prehlad!N53</f>
        <v>45.226249999999993</v>
      </c>
      <c r="G19" s="88">
        <f>Prehlad!W53</f>
        <v>455.49999999999994</v>
      </c>
    </row>
  </sheetData>
  <printOptions horizontalCentered="1"/>
  <pageMargins left="0.19652800000000001" right="0.19652800000000001" top="0.629861" bottom="0.59027799999999997" header="0.51180599999999998" footer="0.35416700000000001"/>
  <pageSetup paperSize="9" fitToWidth="0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53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S23" sqref="AS23"/>
    </sheetView>
  </sheetViews>
  <sheetFormatPr defaultColWidth="9.109375" defaultRowHeight="10.199999999999999"/>
  <cols>
    <col min="1" max="1" width="6.6640625" style="94" customWidth="1"/>
    <col min="2" max="2" width="3.6640625" style="95" customWidth="1"/>
    <col min="3" max="3" width="13" style="96" customWidth="1"/>
    <col min="4" max="4" width="35.6640625" style="97" customWidth="1"/>
    <col min="5" max="5" width="10.6640625" style="98" customWidth="1"/>
    <col min="6" max="6" width="5.33203125" style="99" customWidth="1"/>
    <col min="7" max="7" width="8.6640625" style="100" customWidth="1"/>
    <col min="8" max="9" width="9.6640625" style="100" hidden="1" customWidth="1"/>
    <col min="10" max="10" width="9.6640625" style="100" customWidth="1"/>
    <col min="11" max="11" width="7.44140625" style="101" hidden="1" customWidth="1"/>
    <col min="12" max="12" width="8.33203125" style="101" hidden="1" customWidth="1"/>
    <col min="13" max="13" width="9.109375" style="98" hidden="1"/>
    <col min="14" max="14" width="7" style="98" hidden="1" customWidth="1"/>
    <col min="15" max="15" width="3.5546875" style="99" hidden="1" customWidth="1"/>
    <col min="16" max="16" width="12.6640625" style="99" hidden="1" customWidth="1"/>
    <col min="17" max="19" width="13.33203125" style="98" hidden="1" customWidth="1"/>
    <col min="20" max="20" width="10.5546875" style="102" hidden="1" customWidth="1"/>
    <col min="21" max="21" width="10.33203125" style="102" hidden="1" customWidth="1"/>
    <col min="22" max="22" width="5.6640625" style="102" hidden="1" customWidth="1"/>
    <col min="23" max="23" width="9.109375" style="103" hidden="1"/>
    <col min="24" max="25" width="5.6640625" style="99" hidden="1" customWidth="1"/>
    <col min="26" max="26" width="7.5546875" style="99" hidden="1" customWidth="1"/>
    <col min="27" max="27" width="24.88671875" style="99" hidden="1" customWidth="1"/>
    <col min="28" max="28" width="4.33203125" style="99" hidden="1" customWidth="1"/>
    <col min="29" max="29" width="8.33203125" style="99" hidden="1" customWidth="1"/>
    <col min="30" max="30" width="8.6640625" style="99" hidden="1" customWidth="1"/>
    <col min="31" max="34" width="9.109375" style="99" hidden="1"/>
    <col min="35" max="35" width="9.109375" style="85"/>
    <col min="36" max="37" width="0" style="85" hidden="1" customWidth="1"/>
    <col min="38" max="16384" width="9.109375" style="85"/>
  </cols>
  <sheetData>
    <row r="1" spans="1:37" ht="12.75" customHeight="1">
      <c r="A1" s="89" t="s">
        <v>112</v>
      </c>
      <c r="B1" s="85"/>
      <c r="C1" s="85"/>
      <c r="D1" s="85"/>
      <c r="E1" s="89" t="s">
        <v>113</v>
      </c>
      <c r="F1" s="85"/>
      <c r="G1" s="86"/>
      <c r="H1" s="85"/>
      <c r="I1" s="85"/>
      <c r="J1" s="86"/>
      <c r="K1" s="87"/>
      <c r="L1" s="85"/>
      <c r="M1" s="85"/>
      <c r="N1" s="85"/>
      <c r="O1" s="85"/>
      <c r="P1" s="85"/>
      <c r="Q1" s="88"/>
      <c r="R1" s="88"/>
      <c r="S1" s="88"/>
      <c r="T1" s="85"/>
      <c r="U1" s="85"/>
      <c r="V1" s="85"/>
      <c r="W1" s="85"/>
      <c r="X1" s="85"/>
      <c r="Y1" s="85"/>
      <c r="Z1" s="82" t="s">
        <v>4</v>
      </c>
      <c r="AA1" s="144" t="s">
        <v>5</v>
      </c>
      <c r="AB1" s="82" t="s">
        <v>6</v>
      </c>
      <c r="AC1" s="82" t="s">
        <v>7</v>
      </c>
      <c r="AD1" s="82" t="s">
        <v>8</v>
      </c>
      <c r="AE1" s="124" t="s">
        <v>9</v>
      </c>
      <c r="AF1" s="125" t="s">
        <v>10</v>
      </c>
      <c r="AG1" s="85"/>
      <c r="AH1" s="85"/>
    </row>
    <row r="2" spans="1:37">
      <c r="A2" s="89" t="s">
        <v>114</v>
      </c>
      <c r="B2" s="85"/>
      <c r="C2" s="85"/>
      <c r="D2" s="85"/>
      <c r="E2" s="89" t="s">
        <v>115</v>
      </c>
      <c r="F2" s="85"/>
      <c r="G2" s="86"/>
      <c r="H2" s="104"/>
      <c r="I2" s="85"/>
      <c r="J2" s="86"/>
      <c r="K2" s="87"/>
      <c r="L2" s="85"/>
      <c r="M2" s="85"/>
      <c r="N2" s="85"/>
      <c r="O2" s="85"/>
      <c r="P2" s="85"/>
      <c r="Q2" s="88"/>
      <c r="R2" s="88"/>
      <c r="S2" s="88"/>
      <c r="T2" s="85"/>
      <c r="U2" s="85"/>
      <c r="V2" s="85"/>
      <c r="W2" s="85"/>
      <c r="X2" s="85"/>
      <c r="Y2" s="85"/>
      <c r="Z2" s="82" t="s">
        <v>11</v>
      </c>
      <c r="AA2" s="83" t="s">
        <v>12</v>
      </c>
      <c r="AB2" s="83" t="s">
        <v>13</v>
      </c>
      <c r="AC2" s="83"/>
      <c r="AD2" s="84"/>
      <c r="AE2" s="124">
        <v>1</v>
      </c>
      <c r="AF2" s="126">
        <v>123.5</v>
      </c>
      <c r="AG2" s="85"/>
      <c r="AH2" s="85"/>
    </row>
    <row r="3" spans="1:37">
      <c r="A3" s="89" t="s">
        <v>14</v>
      </c>
      <c r="B3" s="85"/>
      <c r="C3" s="85"/>
      <c r="D3" s="85"/>
      <c r="E3" s="89" t="s">
        <v>249</v>
      </c>
      <c r="F3" s="85"/>
      <c r="G3" s="86"/>
      <c r="H3" s="85"/>
      <c r="I3" s="85"/>
      <c r="J3" s="86"/>
      <c r="K3" s="87"/>
      <c r="L3" s="85"/>
      <c r="M3" s="85"/>
      <c r="N3" s="85"/>
      <c r="O3" s="85"/>
      <c r="P3" s="85"/>
      <c r="Q3" s="88"/>
      <c r="R3" s="88"/>
      <c r="S3" s="88"/>
      <c r="T3" s="85"/>
      <c r="U3" s="85"/>
      <c r="V3" s="85"/>
      <c r="W3" s="85"/>
      <c r="X3" s="85"/>
      <c r="Y3" s="85"/>
      <c r="Z3" s="82" t="s">
        <v>15</v>
      </c>
      <c r="AA3" s="83" t="s">
        <v>16</v>
      </c>
      <c r="AB3" s="83" t="s">
        <v>13</v>
      </c>
      <c r="AC3" s="83" t="s">
        <v>17</v>
      </c>
      <c r="AD3" s="84" t="s">
        <v>18</v>
      </c>
      <c r="AE3" s="124">
        <v>2</v>
      </c>
      <c r="AF3" s="127">
        <v>123.46</v>
      </c>
      <c r="AG3" s="85"/>
      <c r="AH3" s="85"/>
    </row>
    <row r="4" spans="1:37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8"/>
      <c r="R4" s="88"/>
      <c r="S4" s="88"/>
      <c r="T4" s="85"/>
      <c r="U4" s="85"/>
      <c r="V4" s="85"/>
      <c r="W4" s="85"/>
      <c r="X4" s="85"/>
      <c r="Y4" s="85"/>
      <c r="Z4" s="82" t="s">
        <v>19</v>
      </c>
      <c r="AA4" s="83" t="s">
        <v>20</v>
      </c>
      <c r="AB4" s="83" t="s">
        <v>13</v>
      </c>
      <c r="AC4" s="83"/>
      <c r="AD4" s="84"/>
      <c r="AE4" s="124">
        <v>3</v>
      </c>
      <c r="AF4" s="128">
        <v>123.45699999999999</v>
      </c>
      <c r="AG4" s="85"/>
      <c r="AH4" s="85"/>
    </row>
    <row r="5" spans="1:37">
      <c r="A5" s="89" t="s">
        <v>116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8"/>
      <c r="R5" s="88"/>
      <c r="S5" s="88"/>
      <c r="T5" s="85"/>
      <c r="U5" s="85"/>
      <c r="V5" s="85"/>
      <c r="W5" s="85"/>
      <c r="X5" s="85"/>
      <c r="Y5" s="85"/>
      <c r="Z5" s="82" t="s">
        <v>21</v>
      </c>
      <c r="AA5" s="83" t="s">
        <v>16</v>
      </c>
      <c r="AB5" s="83" t="s">
        <v>13</v>
      </c>
      <c r="AC5" s="83" t="s">
        <v>17</v>
      </c>
      <c r="AD5" s="84" t="s">
        <v>18</v>
      </c>
      <c r="AE5" s="124">
        <v>4</v>
      </c>
      <c r="AF5" s="129">
        <v>123.4567</v>
      </c>
      <c r="AG5" s="85"/>
      <c r="AH5" s="85"/>
    </row>
    <row r="6" spans="1:37">
      <c r="A6" s="89" t="s">
        <v>117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8"/>
      <c r="R6" s="88"/>
      <c r="S6" s="88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124" t="s">
        <v>22</v>
      </c>
      <c r="AF6" s="127">
        <v>123.46</v>
      </c>
      <c r="AG6" s="85"/>
      <c r="AH6" s="85"/>
    </row>
    <row r="7" spans="1:37">
      <c r="A7" s="89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8"/>
      <c r="R7" s="88"/>
      <c r="S7" s="88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</row>
    <row r="8" spans="1:37" ht="13.8">
      <c r="A8" s="85"/>
      <c r="B8" s="105"/>
      <c r="C8" s="106"/>
      <c r="D8" s="90" t="s">
        <v>247</v>
      </c>
      <c r="E8" s="88"/>
      <c r="F8" s="85"/>
      <c r="G8" s="86"/>
      <c r="H8" s="86"/>
      <c r="I8" s="86"/>
      <c r="J8" s="86"/>
      <c r="K8" s="87"/>
      <c r="L8" s="87"/>
      <c r="M8" s="88"/>
      <c r="N8" s="88"/>
      <c r="O8" s="85"/>
      <c r="P8" s="85"/>
      <c r="Q8" s="88"/>
      <c r="R8" s="88"/>
      <c r="S8" s="88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</row>
    <row r="9" spans="1:37">
      <c r="A9" s="91" t="s">
        <v>23</v>
      </c>
      <c r="B9" s="91" t="s">
        <v>24</v>
      </c>
      <c r="C9" s="91" t="s">
        <v>25</v>
      </c>
      <c r="D9" s="91" t="s">
        <v>26</v>
      </c>
      <c r="E9" s="91" t="s">
        <v>27</v>
      </c>
      <c r="F9" s="91" t="s">
        <v>28</v>
      </c>
      <c r="G9" s="91" t="s">
        <v>29</v>
      </c>
      <c r="H9" s="91" t="s">
        <v>30</v>
      </c>
      <c r="I9" s="91" t="s">
        <v>31</v>
      </c>
      <c r="J9" s="91" t="s">
        <v>32</v>
      </c>
      <c r="K9" s="108" t="s">
        <v>33</v>
      </c>
      <c r="L9" s="109"/>
      <c r="M9" s="110" t="s">
        <v>34</v>
      </c>
      <c r="N9" s="109"/>
      <c r="O9" s="91" t="s">
        <v>3</v>
      </c>
      <c r="P9" s="111" t="s">
        <v>35</v>
      </c>
      <c r="Q9" s="114" t="s">
        <v>27</v>
      </c>
      <c r="R9" s="114" t="s">
        <v>27</v>
      </c>
      <c r="S9" s="111" t="s">
        <v>27</v>
      </c>
      <c r="T9" s="115" t="s">
        <v>36</v>
      </c>
      <c r="U9" s="116" t="s">
        <v>37</v>
      </c>
      <c r="V9" s="117" t="s">
        <v>38</v>
      </c>
      <c r="W9" s="91" t="s">
        <v>39</v>
      </c>
      <c r="X9" s="91" t="s">
        <v>40</v>
      </c>
      <c r="Y9" s="91" t="s">
        <v>41</v>
      </c>
      <c r="Z9" s="130" t="s">
        <v>42</v>
      </c>
      <c r="AA9" s="130" t="s">
        <v>43</v>
      </c>
      <c r="AB9" s="91" t="s">
        <v>38</v>
      </c>
      <c r="AC9" s="91" t="s">
        <v>44</v>
      </c>
      <c r="AD9" s="91" t="s">
        <v>45</v>
      </c>
      <c r="AE9" s="131" t="s">
        <v>46</v>
      </c>
      <c r="AF9" s="131" t="s">
        <v>47</v>
      </c>
      <c r="AG9" s="131" t="s">
        <v>27</v>
      </c>
      <c r="AH9" s="131" t="s">
        <v>48</v>
      </c>
      <c r="AJ9" s="85" t="s">
        <v>134</v>
      </c>
      <c r="AK9" s="85" t="s">
        <v>136</v>
      </c>
    </row>
    <row r="10" spans="1:37">
      <c r="A10" s="93" t="s">
        <v>49</v>
      </c>
      <c r="B10" s="93" t="s">
        <v>50</v>
      </c>
      <c r="C10" s="107"/>
      <c r="D10" s="93" t="s">
        <v>51</v>
      </c>
      <c r="E10" s="93" t="s">
        <v>52</v>
      </c>
      <c r="F10" s="93" t="s">
        <v>53</v>
      </c>
      <c r="G10" s="93" t="s">
        <v>54</v>
      </c>
      <c r="H10" s="93" t="s">
        <v>55</v>
      </c>
      <c r="I10" s="93" t="s">
        <v>56</v>
      </c>
      <c r="J10" s="93"/>
      <c r="K10" s="93" t="s">
        <v>29</v>
      </c>
      <c r="L10" s="93" t="s">
        <v>32</v>
      </c>
      <c r="M10" s="112" t="s">
        <v>29</v>
      </c>
      <c r="N10" s="93" t="s">
        <v>32</v>
      </c>
      <c r="O10" s="93" t="s">
        <v>57</v>
      </c>
      <c r="P10" s="113"/>
      <c r="Q10" s="118" t="s">
        <v>58</v>
      </c>
      <c r="R10" s="118" t="s">
        <v>59</v>
      </c>
      <c r="S10" s="113" t="s">
        <v>60</v>
      </c>
      <c r="T10" s="119" t="s">
        <v>61</v>
      </c>
      <c r="U10" s="120" t="s">
        <v>62</v>
      </c>
      <c r="V10" s="121" t="s">
        <v>63</v>
      </c>
      <c r="W10" s="122"/>
      <c r="X10" s="123"/>
      <c r="Y10" s="123"/>
      <c r="Z10" s="132" t="s">
        <v>64</v>
      </c>
      <c r="AA10" s="132" t="s">
        <v>49</v>
      </c>
      <c r="AB10" s="93" t="s">
        <v>65</v>
      </c>
      <c r="AC10" s="123"/>
      <c r="AD10" s="123"/>
      <c r="AE10" s="133"/>
      <c r="AF10" s="133"/>
      <c r="AG10" s="133"/>
      <c r="AH10" s="133"/>
      <c r="AJ10" s="85" t="s">
        <v>135</v>
      </c>
      <c r="AK10" s="85" t="s">
        <v>137</v>
      </c>
    </row>
    <row r="12" spans="1:37">
      <c r="B12" s="143" t="s">
        <v>138</v>
      </c>
    </row>
    <row r="13" spans="1:37">
      <c r="B13" s="96" t="s">
        <v>139</v>
      </c>
    </row>
    <row r="14" spans="1:37">
      <c r="A14" s="94">
        <v>1</v>
      </c>
      <c r="B14" s="95" t="s">
        <v>140</v>
      </c>
      <c r="C14" s="96" t="s">
        <v>141</v>
      </c>
      <c r="D14" s="97" t="s">
        <v>142</v>
      </c>
      <c r="E14" s="98">
        <v>10</v>
      </c>
      <c r="F14" s="99" t="s">
        <v>143</v>
      </c>
      <c r="H14" s="100">
        <f t="shared" ref="H14:H23" si="0">ROUND(E14*G14,2)</f>
        <v>0</v>
      </c>
      <c r="J14" s="100">
        <f t="shared" ref="J14:J29" si="1">ROUND(E14*G14,2)</f>
        <v>0</v>
      </c>
      <c r="L14" s="101">
        <f t="shared" ref="L14:L29" si="2">E14*K14</f>
        <v>0</v>
      </c>
      <c r="N14" s="98">
        <f t="shared" ref="N14:N29" si="3">E14*M14</f>
        <v>0</v>
      </c>
      <c r="O14" s="99">
        <v>20</v>
      </c>
      <c r="P14" s="99" t="s">
        <v>144</v>
      </c>
      <c r="V14" s="102" t="s">
        <v>103</v>
      </c>
      <c r="W14" s="103">
        <v>14.11</v>
      </c>
      <c r="X14" s="96" t="s">
        <v>145</v>
      </c>
      <c r="Y14" s="96" t="s">
        <v>141</v>
      </c>
      <c r="Z14" s="99" t="s">
        <v>146</v>
      </c>
      <c r="AB14" s="99">
        <v>7</v>
      </c>
      <c r="AJ14" s="85" t="s">
        <v>147</v>
      </c>
      <c r="AK14" s="85" t="s">
        <v>148</v>
      </c>
    </row>
    <row r="15" spans="1:37">
      <c r="A15" s="94">
        <v>2</v>
      </c>
      <c r="B15" s="95" t="s">
        <v>149</v>
      </c>
      <c r="C15" s="96" t="s">
        <v>150</v>
      </c>
      <c r="D15" s="97" t="s">
        <v>151</v>
      </c>
      <c r="E15" s="98">
        <v>10</v>
      </c>
      <c r="F15" s="99" t="s">
        <v>143</v>
      </c>
      <c r="H15" s="100">
        <f t="shared" si="0"/>
        <v>0</v>
      </c>
      <c r="J15" s="100">
        <f t="shared" si="1"/>
        <v>0</v>
      </c>
      <c r="K15" s="101">
        <v>2.0000000000000002E-5</v>
      </c>
      <c r="L15" s="101">
        <f t="shared" si="2"/>
        <v>2.0000000000000001E-4</v>
      </c>
      <c r="N15" s="98">
        <f t="shared" si="3"/>
        <v>0</v>
      </c>
      <c r="O15" s="99">
        <v>20</v>
      </c>
      <c r="P15" s="99" t="s">
        <v>144</v>
      </c>
      <c r="V15" s="102" t="s">
        <v>103</v>
      </c>
      <c r="W15" s="103">
        <v>6.58</v>
      </c>
      <c r="X15" s="96" t="s">
        <v>152</v>
      </c>
      <c r="Y15" s="96" t="s">
        <v>150</v>
      </c>
      <c r="Z15" s="99" t="s">
        <v>146</v>
      </c>
      <c r="AB15" s="99">
        <v>7</v>
      </c>
      <c r="AJ15" s="85" t="s">
        <v>147</v>
      </c>
      <c r="AK15" s="85" t="s">
        <v>148</v>
      </c>
    </row>
    <row r="16" spans="1:37" ht="20.399999999999999">
      <c r="A16" s="94">
        <v>3</v>
      </c>
      <c r="B16" s="95" t="s">
        <v>153</v>
      </c>
      <c r="C16" s="96" t="s">
        <v>154</v>
      </c>
      <c r="D16" s="97" t="s">
        <v>155</v>
      </c>
      <c r="E16" s="98">
        <v>42.5</v>
      </c>
      <c r="F16" s="99" t="s">
        <v>156</v>
      </c>
      <c r="H16" s="100">
        <f t="shared" si="0"/>
        <v>0</v>
      </c>
      <c r="J16" s="100">
        <f t="shared" si="1"/>
        <v>0</v>
      </c>
      <c r="L16" s="101">
        <f t="shared" si="2"/>
        <v>0</v>
      </c>
      <c r="M16" s="98">
        <v>0.23499999999999999</v>
      </c>
      <c r="N16" s="98">
        <f t="shared" si="3"/>
        <v>9.9874999999999989</v>
      </c>
      <c r="O16" s="99">
        <v>20</v>
      </c>
      <c r="P16" s="99" t="s">
        <v>144</v>
      </c>
      <c r="V16" s="102" t="s">
        <v>103</v>
      </c>
      <c r="W16" s="103">
        <v>26.86</v>
      </c>
      <c r="X16" s="96" t="s">
        <v>157</v>
      </c>
      <c r="Y16" s="96" t="s">
        <v>154</v>
      </c>
      <c r="Z16" s="99" t="s">
        <v>158</v>
      </c>
      <c r="AB16" s="99">
        <v>7</v>
      </c>
      <c r="AJ16" s="85" t="s">
        <v>147</v>
      </c>
      <c r="AK16" s="85" t="s">
        <v>148</v>
      </c>
    </row>
    <row r="17" spans="1:37" ht="20.399999999999999">
      <c r="A17" s="94">
        <v>4</v>
      </c>
      <c r="B17" s="95" t="s">
        <v>153</v>
      </c>
      <c r="C17" s="96" t="s">
        <v>159</v>
      </c>
      <c r="D17" s="97" t="s">
        <v>160</v>
      </c>
      <c r="E17" s="98">
        <v>42.5</v>
      </c>
      <c r="F17" s="99" t="s">
        <v>156</v>
      </c>
      <c r="H17" s="100">
        <f t="shared" si="0"/>
        <v>0</v>
      </c>
      <c r="J17" s="100">
        <f t="shared" si="1"/>
        <v>0</v>
      </c>
      <c r="L17" s="101">
        <f t="shared" si="2"/>
        <v>0</v>
      </c>
      <c r="M17" s="98">
        <v>0.5</v>
      </c>
      <c r="N17" s="98">
        <f t="shared" si="3"/>
        <v>21.25</v>
      </c>
      <c r="O17" s="99">
        <v>20</v>
      </c>
      <c r="P17" s="99" t="s">
        <v>144</v>
      </c>
      <c r="V17" s="102" t="s">
        <v>103</v>
      </c>
      <c r="W17" s="103">
        <v>87.847999999999999</v>
      </c>
      <c r="X17" s="96" t="s">
        <v>161</v>
      </c>
      <c r="Y17" s="96" t="s">
        <v>159</v>
      </c>
      <c r="Z17" s="99" t="s">
        <v>158</v>
      </c>
      <c r="AB17" s="99">
        <v>7</v>
      </c>
      <c r="AJ17" s="85" t="s">
        <v>147</v>
      </c>
      <c r="AK17" s="85" t="s">
        <v>148</v>
      </c>
    </row>
    <row r="18" spans="1:37" ht="20.399999999999999">
      <c r="A18" s="94">
        <v>5</v>
      </c>
      <c r="B18" s="95" t="s">
        <v>153</v>
      </c>
      <c r="C18" s="96" t="s">
        <v>162</v>
      </c>
      <c r="D18" s="97" t="s">
        <v>163</v>
      </c>
      <c r="E18" s="98">
        <v>42.5</v>
      </c>
      <c r="F18" s="99" t="s">
        <v>156</v>
      </c>
      <c r="H18" s="100">
        <f t="shared" si="0"/>
        <v>0</v>
      </c>
      <c r="J18" s="100">
        <f t="shared" si="1"/>
        <v>0</v>
      </c>
      <c r="L18" s="101">
        <f t="shared" si="2"/>
        <v>0</v>
      </c>
      <c r="M18" s="98">
        <v>9.8000000000000004E-2</v>
      </c>
      <c r="N18" s="98">
        <f t="shared" si="3"/>
        <v>4.165</v>
      </c>
      <c r="O18" s="99">
        <v>20</v>
      </c>
      <c r="P18" s="99" t="s">
        <v>144</v>
      </c>
      <c r="V18" s="102" t="s">
        <v>103</v>
      </c>
      <c r="W18" s="103">
        <v>8.5</v>
      </c>
      <c r="X18" s="96" t="s">
        <v>164</v>
      </c>
      <c r="Y18" s="96" t="s">
        <v>162</v>
      </c>
      <c r="Z18" s="99" t="s">
        <v>158</v>
      </c>
      <c r="AB18" s="99">
        <v>7</v>
      </c>
      <c r="AJ18" s="85" t="s">
        <v>147</v>
      </c>
      <c r="AK18" s="85" t="s">
        <v>148</v>
      </c>
    </row>
    <row r="19" spans="1:37">
      <c r="A19" s="94">
        <v>6</v>
      </c>
      <c r="B19" s="95" t="s">
        <v>149</v>
      </c>
      <c r="C19" s="96" t="s">
        <v>165</v>
      </c>
      <c r="D19" s="97" t="s">
        <v>166</v>
      </c>
      <c r="E19" s="98">
        <v>67.75</v>
      </c>
      <c r="F19" s="99" t="s">
        <v>167</v>
      </c>
      <c r="H19" s="100">
        <f t="shared" si="0"/>
        <v>0</v>
      </c>
      <c r="J19" s="100">
        <f t="shared" si="1"/>
        <v>0</v>
      </c>
      <c r="L19" s="101">
        <f t="shared" si="2"/>
        <v>0</v>
      </c>
      <c r="M19" s="98">
        <v>0.14499999999999999</v>
      </c>
      <c r="N19" s="98">
        <f t="shared" si="3"/>
        <v>9.8237499999999986</v>
      </c>
      <c r="O19" s="99">
        <v>20</v>
      </c>
      <c r="P19" s="99" t="s">
        <v>144</v>
      </c>
      <c r="V19" s="102" t="s">
        <v>103</v>
      </c>
      <c r="W19" s="103">
        <v>9.0109999999999992</v>
      </c>
      <c r="X19" s="96" t="s">
        <v>168</v>
      </c>
      <c r="Y19" s="96" t="s">
        <v>165</v>
      </c>
      <c r="Z19" s="99" t="s">
        <v>158</v>
      </c>
      <c r="AB19" s="99">
        <v>7</v>
      </c>
      <c r="AJ19" s="85" t="s">
        <v>147</v>
      </c>
      <c r="AK19" s="85" t="s">
        <v>148</v>
      </c>
    </row>
    <row r="20" spans="1:37">
      <c r="A20" s="94">
        <v>7</v>
      </c>
      <c r="B20" s="95" t="s">
        <v>169</v>
      </c>
      <c r="C20" s="96" t="s">
        <v>170</v>
      </c>
      <c r="D20" s="97" t="s">
        <v>171</v>
      </c>
      <c r="E20" s="98">
        <v>10</v>
      </c>
      <c r="F20" s="99" t="s">
        <v>143</v>
      </c>
      <c r="H20" s="100">
        <f t="shared" si="0"/>
        <v>0</v>
      </c>
      <c r="J20" s="100">
        <f t="shared" si="1"/>
        <v>0</v>
      </c>
      <c r="L20" s="101">
        <f t="shared" si="2"/>
        <v>0</v>
      </c>
      <c r="N20" s="98">
        <f t="shared" si="3"/>
        <v>0</v>
      </c>
      <c r="O20" s="99">
        <v>20</v>
      </c>
      <c r="P20" s="99" t="s">
        <v>144</v>
      </c>
      <c r="V20" s="102" t="s">
        <v>103</v>
      </c>
      <c r="W20" s="103">
        <v>0.41</v>
      </c>
      <c r="X20" s="96" t="s">
        <v>172</v>
      </c>
      <c r="Y20" s="96" t="s">
        <v>170</v>
      </c>
      <c r="Z20" s="99" t="s">
        <v>173</v>
      </c>
      <c r="AB20" s="99">
        <v>7</v>
      </c>
      <c r="AJ20" s="85" t="s">
        <v>147</v>
      </c>
      <c r="AK20" s="85" t="s">
        <v>148</v>
      </c>
    </row>
    <row r="21" spans="1:37">
      <c r="A21" s="94">
        <v>8</v>
      </c>
      <c r="B21" s="95" t="s">
        <v>169</v>
      </c>
      <c r="C21" s="96" t="s">
        <v>174</v>
      </c>
      <c r="D21" s="97" t="s">
        <v>175</v>
      </c>
      <c r="E21" s="98">
        <v>10</v>
      </c>
      <c r="F21" s="99" t="s">
        <v>143</v>
      </c>
      <c r="H21" s="100">
        <f t="shared" si="0"/>
        <v>0</v>
      </c>
      <c r="J21" s="100">
        <f t="shared" si="1"/>
        <v>0</v>
      </c>
      <c r="L21" s="101">
        <f t="shared" si="2"/>
        <v>0</v>
      </c>
      <c r="N21" s="98">
        <f t="shared" si="3"/>
        <v>0</v>
      </c>
      <c r="O21" s="99">
        <v>20</v>
      </c>
      <c r="P21" s="99" t="s">
        <v>144</v>
      </c>
      <c r="V21" s="102" t="s">
        <v>103</v>
      </c>
      <c r="W21" s="103">
        <v>5.7</v>
      </c>
      <c r="X21" s="96" t="s">
        <v>176</v>
      </c>
      <c r="Y21" s="96" t="s">
        <v>174</v>
      </c>
      <c r="Z21" s="99" t="s">
        <v>173</v>
      </c>
      <c r="AB21" s="99">
        <v>7</v>
      </c>
      <c r="AJ21" s="85" t="s">
        <v>147</v>
      </c>
      <c r="AK21" s="85" t="s">
        <v>148</v>
      </c>
    </row>
    <row r="22" spans="1:37">
      <c r="A22" s="94">
        <v>9</v>
      </c>
      <c r="B22" s="95" t="s">
        <v>169</v>
      </c>
      <c r="C22" s="96" t="s">
        <v>177</v>
      </c>
      <c r="D22" s="97" t="s">
        <v>178</v>
      </c>
      <c r="E22" s="98">
        <v>10</v>
      </c>
      <c r="F22" s="99" t="s">
        <v>143</v>
      </c>
      <c r="H22" s="100">
        <f t="shared" si="0"/>
        <v>0</v>
      </c>
      <c r="J22" s="100">
        <f t="shared" si="1"/>
        <v>0</v>
      </c>
      <c r="L22" s="101">
        <f t="shared" si="2"/>
        <v>0</v>
      </c>
      <c r="N22" s="98">
        <f t="shared" si="3"/>
        <v>0</v>
      </c>
      <c r="O22" s="99">
        <v>20</v>
      </c>
      <c r="P22" s="99" t="s">
        <v>144</v>
      </c>
      <c r="V22" s="102" t="s">
        <v>103</v>
      </c>
      <c r="W22" s="103">
        <v>0.66</v>
      </c>
      <c r="X22" s="96" t="s">
        <v>179</v>
      </c>
      <c r="Y22" s="96" t="s">
        <v>177</v>
      </c>
      <c r="Z22" s="99" t="s">
        <v>173</v>
      </c>
      <c r="AB22" s="99">
        <v>7</v>
      </c>
      <c r="AJ22" s="85" t="s">
        <v>147</v>
      </c>
      <c r="AK22" s="85" t="s">
        <v>148</v>
      </c>
    </row>
    <row r="23" spans="1:37">
      <c r="A23" s="94">
        <v>10</v>
      </c>
      <c r="B23" s="95" t="s">
        <v>149</v>
      </c>
      <c r="C23" s="96" t="s">
        <v>180</v>
      </c>
      <c r="D23" s="97" t="s">
        <v>181</v>
      </c>
      <c r="E23" s="98">
        <v>330</v>
      </c>
      <c r="F23" s="99" t="s">
        <v>156</v>
      </c>
      <c r="H23" s="100">
        <f t="shared" si="0"/>
        <v>0</v>
      </c>
      <c r="J23" s="100">
        <f t="shared" si="1"/>
        <v>0</v>
      </c>
      <c r="L23" s="101">
        <f t="shared" si="2"/>
        <v>0</v>
      </c>
      <c r="N23" s="98">
        <f t="shared" si="3"/>
        <v>0</v>
      </c>
      <c r="O23" s="99">
        <v>20</v>
      </c>
      <c r="P23" s="99" t="s">
        <v>144</v>
      </c>
      <c r="V23" s="102" t="s">
        <v>103</v>
      </c>
      <c r="W23" s="103">
        <v>19.47</v>
      </c>
      <c r="X23" s="96" t="s">
        <v>182</v>
      </c>
      <c r="Y23" s="96" t="s">
        <v>180</v>
      </c>
      <c r="Z23" s="99" t="s">
        <v>183</v>
      </c>
      <c r="AB23" s="99">
        <v>7</v>
      </c>
      <c r="AJ23" s="85" t="s">
        <v>147</v>
      </c>
      <c r="AK23" s="85" t="s">
        <v>148</v>
      </c>
    </row>
    <row r="24" spans="1:37">
      <c r="A24" s="94">
        <v>11</v>
      </c>
      <c r="B24" s="95" t="s">
        <v>184</v>
      </c>
      <c r="C24" s="96" t="s">
        <v>185</v>
      </c>
      <c r="D24" s="97" t="s">
        <v>186</v>
      </c>
      <c r="E24" s="98">
        <v>10.196999999999999</v>
      </c>
      <c r="F24" s="99" t="s">
        <v>187</v>
      </c>
      <c r="I24" s="100">
        <f>ROUND(E24*G24,2)</f>
        <v>0</v>
      </c>
      <c r="J24" s="100">
        <f t="shared" si="1"/>
        <v>0</v>
      </c>
      <c r="K24" s="101">
        <v>1E-3</v>
      </c>
      <c r="L24" s="101">
        <f t="shared" si="2"/>
        <v>1.0196999999999999E-2</v>
      </c>
      <c r="N24" s="98">
        <f t="shared" si="3"/>
        <v>0</v>
      </c>
      <c r="O24" s="99">
        <v>20</v>
      </c>
      <c r="P24" s="99" t="s">
        <v>144</v>
      </c>
      <c r="V24" s="102" t="s">
        <v>96</v>
      </c>
      <c r="X24" s="96" t="s">
        <v>185</v>
      </c>
      <c r="Y24" s="96" t="s">
        <v>185</v>
      </c>
      <c r="Z24" s="99" t="s">
        <v>188</v>
      </c>
      <c r="AA24" s="96" t="s">
        <v>144</v>
      </c>
      <c r="AB24" s="99">
        <v>8</v>
      </c>
      <c r="AJ24" s="85" t="s">
        <v>189</v>
      </c>
      <c r="AK24" s="85" t="s">
        <v>148</v>
      </c>
    </row>
    <row r="25" spans="1:37">
      <c r="A25" s="94">
        <v>12</v>
      </c>
      <c r="B25" s="95" t="s">
        <v>149</v>
      </c>
      <c r="C25" s="96" t="s">
        <v>190</v>
      </c>
      <c r="D25" s="97" t="s">
        <v>191</v>
      </c>
      <c r="E25" s="98">
        <v>136.5</v>
      </c>
      <c r="F25" s="99" t="s">
        <v>156</v>
      </c>
      <c r="H25" s="100">
        <f>ROUND(E25*G25,2)</f>
        <v>0</v>
      </c>
      <c r="J25" s="100">
        <f t="shared" si="1"/>
        <v>0</v>
      </c>
      <c r="L25" s="101">
        <f t="shared" si="2"/>
        <v>0</v>
      </c>
      <c r="N25" s="98">
        <f t="shared" si="3"/>
        <v>0</v>
      </c>
      <c r="O25" s="99">
        <v>20</v>
      </c>
      <c r="P25" s="99" t="s">
        <v>144</v>
      </c>
      <c r="V25" s="102" t="s">
        <v>103</v>
      </c>
      <c r="W25" s="103">
        <v>2.3210000000000002</v>
      </c>
      <c r="X25" s="96" t="s">
        <v>192</v>
      </c>
      <c r="Y25" s="96" t="s">
        <v>190</v>
      </c>
      <c r="Z25" s="99" t="s">
        <v>183</v>
      </c>
      <c r="AB25" s="99">
        <v>7</v>
      </c>
      <c r="AJ25" s="85" t="s">
        <v>147</v>
      </c>
      <c r="AK25" s="85" t="s">
        <v>148</v>
      </c>
    </row>
    <row r="26" spans="1:37">
      <c r="A26" s="94">
        <v>13</v>
      </c>
      <c r="B26" s="95" t="s">
        <v>169</v>
      </c>
      <c r="C26" s="96" t="s">
        <v>193</v>
      </c>
      <c r="D26" s="97" t="s">
        <v>194</v>
      </c>
      <c r="E26" s="98">
        <v>330</v>
      </c>
      <c r="F26" s="99" t="s">
        <v>156</v>
      </c>
      <c r="H26" s="100">
        <f>ROUND(E26*G26,2)</f>
        <v>0</v>
      </c>
      <c r="J26" s="100">
        <f t="shared" si="1"/>
        <v>0</v>
      </c>
      <c r="L26" s="101">
        <f t="shared" si="2"/>
        <v>0</v>
      </c>
      <c r="N26" s="98">
        <f t="shared" si="3"/>
        <v>0</v>
      </c>
      <c r="O26" s="99">
        <v>20</v>
      </c>
      <c r="P26" s="99" t="s">
        <v>144</v>
      </c>
      <c r="V26" s="102" t="s">
        <v>103</v>
      </c>
      <c r="W26" s="103">
        <v>126.39</v>
      </c>
      <c r="X26" s="96" t="s">
        <v>195</v>
      </c>
      <c r="Y26" s="96" t="s">
        <v>193</v>
      </c>
      <c r="Z26" s="99" t="s">
        <v>183</v>
      </c>
      <c r="AB26" s="99">
        <v>7</v>
      </c>
      <c r="AJ26" s="85" t="s">
        <v>147</v>
      </c>
      <c r="AK26" s="85" t="s">
        <v>148</v>
      </c>
    </row>
    <row r="27" spans="1:37">
      <c r="A27" s="94">
        <v>14</v>
      </c>
      <c r="B27" s="95" t="s">
        <v>140</v>
      </c>
      <c r="C27" s="96" t="s">
        <v>196</v>
      </c>
      <c r="D27" s="97" t="s">
        <v>197</v>
      </c>
      <c r="E27" s="98">
        <v>330</v>
      </c>
      <c r="F27" s="99" t="s">
        <v>156</v>
      </c>
      <c r="H27" s="100">
        <f>ROUND(E27*G27,2)</f>
        <v>0</v>
      </c>
      <c r="J27" s="100">
        <f t="shared" si="1"/>
        <v>0</v>
      </c>
      <c r="L27" s="101">
        <f t="shared" si="2"/>
        <v>0</v>
      </c>
      <c r="N27" s="98">
        <f t="shared" si="3"/>
        <v>0</v>
      </c>
      <c r="O27" s="99">
        <v>20</v>
      </c>
      <c r="P27" s="99" t="s">
        <v>144</v>
      </c>
      <c r="V27" s="102" t="s">
        <v>103</v>
      </c>
      <c r="W27" s="103">
        <v>0.99</v>
      </c>
      <c r="X27" s="96" t="s">
        <v>198</v>
      </c>
      <c r="Y27" s="96" t="s">
        <v>196</v>
      </c>
      <c r="Z27" s="99" t="s">
        <v>183</v>
      </c>
      <c r="AB27" s="99">
        <v>7</v>
      </c>
      <c r="AJ27" s="85" t="s">
        <v>147</v>
      </c>
      <c r="AK27" s="85" t="s">
        <v>148</v>
      </c>
    </row>
    <row r="28" spans="1:37">
      <c r="A28" s="94">
        <v>15</v>
      </c>
      <c r="B28" s="95" t="s">
        <v>140</v>
      </c>
      <c r="C28" s="96" t="s">
        <v>199</v>
      </c>
      <c r="D28" s="97" t="s">
        <v>200</v>
      </c>
      <c r="E28" s="98">
        <v>330</v>
      </c>
      <c r="F28" s="99" t="s">
        <v>156</v>
      </c>
      <c r="H28" s="100">
        <f>ROUND(E28*G28,2)</f>
        <v>0</v>
      </c>
      <c r="J28" s="100">
        <f t="shared" si="1"/>
        <v>0</v>
      </c>
      <c r="L28" s="101">
        <f t="shared" si="2"/>
        <v>0</v>
      </c>
      <c r="N28" s="98">
        <f t="shared" si="3"/>
        <v>0</v>
      </c>
      <c r="O28" s="99">
        <v>20</v>
      </c>
      <c r="P28" s="99" t="s">
        <v>144</v>
      </c>
      <c r="V28" s="102" t="s">
        <v>103</v>
      </c>
      <c r="W28" s="103">
        <v>0.99</v>
      </c>
      <c r="X28" s="96" t="s">
        <v>201</v>
      </c>
      <c r="Y28" s="96" t="s">
        <v>199</v>
      </c>
      <c r="Z28" s="99" t="s">
        <v>183</v>
      </c>
      <c r="AB28" s="99">
        <v>7</v>
      </c>
      <c r="AJ28" s="85" t="s">
        <v>147</v>
      </c>
      <c r="AK28" s="85" t="s">
        <v>148</v>
      </c>
    </row>
    <row r="29" spans="1:37">
      <c r="A29" s="94">
        <v>16</v>
      </c>
      <c r="B29" s="95" t="s">
        <v>140</v>
      </c>
      <c r="C29" s="96" t="s">
        <v>202</v>
      </c>
      <c r="D29" s="97" t="s">
        <v>203</v>
      </c>
      <c r="E29" s="98">
        <v>330</v>
      </c>
      <c r="F29" s="99" t="s">
        <v>156</v>
      </c>
      <c r="H29" s="100">
        <f>ROUND(E29*G29,2)</f>
        <v>0</v>
      </c>
      <c r="J29" s="100">
        <f t="shared" si="1"/>
        <v>0</v>
      </c>
      <c r="L29" s="101">
        <f t="shared" si="2"/>
        <v>0</v>
      </c>
      <c r="N29" s="98">
        <f t="shared" si="3"/>
        <v>0</v>
      </c>
      <c r="O29" s="99">
        <v>20</v>
      </c>
      <c r="P29" s="99" t="s">
        <v>144</v>
      </c>
      <c r="V29" s="102" t="s">
        <v>103</v>
      </c>
      <c r="W29" s="103">
        <v>0.33</v>
      </c>
      <c r="X29" s="96" t="s">
        <v>204</v>
      </c>
      <c r="Y29" s="96" t="s">
        <v>202</v>
      </c>
      <c r="Z29" s="99" t="s">
        <v>183</v>
      </c>
      <c r="AB29" s="99">
        <v>7</v>
      </c>
      <c r="AJ29" s="85" t="s">
        <v>147</v>
      </c>
      <c r="AK29" s="85" t="s">
        <v>148</v>
      </c>
    </row>
    <row r="30" spans="1:37">
      <c r="D30" s="145" t="s">
        <v>205</v>
      </c>
      <c r="E30" s="146">
        <f>J30</f>
        <v>0</v>
      </c>
      <c r="H30" s="146">
        <f>SUM(H12:H29)</f>
        <v>0</v>
      </c>
      <c r="I30" s="146">
        <f>SUM(I12:I29)</f>
        <v>0</v>
      </c>
      <c r="J30" s="146">
        <f>SUM(J12:J29)</f>
        <v>0</v>
      </c>
      <c r="L30" s="147">
        <f>SUM(L12:L29)</f>
        <v>1.0397E-2</v>
      </c>
      <c r="N30" s="148">
        <f>SUM(N12:N29)</f>
        <v>45.226249999999993</v>
      </c>
      <c r="W30" s="103">
        <f>SUM(W12:W29)</f>
        <v>310.16999999999996</v>
      </c>
    </row>
    <row r="32" spans="1:37">
      <c r="B32" s="96" t="s">
        <v>206</v>
      </c>
    </row>
    <row r="33" spans="1:37">
      <c r="A33" s="94">
        <v>17</v>
      </c>
      <c r="B33" s="95" t="s">
        <v>153</v>
      </c>
      <c r="C33" s="96" t="s">
        <v>207</v>
      </c>
      <c r="D33" s="97" t="s">
        <v>208</v>
      </c>
      <c r="E33" s="98">
        <v>90.5</v>
      </c>
      <c r="F33" s="99" t="s">
        <v>156</v>
      </c>
      <c r="H33" s="100">
        <f>ROUND(E33*G33,2)</f>
        <v>0</v>
      </c>
      <c r="J33" s="100">
        <f>ROUND(E33*G33,2)</f>
        <v>0</v>
      </c>
      <c r="K33" s="101">
        <v>0.16192000000000001</v>
      </c>
      <c r="L33" s="101">
        <f>E33*K33</f>
        <v>14.65376</v>
      </c>
      <c r="N33" s="98">
        <f>E33*M33</f>
        <v>0</v>
      </c>
      <c r="O33" s="99">
        <v>20</v>
      </c>
      <c r="P33" s="99" t="s">
        <v>144</v>
      </c>
      <c r="V33" s="102" t="s">
        <v>103</v>
      </c>
      <c r="W33" s="103">
        <v>4.1630000000000003</v>
      </c>
      <c r="X33" s="96" t="s">
        <v>209</v>
      </c>
      <c r="Y33" s="96" t="s">
        <v>207</v>
      </c>
      <c r="Z33" s="99" t="s">
        <v>210</v>
      </c>
      <c r="AB33" s="99">
        <v>7</v>
      </c>
      <c r="AJ33" s="85" t="s">
        <v>147</v>
      </c>
      <c r="AK33" s="85" t="s">
        <v>148</v>
      </c>
    </row>
    <row r="34" spans="1:37">
      <c r="D34" s="145" t="s">
        <v>211</v>
      </c>
      <c r="E34" s="146">
        <f>J34</f>
        <v>0</v>
      </c>
      <c r="H34" s="146">
        <f>SUM(H32:H33)</f>
        <v>0</v>
      </c>
      <c r="I34" s="146">
        <f>SUM(I32:I33)</f>
        <v>0</v>
      </c>
      <c r="J34" s="146">
        <f>SUM(J32:J33)</f>
        <v>0</v>
      </c>
      <c r="L34" s="147">
        <f>SUM(L32:L33)</f>
        <v>14.65376</v>
      </c>
      <c r="N34" s="148">
        <f>SUM(N32:N33)</f>
        <v>0</v>
      </c>
      <c r="W34" s="103">
        <f>SUM(W32:W33)</f>
        <v>4.1630000000000003</v>
      </c>
    </row>
    <row r="36" spans="1:37">
      <c r="B36" s="96" t="s">
        <v>212</v>
      </c>
    </row>
    <row r="37" spans="1:37">
      <c r="A37" s="94">
        <v>18</v>
      </c>
      <c r="B37" s="95" t="s">
        <v>153</v>
      </c>
      <c r="C37" s="96" t="s">
        <v>213</v>
      </c>
      <c r="D37" s="97" t="s">
        <v>214</v>
      </c>
      <c r="E37" s="98">
        <v>46</v>
      </c>
      <c r="F37" s="99" t="s">
        <v>156</v>
      </c>
      <c r="H37" s="100">
        <f>ROUND(E37*G37,2)</f>
        <v>0</v>
      </c>
      <c r="J37" s="100">
        <f>ROUND(E37*G37,2)</f>
        <v>0</v>
      </c>
      <c r="K37" s="101">
        <v>0.30360999999999999</v>
      </c>
      <c r="L37" s="101">
        <f>E37*K37</f>
        <v>13.966059999999999</v>
      </c>
      <c r="N37" s="98">
        <f>E37*M37</f>
        <v>0</v>
      </c>
      <c r="O37" s="99">
        <v>20</v>
      </c>
      <c r="P37" s="99" t="s">
        <v>144</v>
      </c>
      <c r="V37" s="102" t="s">
        <v>103</v>
      </c>
      <c r="W37" s="103">
        <v>0.69</v>
      </c>
      <c r="X37" s="96" t="s">
        <v>215</v>
      </c>
      <c r="Y37" s="96" t="s">
        <v>213</v>
      </c>
      <c r="Z37" s="99" t="s">
        <v>210</v>
      </c>
      <c r="AB37" s="99">
        <v>7</v>
      </c>
      <c r="AJ37" s="85" t="s">
        <v>147</v>
      </c>
      <c r="AK37" s="85" t="s">
        <v>148</v>
      </c>
    </row>
    <row r="38" spans="1:37" ht="20.399999999999999">
      <c r="A38" s="94">
        <v>19</v>
      </c>
      <c r="B38" s="95" t="s">
        <v>153</v>
      </c>
      <c r="C38" s="96" t="s">
        <v>216</v>
      </c>
      <c r="D38" s="97" t="s">
        <v>217</v>
      </c>
      <c r="E38" s="98">
        <v>90.5</v>
      </c>
      <c r="F38" s="99" t="s">
        <v>156</v>
      </c>
      <c r="H38" s="100">
        <f>ROUND(E38*G38,2)</f>
        <v>0</v>
      </c>
      <c r="J38" s="100">
        <f>ROUND(E38*G38,2)</f>
        <v>0</v>
      </c>
      <c r="K38" s="101">
        <v>7.3999999999999996E-2</v>
      </c>
      <c r="L38" s="101">
        <f>E38*K38</f>
        <v>6.6970000000000001</v>
      </c>
      <c r="N38" s="98">
        <f>E38*M38</f>
        <v>0</v>
      </c>
      <c r="O38" s="99">
        <v>20</v>
      </c>
      <c r="P38" s="99" t="s">
        <v>144</v>
      </c>
      <c r="V38" s="102" t="s">
        <v>103</v>
      </c>
      <c r="W38" s="103">
        <v>58.100999999999999</v>
      </c>
      <c r="X38" s="96" t="s">
        <v>218</v>
      </c>
      <c r="Y38" s="96" t="s">
        <v>216</v>
      </c>
      <c r="Z38" s="99" t="s">
        <v>219</v>
      </c>
      <c r="AB38" s="99">
        <v>7</v>
      </c>
      <c r="AJ38" s="85" t="s">
        <v>147</v>
      </c>
      <c r="AK38" s="85" t="s">
        <v>148</v>
      </c>
    </row>
    <row r="39" spans="1:37">
      <c r="A39" s="94">
        <v>20</v>
      </c>
      <c r="B39" s="95" t="s">
        <v>184</v>
      </c>
      <c r="C39" s="96" t="s">
        <v>220</v>
      </c>
      <c r="D39" s="97" t="s">
        <v>221</v>
      </c>
      <c r="E39" s="98">
        <v>91.405000000000001</v>
      </c>
      <c r="F39" s="99" t="s">
        <v>156</v>
      </c>
      <c r="I39" s="100">
        <f>ROUND(E39*G39,2)</f>
        <v>0</v>
      </c>
      <c r="J39" s="100">
        <f>ROUND(E39*G39,2)</f>
        <v>0</v>
      </c>
      <c r="K39" s="101">
        <v>0.14000000000000001</v>
      </c>
      <c r="L39" s="101">
        <f>E39*K39</f>
        <v>12.796700000000001</v>
      </c>
      <c r="N39" s="98">
        <f>E39*M39</f>
        <v>0</v>
      </c>
      <c r="O39" s="99">
        <v>20</v>
      </c>
      <c r="P39" s="99" t="s">
        <v>144</v>
      </c>
      <c r="V39" s="102" t="s">
        <v>96</v>
      </c>
      <c r="X39" s="96" t="s">
        <v>220</v>
      </c>
      <c r="Y39" s="96" t="s">
        <v>220</v>
      </c>
      <c r="Z39" s="99" t="s">
        <v>222</v>
      </c>
      <c r="AA39" s="96" t="s">
        <v>144</v>
      </c>
      <c r="AB39" s="99">
        <v>8</v>
      </c>
      <c r="AJ39" s="85" t="s">
        <v>189</v>
      </c>
      <c r="AK39" s="85" t="s">
        <v>148</v>
      </c>
    </row>
    <row r="40" spans="1:37">
      <c r="D40" s="145" t="s">
        <v>223</v>
      </c>
      <c r="E40" s="146">
        <f>J40</f>
        <v>0</v>
      </c>
      <c r="H40" s="146">
        <f>SUM(H36:H39)</f>
        <v>0</v>
      </c>
      <c r="I40" s="146">
        <f>SUM(I36:I39)</f>
        <v>0</v>
      </c>
      <c r="J40" s="146">
        <f>SUM(J36:J39)</f>
        <v>0</v>
      </c>
      <c r="L40" s="147">
        <f>SUM(L36:L39)</f>
        <v>33.459760000000003</v>
      </c>
      <c r="N40" s="148">
        <f>SUM(N36:N39)</f>
        <v>0</v>
      </c>
      <c r="W40" s="103">
        <f>SUM(W36:W39)</f>
        <v>58.790999999999997</v>
      </c>
    </row>
    <row r="42" spans="1:37">
      <c r="B42" s="96" t="s">
        <v>224</v>
      </c>
    </row>
    <row r="43" spans="1:37" ht="20.399999999999999">
      <c r="A43" s="94">
        <v>21</v>
      </c>
      <c r="B43" s="95" t="s">
        <v>153</v>
      </c>
      <c r="C43" s="96" t="s">
        <v>225</v>
      </c>
      <c r="D43" s="97" t="s">
        <v>226</v>
      </c>
      <c r="E43" s="98">
        <v>147</v>
      </c>
      <c r="F43" s="99" t="s">
        <v>167</v>
      </c>
      <c r="H43" s="100">
        <f>ROUND(E43*G43,2)</f>
        <v>0</v>
      </c>
      <c r="J43" s="100">
        <f t="shared" ref="J43:J48" si="4">ROUND(E43*G43,2)</f>
        <v>0</v>
      </c>
      <c r="K43" s="101">
        <v>0.13553000000000001</v>
      </c>
      <c r="L43" s="101">
        <f t="shared" ref="L43:L48" si="5">E43*K43</f>
        <v>19.922910000000002</v>
      </c>
      <c r="N43" s="98">
        <f t="shared" ref="N43:N48" si="6">E43*M43</f>
        <v>0</v>
      </c>
      <c r="O43" s="99">
        <v>20</v>
      </c>
      <c r="P43" s="99" t="s">
        <v>144</v>
      </c>
      <c r="V43" s="102" t="s">
        <v>103</v>
      </c>
      <c r="W43" s="103">
        <v>31.751999999999999</v>
      </c>
      <c r="X43" s="96" t="s">
        <v>227</v>
      </c>
      <c r="Y43" s="96" t="s">
        <v>225</v>
      </c>
      <c r="Z43" s="99" t="s">
        <v>219</v>
      </c>
      <c r="AB43" s="99">
        <v>7</v>
      </c>
      <c r="AJ43" s="85" t="s">
        <v>147</v>
      </c>
      <c r="AK43" s="85" t="s">
        <v>148</v>
      </c>
    </row>
    <row r="44" spans="1:37">
      <c r="A44" s="94">
        <v>22</v>
      </c>
      <c r="B44" s="95" t="s">
        <v>184</v>
      </c>
      <c r="C44" s="96" t="s">
        <v>228</v>
      </c>
      <c r="D44" s="97" t="s">
        <v>229</v>
      </c>
      <c r="E44" s="98">
        <v>148.47</v>
      </c>
      <c r="F44" s="99" t="s">
        <v>143</v>
      </c>
      <c r="I44" s="100">
        <f>ROUND(E44*G44,2)</f>
        <v>0</v>
      </c>
      <c r="J44" s="100">
        <f t="shared" si="4"/>
        <v>0</v>
      </c>
      <c r="K44" s="101">
        <v>1.4E-2</v>
      </c>
      <c r="L44" s="101">
        <f t="shared" si="5"/>
        <v>2.0785800000000001</v>
      </c>
      <c r="N44" s="98">
        <f t="shared" si="6"/>
        <v>0</v>
      </c>
      <c r="O44" s="99">
        <v>20</v>
      </c>
      <c r="P44" s="99" t="s">
        <v>144</v>
      </c>
      <c r="V44" s="102" t="s">
        <v>96</v>
      </c>
      <c r="X44" s="96" t="s">
        <v>228</v>
      </c>
      <c r="Y44" s="96" t="s">
        <v>228</v>
      </c>
      <c r="Z44" s="99" t="s">
        <v>222</v>
      </c>
      <c r="AA44" s="96" t="s">
        <v>144</v>
      </c>
      <c r="AB44" s="99">
        <v>8</v>
      </c>
      <c r="AJ44" s="85" t="s">
        <v>189</v>
      </c>
      <c r="AK44" s="85" t="s">
        <v>148</v>
      </c>
    </row>
    <row r="45" spans="1:37">
      <c r="A45" s="94">
        <v>23</v>
      </c>
      <c r="B45" s="95" t="s">
        <v>230</v>
      </c>
      <c r="C45" s="96" t="s">
        <v>231</v>
      </c>
      <c r="D45" s="97" t="s">
        <v>232</v>
      </c>
      <c r="E45" s="98">
        <v>45.225999999999999</v>
      </c>
      <c r="F45" s="99" t="s">
        <v>233</v>
      </c>
      <c r="H45" s="100">
        <f>ROUND(E45*G45,2)</f>
        <v>0</v>
      </c>
      <c r="J45" s="100">
        <f t="shared" si="4"/>
        <v>0</v>
      </c>
      <c r="L45" s="101">
        <f t="shared" si="5"/>
        <v>0</v>
      </c>
      <c r="N45" s="98">
        <f t="shared" si="6"/>
        <v>0</v>
      </c>
      <c r="O45" s="99">
        <v>20</v>
      </c>
      <c r="P45" s="99" t="s">
        <v>144</v>
      </c>
      <c r="V45" s="102" t="s">
        <v>103</v>
      </c>
      <c r="W45" s="103">
        <v>24.466999999999999</v>
      </c>
      <c r="X45" s="96" t="s">
        <v>234</v>
      </c>
      <c r="Y45" s="96" t="s">
        <v>231</v>
      </c>
      <c r="Z45" s="99" t="s">
        <v>158</v>
      </c>
      <c r="AB45" s="99">
        <v>7</v>
      </c>
      <c r="AJ45" s="85" t="s">
        <v>147</v>
      </c>
      <c r="AK45" s="85" t="s">
        <v>148</v>
      </c>
    </row>
    <row r="46" spans="1:37">
      <c r="A46" s="94">
        <v>24</v>
      </c>
      <c r="B46" s="95" t="s">
        <v>230</v>
      </c>
      <c r="C46" s="96" t="s">
        <v>235</v>
      </c>
      <c r="D46" s="97" t="s">
        <v>236</v>
      </c>
      <c r="E46" s="98">
        <v>407.03399999999999</v>
      </c>
      <c r="F46" s="99" t="s">
        <v>233</v>
      </c>
      <c r="H46" s="100">
        <f>ROUND(E46*G46,2)</f>
        <v>0</v>
      </c>
      <c r="J46" s="100">
        <f t="shared" si="4"/>
        <v>0</v>
      </c>
      <c r="L46" s="101">
        <f t="shared" si="5"/>
        <v>0</v>
      </c>
      <c r="N46" s="98">
        <f t="shared" si="6"/>
        <v>0</v>
      </c>
      <c r="O46" s="99">
        <v>20</v>
      </c>
      <c r="P46" s="99" t="s">
        <v>144</v>
      </c>
      <c r="V46" s="102" t="s">
        <v>103</v>
      </c>
      <c r="X46" s="96" t="s">
        <v>237</v>
      </c>
      <c r="Y46" s="96" t="s">
        <v>235</v>
      </c>
      <c r="Z46" s="99" t="s">
        <v>158</v>
      </c>
      <c r="AB46" s="99">
        <v>7</v>
      </c>
      <c r="AJ46" s="85" t="s">
        <v>147</v>
      </c>
      <c r="AK46" s="85" t="s">
        <v>148</v>
      </c>
    </row>
    <row r="47" spans="1:37" ht="20.399999999999999">
      <c r="A47" s="94">
        <v>25</v>
      </c>
      <c r="B47" s="95" t="s">
        <v>149</v>
      </c>
      <c r="C47" s="96" t="s">
        <v>238</v>
      </c>
      <c r="D47" s="97" t="s">
        <v>239</v>
      </c>
      <c r="E47" s="98">
        <v>45.225999999999999</v>
      </c>
      <c r="F47" s="99" t="s">
        <v>233</v>
      </c>
      <c r="H47" s="100">
        <f>ROUND(E47*G47,2)</f>
        <v>0</v>
      </c>
      <c r="J47" s="100">
        <f t="shared" si="4"/>
        <v>0</v>
      </c>
      <c r="L47" s="101">
        <f t="shared" si="5"/>
        <v>0</v>
      </c>
      <c r="N47" s="98">
        <f t="shared" si="6"/>
        <v>0</v>
      </c>
      <c r="O47" s="99">
        <v>20</v>
      </c>
      <c r="P47" s="99" t="s">
        <v>144</v>
      </c>
      <c r="V47" s="102" t="s">
        <v>103</v>
      </c>
      <c r="X47" s="96" t="s">
        <v>240</v>
      </c>
      <c r="Y47" s="96" t="s">
        <v>238</v>
      </c>
      <c r="Z47" s="99" t="s">
        <v>158</v>
      </c>
      <c r="AB47" s="99">
        <v>7</v>
      </c>
      <c r="AJ47" s="85" t="s">
        <v>147</v>
      </c>
      <c r="AK47" s="85" t="s">
        <v>148</v>
      </c>
    </row>
    <row r="48" spans="1:37">
      <c r="A48" s="94">
        <v>26</v>
      </c>
      <c r="B48" s="95" t="s">
        <v>153</v>
      </c>
      <c r="C48" s="96" t="s">
        <v>241</v>
      </c>
      <c r="D48" s="97" t="s">
        <v>242</v>
      </c>
      <c r="E48" s="98">
        <v>70.125</v>
      </c>
      <c r="F48" s="99" t="s">
        <v>233</v>
      </c>
      <c r="H48" s="100">
        <f>ROUND(E48*G48,2)</f>
        <v>0</v>
      </c>
      <c r="J48" s="100">
        <f t="shared" si="4"/>
        <v>0</v>
      </c>
      <c r="L48" s="101">
        <f t="shared" si="5"/>
        <v>0</v>
      </c>
      <c r="N48" s="98">
        <f t="shared" si="6"/>
        <v>0</v>
      </c>
      <c r="O48" s="99">
        <v>20</v>
      </c>
      <c r="P48" s="99" t="s">
        <v>144</v>
      </c>
      <c r="V48" s="102" t="s">
        <v>103</v>
      </c>
      <c r="W48" s="103">
        <v>26.157</v>
      </c>
      <c r="X48" s="96" t="s">
        <v>243</v>
      </c>
      <c r="Y48" s="96" t="s">
        <v>241</v>
      </c>
      <c r="Z48" s="99" t="s">
        <v>219</v>
      </c>
      <c r="AB48" s="99">
        <v>7</v>
      </c>
      <c r="AJ48" s="85" t="s">
        <v>147</v>
      </c>
      <c r="AK48" s="85" t="s">
        <v>148</v>
      </c>
    </row>
    <row r="49" spans="4:23">
      <c r="D49" s="145" t="s">
        <v>244</v>
      </c>
      <c r="E49" s="146">
        <f>J49</f>
        <v>0</v>
      </c>
      <c r="H49" s="146">
        <f>SUM(H42:H48)</f>
        <v>0</v>
      </c>
      <c r="I49" s="146">
        <f>SUM(I42:I48)</f>
        <v>0</v>
      </c>
      <c r="J49" s="146">
        <f>SUM(J42:J48)</f>
        <v>0</v>
      </c>
      <c r="L49" s="147">
        <f>SUM(L42:L48)</f>
        <v>22.00149</v>
      </c>
      <c r="N49" s="148">
        <f>SUM(N42:N48)</f>
        <v>0</v>
      </c>
      <c r="W49" s="103">
        <f>SUM(W42:W48)</f>
        <v>82.375999999999991</v>
      </c>
    </row>
    <row r="51" spans="4:23">
      <c r="D51" s="145" t="s">
        <v>245</v>
      </c>
      <c r="E51" s="146">
        <f>J51</f>
        <v>0</v>
      </c>
      <c r="H51" s="146">
        <f>+H30+H34+H40+H49</f>
        <v>0</v>
      </c>
      <c r="I51" s="146">
        <f>+I30+I34+I40+I49</f>
        <v>0</v>
      </c>
      <c r="J51" s="146">
        <f>+J30+J34+J40+J49</f>
        <v>0</v>
      </c>
      <c r="L51" s="147">
        <f>+L30+L34+L40+L49</f>
        <v>70.12540700000001</v>
      </c>
      <c r="N51" s="148">
        <f>+N30+N34+N40+N49</f>
        <v>45.226249999999993</v>
      </c>
      <c r="W51" s="103">
        <f>+W30+W34+W40+W49</f>
        <v>455.49999999999994</v>
      </c>
    </row>
    <row r="53" spans="4:23">
      <c r="D53" s="149" t="s">
        <v>246</v>
      </c>
      <c r="E53" s="146">
        <f>J53</f>
        <v>0</v>
      </c>
      <c r="H53" s="146">
        <f>+H51</f>
        <v>0</v>
      </c>
      <c r="I53" s="146">
        <f>+I51</f>
        <v>0</v>
      </c>
      <c r="J53" s="146">
        <f>+J51</f>
        <v>0</v>
      </c>
      <c r="L53" s="147">
        <f>+L51</f>
        <v>70.12540700000001</v>
      </c>
      <c r="N53" s="148">
        <f>+N51</f>
        <v>45.226249999999993</v>
      </c>
      <c r="W53" s="103">
        <f>+W51</f>
        <v>455.49999999999994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HP_NTB</cp:lastModifiedBy>
  <cp:revision>0</cp:revision>
  <cp:lastPrinted>2016-04-18T11:45:00Z</cp:lastPrinted>
  <dcterms:created xsi:type="dcterms:W3CDTF">1999-04-06T07:39:00Z</dcterms:created>
  <dcterms:modified xsi:type="dcterms:W3CDTF">2022-01-31T13:29:12Z</dcterms:modified>
</cp:coreProperties>
</file>