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dhancko\Documents\VO2022\Čiastočná rekonštrukcia PVC podlahy Školský internát\"/>
    </mc:Choice>
  </mc:AlternateContent>
  <xr:revisionPtr revIDLastSave="0" documentId="8_{6B104D95-4FA1-4773-9288-7D75C43A35E2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Prehlad" sheetId="3" r:id="rId1"/>
    <sheet name="Rekapitulacia" sheetId="5" r:id="rId2"/>
    <sheet name="Kryci list" sheetId="6" r:id="rId3"/>
  </sheets>
  <definedNames>
    <definedName name="fakt1R">#REF!</definedName>
    <definedName name="_xlnm.Print_Titles" localSheetId="0">Prehlad!$8:$10</definedName>
    <definedName name="_xlnm.Print_Titles" localSheetId="1">Rekapitulacia!$8:$10</definedName>
    <definedName name="_xlnm.Print_Area" localSheetId="2">'Kryci list'!$A:$J</definedName>
    <definedName name="_xlnm.Print_Area" localSheetId="0">Prehlad!$A$1:$AC$63</definedName>
    <definedName name="_xlnm.Print_Area" localSheetId="1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E51" i="3" l="1"/>
  <c r="E54" i="3" s="1"/>
  <c r="E22" i="3"/>
  <c r="E47" i="3" s="1"/>
  <c r="E48" i="3" s="1"/>
  <c r="E49" i="3" s="1"/>
  <c r="AL17" i="3"/>
  <c r="AL16" i="3"/>
  <c r="AL15" i="3"/>
  <c r="E52" i="3" l="1"/>
  <c r="N52" i="3" s="1"/>
  <c r="E53" i="3"/>
  <c r="I30" i="6"/>
  <c r="J30" i="6" s="1"/>
  <c r="W57" i="3"/>
  <c r="G17" i="5" s="1"/>
  <c r="N56" i="3"/>
  <c r="L56" i="3"/>
  <c r="J56" i="3"/>
  <c r="H56" i="3"/>
  <c r="N55" i="3"/>
  <c r="L55" i="3"/>
  <c r="J55" i="3"/>
  <c r="H55" i="3"/>
  <c r="N54" i="3"/>
  <c r="L54" i="3"/>
  <c r="J54" i="3"/>
  <c r="H54" i="3"/>
  <c r="N53" i="3"/>
  <c r="L53" i="3"/>
  <c r="J53" i="3"/>
  <c r="H53" i="3"/>
  <c r="J52" i="3"/>
  <c r="H52" i="3"/>
  <c r="N51" i="3"/>
  <c r="L51" i="3"/>
  <c r="J51" i="3"/>
  <c r="H51" i="3"/>
  <c r="N50" i="3"/>
  <c r="L50" i="3"/>
  <c r="J50" i="3"/>
  <c r="H50" i="3"/>
  <c r="N49" i="3"/>
  <c r="L49" i="3"/>
  <c r="J49" i="3"/>
  <c r="I49" i="3"/>
  <c r="N48" i="3"/>
  <c r="L48" i="3"/>
  <c r="J48" i="3"/>
  <c r="H48" i="3"/>
  <c r="N47" i="3"/>
  <c r="L47" i="3"/>
  <c r="J47" i="3"/>
  <c r="H47" i="3"/>
  <c r="N46" i="3"/>
  <c r="L46" i="3"/>
  <c r="J46" i="3"/>
  <c r="I46" i="3"/>
  <c r="N45" i="3"/>
  <c r="L45" i="3"/>
  <c r="J45" i="3"/>
  <c r="I45" i="3"/>
  <c r="N44" i="3"/>
  <c r="L44" i="3"/>
  <c r="J44" i="3"/>
  <c r="I44" i="3"/>
  <c r="N43" i="3"/>
  <c r="L43" i="3"/>
  <c r="J43" i="3"/>
  <c r="I43" i="3"/>
  <c r="N42" i="3"/>
  <c r="L42" i="3"/>
  <c r="J42" i="3"/>
  <c r="H42" i="3"/>
  <c r="N41" i="3"/>
  <c r="L41" i="3"/>
  <c r="J41" i="3"/>
  <c r="H41" i="3"/>
  <c r="W38" i="3"/>
  <c r="G16" i="5" s="1"/>
  <c r="I38" i="3"/>
  <c r="C16" i="5" s="1"/>
  <c r="N37" i="3"/>
  <c r="L37" i="3"/>
  <c r="J37" i="3"/>
  <c r="H37" i="3"/>
  <c r="N36" i="3"/>
  <c r="L36" i="3"/>
  <c r="J36" i="3"/>
  <c r="H36" i="3"/>
  <c r="N35" i="3"/>
  <c r="L35" i="3"/>
  <c r="J35" i="3"/>
  <c r="J38" i="3" s="1"/>
  <c r="H35" i="3"/>
  <c r="W29" i="3"/>
  <c r="G13" i="5" s="1"/>
  <c r="I29" i="3"/>
  <c r="C13" i="5" s="1"/>
  <c r="N28" i="3"/>
  <c r="L28" i="3"/>
  <c r="J28" i="3"/>
  <c r="H28" i="3"/>
  <c r="N27" i="3"/>
  <c r="L27" i="3"/>
  <c r="J27" i="3"/>
  <c r="H27" i="3"/>
  <c r="N25" i="3"/>
  <c r="L25" i="3"/>
  <c r="J25" i="3"/>
  <c r="H25" i="3"/>
  <c r="N24" i="3"/>
  <c r="L24" i="3"/>
  <c r="J24" i="3"/>
  <c r="H24" i="3"/>
  <c r="N23" i="3"/>
  <c r="L23" i="3"/>
  <c r="J23" i="3"/>
  <c r="H23" i="3"/>
  <c r="N22" i="3"/>
  <c r="N29" i="3" s="1"/>
  <c r="F13" i="5" s="1"/>
  <c r="L22" i="3"/>
  <c r="L29" i="3" s="1"/>
  <c r="E13" i="5" s="1"/>
  <c r="J22" i="3"/>
  <c r="J29" i="3" s="1"/>
  <c r="H22" i="3"/>
  <c r="H29" i="3" s="1"/>
  <c r="W19" i="3"/>
  <c r="I19" i="3"/>
  <c r="N18" i="3"/>
  <c r="L18" i="3"/>
  <c r="J18" i="3"/>
  <c r="H18" i="3"/>
  <c r="N14" i="3"/>
  <c r="L14" i="3"/>
  <c r="J14" i="3"/>
  <c r="H14" i="3"/>
  <c r="J26" i="6"/>
  <c r="J20" i="6"/>
  <c r="F19" i="6"/>
  <c r="F18" i="6"/>
  <c r="J14" i="6"/>
  <c r="F14" i="6"/>
  <c r="J13" i="6"/>
  <c r="F13" i="6"/>
  <c r="J12" i="6"/>
  <c r="F12" i="6"/>
  <c r="F1" i="6"/>
  <c r="B8" i="5"/>
  <c r="D8" i="3"/>
  <c r="L38" i="3" l="1"/>
  <c r="E16" i="5" s="1"/>
  <c r="N38" i="3"/>
  <c r="F16" i="5" s="1"/>
  <c r="H19" i="3"/>
  <c r="B12" i="5" s="1"/>
  <c r="L52" i="3"/>
  <c r="H38" i="3"/>
  <c r="B16" i="5" s="1"/>
  <c r="E38" i="3"/>
  <c r="D16" i="5"/>
  <c r="W59" i="3"/>
  <c r="G18" i="5" s="1"/>
  <c r="I57" i="3"/>
  <c r="C17" i="5" s="1"/>
  <c r="N19" i="3"/>
  <c r="F12" i="5" s="1"/>
  <c r="I31" i="3"/>
  <c r="C14" i="5" s="1"/>
  <c r="W31" i="3"/>
  <c r="G14" i="5" s="1"/>
  <c r="C12" i="5"/>
  <c r="G12" i="5"/>
  <c r="H57" i="3"/>
  <c r="H59" i="3" s="1"/>
  <c r="N57" i="3"/>
  <c r="F17" i="5" s="1"/>
  <c r="L57" i="3"/>
  <c r="E17" i="5" s="1"/>
  <c r="N31" i="3"/>
  <c r="F14" i="5" s="1"/>
  <c r="J19" i="3"/>
  <c r="E19" i="3" s="1"/>
  <c r="L19" i="3"/>
  <c r="L31" i="3" s="1"/>
  <c r="E14" i="5" s="1"/>
  <c r="J57" i="3"/>
  <c r="J59" i="3" s="1"/>
  <c r="H31" i="3"/>
  <c r="B13" i="5"/>
  <c r="E29" i="3"/>
  <c r="D13" i="5"/>
  <c r="I59" i="3" l="1"/>
  <c r="C18" i="5" s="1"/>
  <c r="E16" i="6"/>
  <c r="W61" i="3"/>
  <c r="G21" i="5" s="1"/>
  <c r="J31" i="3"/>
  <c r="E31" i="3" s="1"/>
  <c r="E12" i="5"/>
  <c r="B17" i="5"/>
  <c r="N59" i="3"/>
  <c r="F18" i="5" s="1"/>
  <c r="L59" i="3"/>
  <c r="E18" i="5" s="1"/>
  <c r="D12" i="5"/>
  <c r="D14" i="5"/>
  <c r="E57" i="3"/>
  <c r="D17" i="5"/>
  <c r="D16" i="6"/>
  <c r="B14" i="5"/>
  <c r="D18" i="5"/>
  <c r="E59" i="3"/>
  <c r="H61" i="3"/>
  <c r="B21" i="5" s="1"/>
  <c r="D17" i="6"/>
  <c r="B18" i="5"/>
  <c r="E17" i="6" l="1"/>
  <c r="F17" i="6" s="1"/>
  <c r="F20" i="6" s="1"/>
  <c r="I61" i="3"/>
  <c r="C21" i="5" s="1"/>
  <c r="J61" i="3"/>
  <c r="F16" i="6"/>
  <c r="N61" i="3"/>
  <c r="F21" i="5" s="1"/>
  <c r="L61" i="3"/>
  <c r="E21" i="5" s="1"/>
  <c r="E61" i="3"/>
  <c r="D21" i="5"/>
  <c r="D20" i="6"/>
  <c r="F23" i="6" l="1"/>
  <c r="F22" i="6"/>
  <c r="F26" i="6" s="1"/>
  <c r="J28" i="6" s="1"/>
  <c r="E20" i="6"/>
  <c r="F24" i="6"/>
  <c r="F25" i="6"/>
  <c r="AM61" i="3"/>
  <c r="E63" i="3"/>
  <c r="I29" i="6" l="1"/>
  <c r="J29" i="6" s="1"/>
  <c r="J31" i="6" s="1"/>
</calcChain>
</file>

<file path=xl/sharedStrings.xml><?xml version="1.0" encoding="utf-8"?>
<sst xmlns="http://schemas.openxmlformats.org/spreadsheetml/2006/main" count="553" uniqueCount="287">
  <si>
    <t>a</t>
  </si>
  <si>
    <t>Dodávateľ:</t>
  </si>
  <si>
    <t>Odberateľ:</t>
  </si>
  <si>
    <t xml:space="preserve"> 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</si>
  <si>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</si>
  <si>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</si>
  <si>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</si>
  <si>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</si>
  <si>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</si>
  <si>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</si>
  <si>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</si>
  <si>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</si>
  <si>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</si>
  <si>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</si>
  <si>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</si>
  <si>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</si>
  <si>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</si>
  <si>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</si>
  <si>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</si>
  <si>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</si>
  <si>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</si>
  <si>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</si>
  <si>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</si>
  <si>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</si>
  <si>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</si>
  <si>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</si>
  <si>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</si>
  <si>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</si>
  <si>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</si>
  <si>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</si>
  <si>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</si>
  <si>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</si>
  <si>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</si>
  <si>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</si>
  <si>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</si>
  <si>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</si>
  <si>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</si>
  <si>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</si>
  <si>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</si>
  <si>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</si>
  <si>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</si>
  <si>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</si>
  <si>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</si>
  <si>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</si>
  <si>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</si>
  <si>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</si>
  <si>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</si>
  <si>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</si>
  <si>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</si>
  <si>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</si>
  <si>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</si>
  <si>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</si>
  <si>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</si>
  <si>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</si>
  <si>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</si>
  <si>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</si>
  <si>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</si>
  <si>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</si>
  <si>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</si>
  <si>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</si>
  <si>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</si>
  <si>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</si>
  <si>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</si>
  <si>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</si>
  <si>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</si>
  <si>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</si>
  <si>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</si>
  <si>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</si>
  <si>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</si>
  <si>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</si>
  <si>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</si>
  <si>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</si>
  <si>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</si>
  <si>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</si>
  <si>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</si>
  <si>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</si>
  <si>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</si>
  <si>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</si>
  <si>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</si>
  <si>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</si>
  <si>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</si>
  <si>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</si>
  <si>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</si>
  <si>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</si>
  <si>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</si>
  <si>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</si>
  <si>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</si>
  <si>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</si>
  <si>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</si>
  <si>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</si>
  <si>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</si>
  <si>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</si>
  <si>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</si>
  <si>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</si>
  <si>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</si>
  <si>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</si>
  <si>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</si>
  <si>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</si>
  <si>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</si>
  <si>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</si>
  <si>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</si>
  <si>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</si>
  <si>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</si>
  <si>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</si>
  <si>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</si>
  <si>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</si>
  <si>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</si>
  <si>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</si>
  <si>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</si>
  <si>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</si>
  <si>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</si>
  <si>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</si>
  <si>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</si>
  <si>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</si>
  <si>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</si>
  <si>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JKSO : </t>
  </si>
  <si>
    <t>JKSO :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</si>
  <si>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</si>
  <si>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</si>
  <si>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</si>
  <si>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</si>
  <si>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</si>
  <si>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</si>
  <si>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</si>
  <si>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</si>
  <si>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</si>
  <si>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</si>
  <si>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</si>
  <si>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</si>
  <si>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</si>
  <si>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</si>
  <si>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</si>
  <si>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</si>
  <si>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6 - ÚPRAVY POVRCHOV, PODLAHY, VÝPLNE</t>
  </si>
  <si>
    <t>011</t>
  </si>
  <si>
    <t>63381-1111</t>
  </si>
  <si>
    <t>Brúsenie nerovností betónových podláh do 2 mm - stiahnutie výstupku</t>
  </si>
  <si>
    <t>m2</t>
  </si>
  <si>
    <t xml:space="preserve">/   1               </t>
  </si>
  <si>
    <t>633811111</t>
  </si>
  <si>
    <t xml:space="preserve">  .  .  </t>
  </si>
  <si>
    <t>EK</t>
  </si>
  <si>
    <t>S</t>
  </si>
  <si>
    <t>3,5*4,95*76 =   1316,700</t>
  </si>
  <si>
    <t>3,5*3,2*76 =   851,200</t>
  </si>
  <si>
    <t>1,85*1,35*76 =   189,810</t>
  </si>
  <si>
    <t>63381-1119</t>
  </si>
  <si>
    <t>Príplatok k brúseniu nerovností betónových podláh ZKD 1 mm záberu</t>
  </si>
  <si>
    <t xml:space="preserve">/   2               </t>
  </si>
  <si>
    <t>633811119</t>
  </si>
  <si>
    <t xml:space="preserve">6 - ÚPRAVY POVRCHOV, PODLAHY, VÝPLNE  spolu: </t>
  </si>
  <si>
    <t>9 - OSTATNÉ KONŠTRUKCIE A PRÁCE</t>
  </si>
  <si>
    <t>95290-1111</t>
  </si>
  <si>
    <t>Vyčistenie budov byt. alebo občian. výstavby pri výške podlažia do 4 m</t>
  </si>
  <si>
    <t xml:space="preserve">/   3               </t>
  </si>
  <si>
    <t>952901111</t>
  </si>
  <si>
    <t>45.45.13</t>
  </si>
  <si>
    <t>013</t>
  </si>
  <si>
    <t>97901-1111</t>
  </si>
  <si>
    <t>Zvislá doprava sute a vybúr. hmôt za prvé podlažie</t>
  </si>
  <si>
    <t>t</t>
  </si>
  <si>
    <t xml:space="preserve">/   4               </t>
  </si>
  <si>
    <t>979011111</t>
  </si>
  <si>
    <t>45.11.11</t>
  </si>
  <si>
    <t>97908-1111</t>
  </si>
  <si>
    <t>Odvoz sute a vybúraných hmôt na skládku do 1 km</t>
  </si>
  <si>
    <t xml:space="preserve">/   5               </t>
  </si>
  <si>
    <t>979081111</t>
  </si>
  <si>
    <t>97908-1121</t>
  </si>
  <si>
    <t>Odvoz sute a vybúraných hmôt na skládku každý ďalší 1 km</t>
  </si>
  <si>
    <t xml:space="preserve">/   6               </t>
  </si>
  <si>
    <t>979081121</t>
  </si>
  <si>
    <t>64,396*12 =   772,752</t>
  </si>
  <si>
    <t>97911-8705</t>
  </si>
  <si>
    <t>Poplatok za ulož.a znešk.st.odp.na urč.sklád.-asfalt.lepenka "Z"-zvláštny odpad</t>
  </si>
  <si>
    <t xml:space="preserve">/   7               </t>
  </si>
  <si>
    <t>979118705</t>
  </si>
  <si>
    <t>014</t>
  </si>
  <si>
    <t>99899-1111</t>
  </si>
  <si>
    <t>Presun hmôt pre opravy v objektoch výšky do 25 m</t>
  </si>
  <si>
    <t xml:space="preserve">/   8               </t>
  </si>
  <si>
    <t>998991111</t>
  </si>
  <si>
    <t>45.41.10</t>
  </si>
  <si>
    <t xml:space="preserve">9 - OSTATNÉ KONŠTRUKCIE A PRÁCE  spolu: </t>
  </si>
  <si>
    <t xml:space="preserve">PRÁCE A DODÁVKY HSV  spolu: </t>
  </si>
  <si>
    <t>PRÁCE A DODÁVKY PSV</t>
  </si>
  <si>
    <t>766 - Konštrukcie stolárske</t>
  </si>
  <si>
    <t>766</t>
  </si>
  <si>
    <t>76669-5212</t>
  </si>
  <si>
    <t>Demontáž prahov dvier 1-krídl. š. do 10cm</t>
  </si>
  <si>
    <t>kus</t>
  </si>
  <si>
    <t xml:space="preserve">/   9               </t>
  </si>
  <si>
    <t>I</t>
  </si>
  <si>
    <t>766695212</t>
  </si>
  <si>
    <t>45.42.13</t>
  </si>
  <si>
    <t>IK</t>
  </si>
  <si>
    <t>76669-5213</t>
  </si>
  <si>
    <t>Montáž prahov dvier 1-krídl. š. nad 10cm</t>
  </si>
  <si>
    <t xml:space="preserve">/  10               </t>
  </si>
  <si>
    <t>766695213</t>
  </si>
  <si>
    <t>99876-6102</t>
  </si>
  <si>
    <t>Presun hmôt pre konštr. stolárske v objektoch výšky do 12 m</t>
  </si>
  <si>
    <t xml:space="preserve">/  11               </t>
  </si>
  <si>
    <t>998766102</t>
  </si>
  <si>
    <t xml:space="preserve">766 - Konštrukcie stolárske  spolu: </t>
  </si>
  <si>
    <t>776 - Podlahy povlakové</t>
  </si>
  <si>
    <t>775</t>
  </si>
  <si>
    <t>77640-1800</t>
  </si>
  <si>
    <t>Demontáž soklíkov alebo líšt gumených alebo plastových</t>
  </si>
  <si>
    <t>m</t>
  </si>
  <si>
    <t xml:space="preserve">/  12               </t>
  </si>
  <si>
    <t>776401800</t>
  </si>
  <si>
    <t>77641-1000</t>
  </si>
  <si>
    <t>Lepenie podlahových soklíkov alebo líšt gumených</t>
  </si>
  <si>
    <t xml:space="preserve">/  13               </t>
  </si>
  <si>
    <t>776411000</t>
  </si>
  <si>
    <t>45.43.21</t>
  </si>
  <si>
    <t>MAT</t>
  </si>
  <si>
    <t>247484160</t>
  </si>
  <si>
    <t>Lepidlo na PVC</t>
  </si>
  <si>
    <t>kg</t>
  </si>
  <si>
    <t xml:space="preserve">/  14               </t>
  </si>
  <si>
    <t xml:space="preserve">                    </t>
  </si>
  <si>
    <t>IZ</t>
  </si>
  <si>
    <t>247484170</t>
  </si>
  <si>
    <t>Lepidlo na PVC sokel</t>
  </si>
  <si>
    <t xml:space="preserve">/  15               </t>
  </si>
  <si>
    <t>2841A9001</t>
  </si>
  <si>
    <t>Sokel PVC 3/3</t>
  </si>
  <si>
    <t xml:space="preserve">/  16               </t>
  </si>
  <si>
    <t>25.23.11</t>
  </si>
  <si>
    <t>2841A9003</t>
  </si>
  <si>
    <t>Šnúra zvarovacia 4 mm</t>
  </si>
  <si>
    <t xml:space="preserve">/  17               </t>
  </si>
  <si>
    <t>77651-1810</t>
  </si>
  <si>
    <t xml:space="preserve">/  18               </t>
  </si>
  <si>
    <t>776511810</t>
  </si>
  <si>
    <t>77652-1100</t>
  </si>
  <si>
    <t>Lepenie povlakových podláh plastových pásov</t>
  </si>
  <si>
    <t xml:space="preserve">/  19               </t>
  </si>
  <si>
    <t>776521100</t>
  </si>
  <si>
    <t>2841A0301</t>
  </si>
  <si>
    <t>PVC krytina podlah, hr.2,0; š.1500 mm vysoká záťaž</t>
  </si>
  <si>
    <t xml:space="preserve">/  20               </t>
  </si>
  <si>
    <t>77652-5111</t>
  </si>
  <si>
    <t>Spojovanie podlah z plastov zvarovanie za tepla</t>
  </si>
  <si>
    <t xml:space="preserve">/  21               </t>
  </si>
  <si>
    <t>776525111</t>
  </si>
  <si>
    <t>77699-0111</t>
  </si>
  <si>
    <t xml:space="preserve">/  22               </t>
  </si>
  <si>
    <t>776990111</t>
  </si>
  <si>
    <t>Penetrácia podkladu</t>
  </si>
  <si>
    <t xml:space="preserve">/  23               </t>
  </si>
  <si>
    <t>776990111R1</t>
  </si>
  <si>
    <t>Vysávanie po brúsení podkadného betónu</t>
  </si>
  <si>
    <t xml:space="preserve">/  24               </t>
  </si>
  <si>
    <t>776990111R22</t>
  </si>
  <si>
    <t>Vysávanie po brúsení nivelitu</t>
  </si>
  <si>
    <t xml:space="preserve">/  25               </t>
  </si>
  <si>
    <t>776990111R3</t>
  </si>
  <si>
    <t>99877-6103</t>
  </si>
  <si>
    <t>Presun hmôt pre podlahy povlakové v objektoch výšky do 24 m</t>
  </si>
  <si>
    <t xml:space="preserve">/  26               </t>
  </si>
  <si>
    <t>998776103</t>
  </si>
  <si>
    <t>45.43.22</t>
  </si>
  <si>
    <t>99877-6192</t>
  </si>
  <si>
    <t xml:space="preserve">/  27               </t>
  </si>
  <si>
    <t>998776192R2</t>
  </si>
  <si>
    <t xml:space="preserve">776 - Podlahy povlakové  spolu: </t>
  </si>
  <si>
    <t xml:space="preserve">PRÁCE A DODÁVKY PSV  spolu: </t>
  </si>
  <si>
    <t>Za rozpočet celkom</t>
  </si>
  <si>
    <t>Vyrovnanie podkladu rýchlosknúcou samonivelačnou stierkou hr 5 mm 15 Mpa</t>
  </si>
  <si>
    <t>Odstránenie povlakových podláh lepených na podložke</t>
  </si>
  <si>
    <t>77651-1820</t>
  </si>
  <si>
    <t>Za rozpočet celkom s DPH</t>
  </si>
  <si>
    <r>
      <t xml:space="preserve">Vypratanie nábytku z dvoch miestností na chodbu - </t>
    </r>
    <r>
      <rPr>
        <b/>
        <u/>
        <sz val="12"/>
        <color rgb="FFFF0000"/>
        <rFont val="Arial Narrow"/>
        <family val="2"/>
        <charset val="238"/>
      </rPr>
      <t>maximum po dvoch miestnostiach počas celej realizácie</t>
    </r>
    <r>
      <rPr>
        <sz val="12"/>
        <color rgb="FFFF0000"/>
        <rFont val="Arial Narrow"/>
        <family val="2"/>
        <charset val="238"/>
      </rPr>
      <t xml:space="preserve"> - pred začatím podlahárskych prác. Po ukončení prác v dvoch miestnostiach sätné uloženie nábytku z chodby a následne vypratanie ďalších dvoc miestností na chodbu...</t>
    </r>
  </si>
  <si>
    <t>sub</t>
  </si>
  <si>
    <t>Školský internát BB, Internátna 4, 974 04 Banská Bystrica</t>
  </si>
  <si>
    <t>00163741</t>
  </si>
  <si>
    <t>Odberateľ: Školský internát BB, Internátna 4, 974 04 Banská Bystrica</t>
  </si>
  <si>
    <t xml:space="preserve">Spracoval:                            </t>
  </si>
  <si>
    <t xml:space="preserve">Dátum: </t>
  </si>
  <si>
    <t>Stavba : Školský internát</t>
  </si>
  <si>
    <t xml:space="preserve">Čiastočná rekonštrukcia PVC podlahovej krytiny – </t>
  </si>
  <si>
    <t>Školský internát, Havranské 3, BB EY22</t>
  </si>
  <si>
    <t xml:space="preserve">Stavba : </t>
  </si>
  <si>
    <t xml:space="preserve">Čiastočná rekonštrukcia PVC podlahovej krytiny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</si>
</sst>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34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8"/>
      <color rgb="FFFF0000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u/>
      <sz val="12"/>
      <color rgb="FFFF0000"/>
      <name val="Arial Narrow"/>
      <family val="2"/>
      <charset val="238"/>
    </font>
    <font>
      <sz val="8"/>
      <name val="Arial Narrow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113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165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2" xfId="49" applyFont="1" applyBorder="1" applyAlignment="1">
      <alignment horizontal="left" vertical="center"/>
    </xf>
    <xf numFmtId="0" fontId="1" fillId="0" borderId="52" xfId="49" applyFont="1" applyBorder="1" applyAlignment="1">
      <alignment horizontal="right" vertical="center"/>
    </xf>
    <xf numFmtId="0" fontId="1" fillId="0" borderId="53" xfId="49" applyFont="1" applyBorder="1" applyAlignment="1">
      <alignment horizontal="left" vertical="center"/>
    </xf>
    <xf numFmtId="0" fontId="1" fillId="0" borderId="54" xfId="49" applyFont="1" applyBorder="1" applyAlignment="1">
      <alignment horizontal="left" vertical="center"/>
    </xf>
    <xf numFmtId="0" fontId="1" fillId="0" borderId="54" xfId="49" applyFont="1" applyBorder="1" applyAlignment="1">
      <alignment horizontal="right" vertical="center"/>
    </xf>
    <xf numFmtId="0" fontId="1" fillId="0" borderId="55" xfId="49" applyFont="1" applyBorder="1" applyAlignment="1">
      <alignment horizontal="left" vertical="center"/>
    </xf>
    <xf numFmtId="0" fontId="1" fillId="0" borderId="56" xfId="49" applyFont="1" applyBorder="1" applyAlignment="1">
      <alignment horizontal="left" vertical="center"/>
    </xf>
    <xf numFmtId="0" fontId="1" fillId="0" borderId="56" xfId="49" applyFont="1" applyBorder="1" applyAlignment="1">
      <alignment horizontal="right" vertical="center"/>
    </xf>
    <xf numFmtId="0" fontId="1" fillId="0" borderId="57" xfId="49" applyFont="1" applyBorder="1" applyAlignment="1">
      <alignment horizontal="left" vertical="center"/>
    </xf>
    <xf numFmtId="0" fontId="1" fillId="0" borderId="58" xfId="49" applyFont="1" applyBorder="1" applyAlignment="1">
      <alignment horizontal="left" vertical="center"/>
    </xf>
    <xf numFmtId="0" fontId="1" fillId="0" borderId="58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righ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62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59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3" fontId="1" fillId="0" borderId="65" xfId="49" applyNumberFormat="1" applyFont="1" applyBorder="1" applyAlignment="1">
      <alignment horizontal="right" vertical="center"/>
    </xf>
    <xf numFmtId="0" fontId="1" fillId="0" borderId="62" xfId="49" applyFont="1" applyBorder="1" applyAlignment="1">
      <alignment horizontal="right" vertical="center"/>
    </xf>
    <xf numFmtId="0" fontId="3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left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center" vertical="center"/>
    </xf>
    <xf numFmtId="0" fontId="1" fillId="0" borderId="71" xfId="49" applyFont="1" applyBorder="1" applyAlignment="1">
      <alignment horizontal="left" vertical="center"/>
    </xf>
    <xf numFmtId="0" fontId="1" fillId="0" borderId="73" xfId="49" applyFont="1" applyBorder="1" applyAlignment="1">
      <alignment horizontal="left" vertical="center"/>
    </xf>
    <xf numFmtId="0" fontId="1" fillId="0" borderId="74" xfId="49" applyFont="1" applyBorder="1" applyAlignment="1">
      <alignment horizontal="center" vertical="center"/>
    </xf>
    <xf numFmtId="0" fontId="1" fillId="0" borderId="48" xfId="49" applyFont="1" applyBorder="1" applyAlignment="1">
      <alignment horizontal="left" vertical="center"/>
    </xf>
    <xf numFmtId="0" fontId="1" fillId="0" borderId="75" xfId="49" applyFont="1" applyBorder="1" applyAlignment="1">
      <alignment horizontal="left" vertical="center"/>
    </xf>
    <xf numFmtId="0" fontId="1" fillId="0" borderId="49" xfId="49" applyFont="1" applyBorder="1" applyAlignment="1">
      <alignment horizontal="center" vertical="center"/>
    </xf>
    <xf numFmtId="0" fontId="1" fillId="0" borderId="50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69" xfId="49" applyFont="1" applyBorder="1" applyAlignment="1">
      <alignment horizontal="left" vertical="center"/>
    </xf>
    <xf numFmtId="0" fontId="1" fillId="0" borderId="80" xfId="49" applyFont="1" applyBorder="1" applyAlignment="1">
      <alignment horizontal="center" vertical="center"/>
    </xf>
    <xf numFmtId="0" fontId="1" fillId="0" borderId="81" xfId="49" applyFont="1" applyBorder="1" applyAlignment="1">
      <alignment horizontal="center" vertical="center"/>
    </xf>
    <xf numFmtId="10" fontId="1" fillId="0" borderId="60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10" fontId="1" fillId="0" borderId="54" xfId="49" applyNumberFormat="1" applyFont="1" applyBorder="1" applyAlignment="1">
      <alignment horizontal="right" vertical="center"/>
    </xf>
    <xf numFmtId="10" fontId="1" fillId="0" borderId="83" xfId="49" applyNumberFormat="1" applyFont="1" applyBorder="1" applyAlignment="1">
      <alignment horizontal="right" vertical="center"/>
    </xf>
    <xf numFmtId="0" fontId="1" fillId="0" borderId="77" xfId="49" applyFont="1" applyBorder="1" applyAlignment="1">
      <alignment horizontal="left" vertical="center"/>
    </xf>
    <xf numFmtId="0" fontId="1" fillId="0" borderId="79" xfId="49" applyFont="1" applyBorder="1" applyAlignment="1">
      <alignment horizontal="right" vertical="center"/>
    </xf>
    <xf numFmtId="0" fontId="1" fillId="0" borderId="85" xfId="49" applyFont="1" applyBorder="1" applyAlignment="1">
      <alignment horizontal="center" vertical="center"/>
    </xf>
    <xf numFmtId="0" fontId="1" fillId="0" borderId="86" xfId="49" applyFont="1" applyBorder="1" applyAlignment="1">
      <alignment horizontal="left" vertical="center"/>
    </xf>
    <xf numFmtId="0" fontId="1" fillId="0" borderId="86" xfId="49" applyFont="1" applyBorder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5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0" xfId="49" applyFont="1" applyAlignment="1">
      <alignment horizontal="left" vertical="center"/>
    </xf>
    <xf numFmtId="0" fontId="1" fillId="0" borderId="88" xfId="49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3" fontId="1" fillId="0" borderId="89" xfId="49" applyNumberFormat="1" applyFont="1" applyBorder="1" applyAlignment="1">
      <alignment horizontal="right" vertical="center"/>
    </xf>
    <xf numFmtId="0" fontId="3" fillId="0" borderId="90" xfId="49" applyFont="1" applyBorder="1" applyAlignment="1">
      <alignment horizontal="center" vertical="center"/>
    </xf>
    <xf numFmtId="0" fontId="1" fillId="0" borderId="91" xfId="49" applyFont="1" applyBorder="1" applyAlignment="1">
      <alignment horizontal="left" vertical="center"/>
    </xf>
    <xf numFmtId="0" fontId="1" fillId="0" borderId="92" xfId="49" applyFont="1" applyBorder="1" applyAlignment="1">
      <alignment horizontal="left" vertical="center"/>
    </xf>
    <xf numFmtId="0" fontId="1" fillId="0" borderId="86" xfId="49" applyFont="1" applyBorder="1" applyAlignment="1">
      <alignment horizontal="center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5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0" fontId="1" fillId="0" borderId="98" xfId="49" applyFont="1" applyBorder="1" applyAlignment="1">
      <alignment horizontal="left" vertical="center"/>
    </xf>
    <xf numFmtId="3" fontId="1" fillId="0" borderId="93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3" fontId="1" fillId="0" borderId="98" xfId="49" applyNumberFormat="1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0" fontId="1" fillId="0" borderId="77" xfId="49" applyFont="1" applyBorder="1" applyAlignment="1">
      <alignment horizontal="right" vertical="center"/>
    </xf>
    <xf numFmtId="0" fontId="1" fillId="0" borderId="83" xfId="49" applyFont="1" applyBorder="1" applyAlignment="1">
      <alignment horizontal="left" vertical="center"/>
    </xf>
    <xf numFmtId="0" fontId="1" fillId="0" borderId="64" xfId="49" applyFont="1" applyBorder="1" applyAlignment="1">
      <alignment horizontal="right" vertical="center"/>
    </xf>
    <xf numFmtId="0" fontId="1" fillId="0" borderId="100" xfId="49" applyFont="1" applyBorder="1" applyAlignment="1">
      <alignment horizontal="left" vertical="center"/>
    </xf>
    <xf numFmtId="169" fontId="1" fillId="0" borderId="101" xfId="49" applyNumberFormat="1" applyFont="1" applyBorder="1" applyAlignment="1">
      <alignment horizontal="right" vertical="center"/>
    </xf>
    <xf numFmtId="0" fontId="1" fillId="0" borderId="102" xfId="49" applyFont="1" applyBorder="1" applyAlignment="1">
      <alignment horizontal="center" vertical="center"/>
    </xf>
    <xf numFmtId="0" fontId="1" fillId="0" borderId="103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106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11" xfId="0" applyFont="1" applyBorder="1" applyAlignment="1">
      <alignment horizontal="centerContinuous"/>
    </xf>
    <xf numFmtId="0" fontId="1" fillId="0" borderId="107" xfId="0" applyFont="1" applyBorder="1" applyAlignment="1">
      <alignment horizontal="center"/>
    </xf>
    <xf numFmtId="0" fontId="1" fillId="0" borderId="108" xfId="0" applyFont="1" applyBorder="1" applyAlignment="1">
      <alignment horizontal="center"/>
    </xf>
    <xf numFmtId="0" fontId="1" fillId="0" borderId="108" xfId="0" applyFont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4" xfId="0" applyFont="1" applyBorder="1" applyAlignment="1" applyProtection="1">
      <alignment horizontal="center"/>
      <protection locked="0"/>
    </xf>
    <xf numFmtId="0" fontId="1" fillId="0" borderId="104" xfId="0" applyFont="1" applyBorder="1" applyAlignment="1" applyProtection="1">
      <alignment horizontal="center"/>
      <protection locked="0"/>
    </xf>
    <xf numFmtId="0" fontId="1" fillId="0" borderId="106" xfId="0" applyFont="1" applyBorder="1" applyAlignment="1">
      <alignment horizontal="center"/>
    </xf>
    <xf numFmtId="0" fontId="6" fillId="0" borderId="108" xfId="0" applyFont="1" applyBorder="1" applyAlignment="1" applyProtection="1">
      <alignment horizontal="center"/>
      <protection locked="0"/>
    </xf>
    <xf numFmtId="0" fontId="6" fillId="0" borderId="106" xfId="0" applyFont="1" applyBorder="1" applyAlignment="1" applyProtection="1">
      <alignment horizontal="center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167" fontId="1" fillId="0" borderId="106" xfId="0" applyNumberFormat="1" applyFont="1" applyBorder="1"/>
    <xf numFmtId="0" fontId="1" fillId="0" borderId="106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4" xfId="0" applyNumberFormat="1" applyFont="1" applyBorder="1" applyAlignment="1">
      <alignment horizontal="left"/>
    </xf>
    <xf numFmtId="0" fontId="1" fillId="0" borderId="104" xfId="0" applyFont="1" applyBorder="1" applyAlignment="1">
      <alignment horizontal="right"/>
    </xf>
    <xf numFmtId="49" fontId="1" fillId="0" borderId="106" xfId="0" applyNumberFormat="1" applyFont="1" applyBorder="1" applyAlignment="1">
      <alignment horizontal="left"/>
    </xf>
    <xf numFmtId="0" fontId="1" fillId="0" borderId="106" xfId="0" applyFont="1" applyBorder="1" applyAlignment="1">
      <alignment horizontal="right"/>
    </xf>
    <xf numFmtId="4" fontId="1" fillId="0" borderId="71" xfId="49" applyNumberFormat="1" applyFont="1" applyBorder="1" applyAlignment="1">
      <alignment horizontal="right" vertical="center"/>
    </xf>
    <xf numFmtId="4" fontId="1" fillId="0" borderId="72" xfId="49" applyNumberFormat="1" applyFont="1" applyBorder="1" applyAlignment="1">
      <alignment horizontal="right" vertical="center"/>
    </xf>
    <xf numFmtId="4" fontId="1" fillId="0" borderId="48" xfId="49" applyNumberFormat="1" applyFont="1" applyBorder="1" applyAlignment="1">
      <alignment horizontal="right" vertical="center"/>
    </xf>
    <xf numFmtId="4" fontId="1" fillId="0" borderId="84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50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78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2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5" fontId="6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0" fontId="30" fillId="0" borderId="0" xfId="0" applyFont="1"/>
    <xf numFmtId="49" fontId="31" fillId="0" borderId="112" xfId="0" applyNumberFormat="1" applyFont="1" applyBorder="1" applyAlignment="1">
      <alignment horizontal="left" vertical="top" wrapText="1"/>
    </xf>
    <xf numFmtId="49" fontId="1" fillId="0" borderId="52" xfId="49" applyNumberFormat="1" applyFont="1" applyBorder="1" applyAlignment="1">
      <alignment horizontal="left" vertical="center"/>
    </xf>
    <xf numFmtId="14" fontId="1" fillId="0" borderId="54" xfId="49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49" fontId="33" fillId="0" borderId="0" xfId="0" applyNumberFormat="1" applyFont="1" applyAlignment="1">
      <alignment horizontal="left" vertical="top" wrapText="1"/>
    </xf>
  </cellXfs>
  <cellStyles count="80">
    <cellStyle name="1 000 Sk" xfId="60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8" xr:uid="{00000000-0005-0000-0000-000003000000}"/>
    <cellStyle name="1000 Sk_fakturuj99" xfId="31" xr:uid="{00000000-0005-0000-0000-000004000000}"/>
    <cellStyle name="20 % – Zvýraznění1" xfId="53" xr:uid="{00000000-0005-0000-0000-000005000000}"/>
    <cellStyle name="20 % – Zvýraznění2" xfId="57" xr:uid="{00000000-0005-0000-0000-000006000000}"/>
    <cellStyle name="20 % – Zvýraznění3" xfId="29" xr:uid="{00000000-0005-0000-0000-000007000000}"/>
    <cellStyle name="20 % – Zvýraznění4" xfId="61" xr:uid="{00000000-0005-0000-0000-000008000000}"/>
    <cellStyle name="20 % – Zvýraznění5" xfId="62" xr:uid="{00000000-0005-0000-0000-000009000000}"/>
    <cellStyle name="20 % – Zvýraznění6" xfId="63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4" xr:uid="{00000000-0005-0000-0000-000012000000}"/>
    <cellStyle name="40 % – Zvýraznění3" xfId="65" xr:uid="{00000000-0005-0000-0000-000013000000}"/>
    <cellStyle name="40 % – Zvýraznění4" xfId="66" xr:uid="{00000000-0005-0000-0000-000014000000}"/>
    <cellStyle name="40 % – Zvýraznění5" xfId="36" xr:uid="{00000000-0005-0000-0000-000015000000}"/>
    <cellStyle name="40 % – Zvýraznění6" xfId="67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1D000000}"/>
    <cellStyle name="60 % – Zvýraznění2" xfId="69" xr:uid="{00000000-0005-0000-0000-00001E000000}"/>
    <cellStyle name="60 % – Zvýraznění3" xfId="70" xr:uid="{00000000-0005-0000-0000-00001F000000}"/>
    <cellStyle name="60 % – Zvýraznění4" xfId="71" xr:uid="{00000000-0005-0000-0000-000020000000}"/>
    <cellStyle name="60 % – Zvýraznění5" xfId="72" xr:uid="{00000000-0005-0000-0000-000021000000}"/>
    <cellStyle name="60 % – Zvýraznění6" xfId="73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74" xr:uid="{00000000-0005-0000-0000-000029000000}"/>
    <cellStyle name="Čiarka" xfId="3" builtinId="3" customBuiltin="1"/>
    <cellStyle name="Čiarka [0]" xfId="4" builtinId="6" customBuiltin="1"/>
    <cellStyle name="data" xfId="75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6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KLs" xfId="1" xr:uid="{00000000-0005-0000-0000-000039000000}"/>
    <cellStyle name="normálne_KLv" xfId="49" xr:uid="{00000000-0005-0000-0000-00003A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0000000}"/>
    <cellStyle name="Text upozornění" xfId="78" xr:uid="{00000000-0005-0000-0000-000041000000}"/>
    <cellStyle name="Text upozornenia" xfId="15" builtinId="11" customBuiltin="1"/>
    <cellStyle name="TEXT1" xfId="79" xr:uid="{00000000-0005-0000-0000-000043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3"/>
  <sheetViews>
    <sheetView showGridLines="0" tabSelected="1" zoomScaleNormal="100" zoomScaleSheetLayoutView="100" workbookViewId="0">
      <pane xSplit="4" ySplit="10" topLeftCell="E57" activePane="bottomRight" state="frozen"/>
      <selection pane="topRight"/>
      <selection pane="bottomLeft"/>
      <selection pane="bottomRight" activeCell="G3" sqref="E1:G3"/>
    </sheetView>
  </sheetViews>
  <sheetFormatPr defaultColWidth="9.140625" defaultRowHeight="12.75"/>
  <cols>
    <col min="1" max="1" width="3.5703125" style="95" customWidth="1"/>
    <col min="2" max="2" width="3.7109375" style="96" customWidth="1"/>
    <col min="3" max="3" width="8.28515625" style="97" customWidth="1"/>
    <col min="4" max="4" width="47.42578125" style="98" customWidth="1"/>
    <col min="5" max="5" width="9.140625" style="99" customWidth="1"/>
    <col min="6" max="6" width="5.28515625" style="100" customWidth="1"/>
    <col min="7" max="7" width="8.28515625" style="101" customWidth="1"/>
    <col min="8" max="9" width="9.7109375" style="101" hidden="1" customWidth="1"/>
    <col min="10" max="10" width="9.7109375" style="101" customWidth="1"/>
    <col min="11" max="11" width="7.42578125" style="102" hidden="1" customWidth="1"/>
    <col min="12" max="12" width="8.28515625" style="102" hidden="1" customWidth="1"/>
    <col min="13" max="13" width="9.140625" style="99" hidden="1"/>
    <col min="14" max="14" width="7" style="99" hidden="1" customWidth="1"/>
    <col min="15" max="15" width="3.5703125" style="100" customWidth="1"/>
    <col min="16" max="16" width="12.7109375" style="100" hidden="1" customWidth="1"/>
    <col min="17" max="19" width="13.28515625" style="99" hidden="1" customWidth="1"/>
    <col min="20" max="20" width="10.5703125" style="103" hidden="1" customWidth="1"/>
    <col min="21" max="21" width="10.28515625" style="103" hidden="1" customWidth="1"/>
    <col min="22" max="22" width="5.7109375" style="103" hidden="1" customWidth="1"/>
    <col min="23" max="23" width="9.140625" style="104" hidden="1"/>
    <col min="24" max="25" width="5.7109375" style="100" hidden="1" customWidth="1"/>
    <col min="26" max="26" width="7.5703125" style="100" hidden="1" customWidth="1"/>
    <col min="27" max="27" width="24.85546875" style="100" hidden="1" customWidth="1"/>
    <col min="28" max="28" width="4.28515625" style="100" hidden="1" customWidth="1"/>
    <col min="29" max="29" width="8.28515625" style="100" hidden="1" customWidth="1"/>
    <col min="30" max="30" width="8.7109375" style="100" hidden="1" customWidth="1"/>
    <col min="31" max="34" width="9.140625" style="100" hidden="1"/>
    <col min="35" max="35" width="9.140625" style="86"/>
    <col min="36" max="37" width="0" style="86" hidden="1" customWidth="1"/>
    <col min="38" max="16384" width="9.140625" style="86"/>
  </cols>
  <sheetData>
    <row r="1" spans="1:38" ht="24">
      <c r="A1" s="90" t="s">
        <v>5</v>
      </c>
      <c r="B1" s="86"/>
      <c r="C1" s="86" t="s">
        <v>277</v>
      </c>
      <c r="D1" s="86"/>
      <c r="E1" s="90"/>
      <c r="F1" s="86"/>
      <c r="G1" s="87"/>
      <c r="H1" s="86"/>
      <c r="I1" s="86"/>
      <c r="J1" s="87"/>
      <c r="K1" s="88"/>
      <c r="L1" s="86"/>
      <c r="M1" s="86"/>
      <c r="N1" s="86"/>
      <c r="O1" s="86"/>
      <c r="P1" s="86"/>
      <c r="Q1" s="89"/>
      <c r="R1" s="89"/>
      <c r="S1" s="89"/>
      <c r="T1" s="86"/>
      <c r="U1" s="86"/>
      <c r="V1" s="86"/>
      <c r="W1" s="86"/>
      <c r="X1" s="86"/>
      <c r="Y1" s="86"/>
      <c r="Z1" s="83" t="s">
        <v>6</v>
      </c>
      <c r="AA1" s="156" t="s">
        <v>7</v>
      </c>
      <c r="AB1" s="83" t="s">
        <v>8</v>
      </c>
      <c r="AC1" s="83" t="s">
        <v>9</v>
      </c>
      <c r="AD1" s="83" t="s">
        <v>10</v>
      </c>
      <c r="AE1" s="125" t="s">
        <v>11</v>
      </c>
      <c r="AF1" s="126" t="s">
        <v>12</v>
      </c>
      <c r="AG1" s="86"/>
      <c r="AH1" s="86"/>
    </row>
    <row r="2" spans="1:38">
      <c r="A2" s="90" t="s">
        <v>13</v>
      </c>
      <c r="B2" s="86"/>
      <c r="C2" s="86"/>
      <c r="D2" s="86"/>
      <c r="E2" s="90"/>
      <c r="F2" s="86"/>
      <c r="G2" s="87"/>
      <c r="H2" s="105"/>
      <c r="I2" s="86"/>
      <c r="J2" s="87"/>
      <c r="K2" s="88"/>
      <c r="L2" s="86"/>
      <c r="M2" s="86"/>
      <c r="N2" s="86"/>
      <c r="O2" s="86"/>
      <c r="P2" s="86"/>
      <c r="Q2" s="89"/>
      <c r="R2" s="89"/>
      <c r="S2" s="89"/>
      <c r="T2" s="86"/>
      <c r="U2" s="86"/>
      <c r="V2" s="86"/>
      <c r="W2" s="86"/>
      <c r="X2" s="86"/>
      <c r="Y2" s="86"/>
      <c r="Z2" s="83" t="s">
        <v>14</v>
      </c>
      <c r="AA2" s="84" t="s">
        <v>15</v>
      </c>
      <c r="AB2" s="84" t="s">
        <v>16</v>
      </c>
      <c r="AC2" s="84"/>
      <c r="AD2" s="85"/>
      <c r="AE2" s="125">
        <v>1</v>
      </c>
      <c r="AF2" s="127">
        <v>123.5</v>
      </c>
      <c r="AG2" s="86"/>
      <c r="AH2" s="86"/>
    </row>
    <row r="3" spans="1:38">
      <c r="A3" s="90" t="s">
        <v>17</v>
      </c>
      <c r="B3" s="86"/>
      <c r="C3" s="86"/>
      <c r="D3" s="86"/>
      <c r="E3" s="90"/>
      <c r="F3" s="86"/>
      <c r="G3" s="87"/>
      <c r="H3" s="86"/>
      <c r="I3" s="86"/>
      <c r="J3" s="87"/>
      <c r="K3" s="88"/>
      <c r="L3" s="86"/>
      <c r="M3" s="86"/>
      <c r="N3" s="86"/>
      <c r="O3" s="86"/>
      <c r="P3" s="86"/>
      <c r="Q3" s="89"/>
      <c r="R3" s="89"/>
      <c r="S3" s="89"/>
      <c r="T3" s="86"/>
      <c r="U3" s="86"/>
      <c r="V3" s="86"/>
      <c r="W3" s="86"/>
      <c r="X3" s="86"/>
      <c r="Y3" s="86"/>
      <c r="Z3" s="83" t="s">
        <v>18</v>
      </c>
      <c r="AA3" s="84" t="s">
        <v>19</v>
      </c>
      <c r="AB3" s="84" t="s">
        <v>16</v>
      </c>
      <c r="AC3" s="84" t="s">
        <v>20</v>
      </c>
      <c r="AD3" s="85" t="s">
        <v>21</v>
      </c>
      <c r="AE3" s="125">
        <v>2</v>
      </c>
      <c r="AF3" s="128">
        <v>123.46</v>
      </c>
      <c r="AG3" s="86"/>
      <c r="AH3" s="86"/>
    </row>
    <row r="4" spans="1:38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9"/>
      <c r="R4" s="89"/>
      <c r="S4" s="89"/>
      <c r="T4" s="86"/>
      <c r="U4" s="86"/>
      <c r="V4" s="86"/>
      <c r="W4" s="86"/>
      <c r="X4" s="86"/>
      <c r="Y4" s="86"/>
      <c r="Z4" s="83" t="s">
        <v>22</v>
      </c>
      <c r="AA4" s="84" t="s">
        <v>23</v>
      </c>
      <c r="AB4" s="84" t="s">
        <v>16</v>
      </c>
      <c r="AC4" s="84"/>
      <c r="AD4" s="85"/>
      <c r="AE4" s="125">
        <v>3</v>
      </c>
      <c r="AF4" s="129">
        <v>123.45699999999999</v>
      </c>
      <c r="AG4" s="86"/>
      <c r="AH4" s="86"/>
    </row>
    <row r="5" spans="1:38">
      <c r="A5" s="90" t="s">
        <v>285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9"/>
      <c r="R5" s="89"/>
      <c r="S5" s="89"/>
      <c r="T5" s="86"/>
      <c r="U5" s="86"/>
      <c r="V5" s="86"/>
      <c r="W5" s="86"/>
      <c r="X5" s="86"/>
      <c r="Y5" s="86"/>
      <c r="Z5" s="83" t="s">
        <v>24</v>
      </c>
      <c r="AA5" s="84" t="s">
        <v>19</v>
      </c>
      <c r="AB5" s="84" t="s">
        <v>16</v>
      </c>
      <c r="AC5" s="84" t="s">
        <v>20</v>
      </c>
      <c r="AD5" s="85" t="s">
        <v>21</v>
      </c>
      <c r="AE5" s="125">
        <v>4</v>
      </c>
      <c r="AF5" s="130">
        <v>123.4567</v>
      </c>
      <c r="AG5" s="86"/>
      <c r="AH5" s="86"/>
    </row>
    <row r="6" spans="1:38" ht="15">
      <c r="A6" s="162" t="s">
        <v>286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9"/>
      <c r="R6" s="89"/>
      <c r="S6" s="89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125" t="s">
        <v>25</v>
      </c>
      <c r="AF6" s="128">
        <v>123.46</v>
      </c>
      <c r="AG6" s="86"/>
      <c r="AH6" s="86"/>
    </row>
    <row r="7" spans="1:38" ht="15">
      <c r="A7" s="163" t="s">
        <v>284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9"/>
      <c r="R7" s="89"/>
      <c r="S7" s="89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</row>
    <row r="8" spans="1:38" ht="13.5">
      <c r="A8" s="86"/>
      <c r="B8" s="106"/>
      <c r="C8" s="107"/>
      <c r="D8" s="91" t="str">
        <f>CONCATENATE(AA2," ",AB2," ",AC2," ",AD2)</f>
        <v xml:space="preserve">Prehľad rozpočtových nákladov v EUR  </v>
      </c>
      <c r="E8" s="89"/>
      <c r="F8" s="86"/>
      <c r="G8" s="87"/>
      <c r="H8" s="87"/>
      <c r="I8" s="87"/>
      <c r="J8" s="87"/>
      <c r="K8" s="88"/>
      <c r="L8" s="88"/>
      <c r="M8" s="89"/>
      <c r="N8" s="89"/>
      <c r="O8" s="86"/>
      <c r="P8" s="86"/>
      <c r="Q8" s="89"/>
      <c r="R8" s="89"/>
      <c r="S8" s="89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8">
      <c r="A9" s="92" t="s">
        <v>26</v>
      </c>
      <c r="B9" s="92" t="s">
        <v>27</v>
      </c>
      <c r="C9" s="92" t="s">
        <v>28</v>
      </c>
      <c r="D9" s="92" t="s">
        <v>29</v>
      </c>
      <c r="E9" s="92" t="s">
        <v>30</v>
      </c>
      <c r="F9" s="92" t="s">
        <v>31</v>
      </c>
      <c r="G9" s="92" t="s">
        <v>32</v>
      </c>
      <c r="H9" s="92" t="s">
        <v>33</v>
      </c>
      <c r="I9" s="92" t="s">
        <v>34</v>
      </c>
      <c r="J9" s="92" t="s">
        <v>35</v>
      </c>
      <c r="K9" s="109" t="s">
        <v>36</v>
      </c>
      <c r="L9" s="110"/>
      <c r="M9" s="111" t="s">
        <v>37</v>
      </c>
      <c r="N9" s="110"/>
      <c r="O9" s="92" t="s">
        <v>4</v>
      </c>
      <c r="P9" s="112" t="s">
        <v>38</v>
      </c>
      <c r="Q9" s="115" t="s">
        <v>30</v>
      </c>
      <c r="R9" s="115" t="s">
        <v>30</v>
      </c>
      <c r="S9" s="112" t="s">
        <v>30</v>
      </c>
      <c r="T9" s="116" t="s">
        <v>39</v>
      </c>
      <c r="U9" s="117" t="s">
        <v>40</v>
      </c>
      <c r="V9" s="118" t="s">
        <v>41</v>
      </c>
      <c r="W9" s="92" t="s">
        <v>42</v>
      </c>
      <c r="X9" s="92" t="s">
        <v>43</v>
      </c>
      <c r="Y9" s="92" t="s">
        <v>44</v>
      </c>
      <c r="Z9" s="131" t="s">
        <v>45</v>
      </c>
      <c r="AA9" s="131" t="s">
        <v>46</v>
      </c>
      <c r="AB9" s="92" t="s">
        <v>41</v>
      </c>
      <c r="AC9" s="92" t="s">
        <v>47</v>
      </c>
      <c r="AD9" s="92" t="s">
        <v>48</v>
      </c>
      <c r="AE9" s="132" t="s">
        <v>49</v>
      </c>
      <c r="AF9" s="132" t="s">
        <v>50</v>
      </c>
      <c r="AG9" s="132" t="s">
        <v>30</v>
      </c>
      <c r="AH9" s="132" t="s">
        <v>51</v>
      </c>
      <c r="AJ9" s="86" t="s">
        <v>128</v>
      </c>
      <c r="AK9" s="86" t="s">
        <v>130</v>
      </c>
    </row>
    <row r="10" spans="1:38">
      <c r="A10" s="94" t="s">
        <v>52</v>
      </c>
      <c r="B10" s="94" t="s">
        <v>53</v>
      </c>
      <c r="C10" s="108"/>
      <c r="D10" s="94" t="s">
        <v>54</v>
      </c>
      <c r="E10" s="94" t="s">
        <v>55</v>
      </c>
      <c r="F10" s="94" t="s">
        <v>56</v>
      </c>
      <c r="G10" s="94" t="s">
        <v>57</v>
      </c>
      <c r="H10" s="94" t="s">
        <v>58</v>
      </c>
      <c r="I10" s="94" t="s">
        <v>59</v>
      </c>
      <c r="J10" s="94"/>
      <c r="K10" s="94" t="s">
        <v>32</v>
      </c>
      <c r="L10" s="94" t="s">
        <v>35</v>
      </c>
      <c r="M10" s="113" t="s">
        <v>32</v>
      </c>
      <c r="N10" s="94" t="s">
        <v>35</v>
      </c>
      <c r="O10" s="94" t="s">
        <v>60</v>
      </c>
      <c r="P10" s="114"/>
      <c r="Q10" s="119" t="s">
        <v>61</v>
      </c>
      <c r="R10" s="119" t="s">
        <v>62</v>
      </c>
      <c r="S10" s="114" t="s">
        <v>63</v>
      </c>
      <c r="T10" s="120" t="s">
        <v>64</v>
      </c>
      <c r="U10" s="121" t="s">
        <v>65</v>
      </c>
      <c r="V10" s="122" t="s">
        <v>66</v>
      </c>
      <c r="W10" s="123"/>
      <c r="X10" s="124"/>
      <c r="Y10" s="124"/>
      <c r="Z10" s="133" t="s">
        <v>67</v>
      </c>
      <c r="AA10" s="133" t="s">
        <v>52</v>
      </c>
      <c r="AB10" s="94" t="s">
        <v>68</v>
      </c>
      <c r="AC10" s="124"/>
      <c r="AD10" s="124"/>
      <c r="AE10" s="134"/>
      <c r="AF10" s="134"/>
      <c r="AG10" s="134"/>
      <c r="AH10" s="134"/>
      <c r="AJ10" s="86" t="s">
        <v>129</v>
      </c>
      <c r="AK10" s="86" t="s">
        <v>131</v>
      </c>
    </row>
    <row r="12" spans="1:38">
      <c r="B12" s="144" t="s">
        <v>132</v>
      </c>
    </row>
    <row r="13" spans="1:38">
      <c r="B13" s="97" t="s">
        <v>133</v>
      </c>
    </row>
    <row r="14" spans="1:38">
      <c r="A14" s="95">
        <v>1</v>
      </c>
      <c r="B14" s="96" t="s">
        <v>134</v>
      </c>
      <c r="C14" s="97" t="s">
        <v>135</v>
      </c>
      <c r="D14" s="98" t="s">
        <v>136</v>
      </c>
      <c r="E14" s="99">
        <v>2489</v>
      </c>
      <c r="F14" s="100" t="s">
        <v>137</v>
      </c>
      <c r="H14" s="101">
        <f>ROUND(E14*G14,2)</f>
        <v>0</v>
      </c>
      <c r="J14" s="101">
        <f>ROUND(E14*G14,2)</f>
        <v>0</v>
      </c>
      <c r="L14" s="102">
        <f>E14*K14</f>
        <v>0</v>
      </c>
      <c r="N14" s="99">
        <f>E14*M14</f>
        <v>0</v>
      </c>
      <c r="O14" s="100">
        <v>20</v>
      </c>
      <c r="P14" s="100" t="s">
        <v>138</v>
      </c>
      <c r="V14" s="103" t="s">
        <v>106</v>
      </c>
      <c r="W14" s="104">
        <v>289.99799999999999</v>
      </c>
      <c r="X14" s="97" t="s">
        <v>135</v>
      </c>
      <c r="Y14" s="97" t="s">
        <v>139</v>
      </c>
      <c r="Z14" s="100" t="s">
        <v>140</v>
      </c>
      <c r="AB14" s="100">
        <v>1</v>
      </c>
      <c r="AJ14" s="86" t="s">
        <v>141</v>
      </c>
      <c r="AK14" s="86" t="s">
        <v>142</v>
      </c>
    </row>
    <row r="15" spans="1:38" hidden="1">
      <c r="D15" s="145" t="s">
        <v>143</v>
      </c>
      <c r="E15" s="146"/>
      <c r="F15" s="147"/>
      <c r="G15" s="148"/>
      <c r="H15" s="148"/>
      <c r="I15" s="148"/>
      <c r="J15" s="148"/>
      <c r="K15" s="149"/>
      <c r="L15" s="149"/>
      <c r="M15" s="146"/>
      <c r="N15" s="146"/>
      <c r="O15" s="147"/>
      <c r="P15" s="147"/>
      <c r="Q15" s="146"/>
      <c r="R15" s="146"/>
      <c r="S15" s="146"/>
      <c r="T15" s="150"/>
      <c r="U15" s="150"/>
      <c r="V15" s="150" t="s">
        <v>0</v>
      </c>
      <c r="W15" s="151"/>
      <c r="X15" s="147"/>
      <c r="AL15" s="86">
        <f>3.5*5*76</f>
        <v>1330</v>
      </c>
    </row>
    <row r="16" spans="1:38" hidden="1">
      <c r="D16" s="145" t="s">
        <v>144</v>
      </c>
      <c r="E16" s="146"/>
      <c r="F16" s="147"/>
      <c r="G16" s="148"/>
      <c r="H16" s="148"/>
      <c r="I16" s="148"/>
      <c r="J16" s="148"/>
      <c r="K16" s="149"/>
      <c r="L16" s="149"/>
      <c r="M16" s="146"/>
      <c r="N16" s="146"/>
      <c r="O16" s="147"/>
      <c r="P16" s="147"/>
      <c r="Q16" s="146"/>
      <c r="R16" s="146"/>
      <c r="S16" s="146"/>
      <c r="T16" s="150"/>
      <c r="U16" s="150"/>
      <c r="V16" s="150" t="s">
        <v>0</v>
      </c>
      <c r="W16" s="151"/>
      <c r="X16" s="147"/>
      <c r="AL16" s="86">
        <f>3.5*3.5*76</f>
        <v>931</v>
      </c>
    </row>
    <row r="17" spans="1:38" hidden="1">
      <c r="D17" s="145" t="s">
        <v>145</v>
      </c>
      <c r="E17" s="146"/>
      <c r="F17" s="147"/>
      <c r="G17" s="148"/>
      <c r="H17" s="148"/>
      <c r="I17" s="148"/>
      <c r="J17" s="148"/>
      <c r="K17" s="149"/>
      <c r="L17" s="149"/>
      <c r="M17" s="146"/>
      <c r="N17" s="146"/>
      <c r="O17" s="147"/>
      <c r="P17" s="147"/>
      <c r="Q17" s="146"/>
      <c r="R17" s="146"/>
      <c r="S17" s="146"/>
      <c r="T17" s="150"/>
      <c r="U17" s="150"/>
      <c r="V17" s="150" t="s">
        <v>0</v>
      </c>
      <c r="W17" s="151"/>
      <c r="X17" s="147"/>
      <c r="AL17" s="86">
        <f>2*1.5*76</f>
        <v>228</v>
      </c>
    </row>
    <row r="18" spans="1:38">
      <c r="A18" s="95">
        <v>2</v>
      </c>
      <c r="B18" s="96" t="s">
        <v>134</v>
      </c>
      <c r="C18" s="97" t="s">
        <v>146</v>
      </c>
      <c r="D18" s="98" t="s">
        <v>147</v>
      </c>
      <c r="E18" s="99">
        <v>2489</v>
      </c>
      <c r="F18" s="100" t="s">
        <v>137</v>
      </c>
      <c r="H18" s="101">
        <f>ROUND(E18*G18,2)</f>
        <v>0</v>
      </c>
      <c r="J18" s="101">
        <f>ROUND(E18*G18,2)</f>
        <v>0</v>
      </c>
      <c r="L18" s="102">
        <f>E18*K18</f>
        <v>0</v>
      </c>
      <c r="N18" s="99">
        <f>E18*M18</f>
        <v>0</v>
      </c>
      <c r="O18" s="100">
        <v>20</v>
      </c>
      <c r="P18" s="100" t="s">
        <v>148</v>
      </c>
      <c r="V18" s="103" t="s">
        <v>106</v>
      </c>
      <c r="W18" s="104">
        <v>223.982</v>
      </c>
      <c r="X18" s="97" t="s">
        <v>146</v>
      </c>
      <c r="Y18" s="97" t="s">
        <v>149</v>
      </c>
      <c r="Z18" s="100" t="s">
        <v>140</v>
      </c>
      <c r="AB18" s="100">
        <v>1</v>
      </c>
      <c r="AJ18" s="86" t="s">
        <v>141</v>
      </c>
      <c r="AK18" s="86" t="s">
        <v>142</v>
      </c>
    </row>
    <row r="19" spans="1:38">
      <c r="D19" s="152" t="s">
        <v>150</v>
      </c>
      <c r="E19" s="153">
        <f>J19</f>
        <v>0</v>
      </c>
      <c r="H19" s="153">
        <f>SUM(H12:H18)</f>
        <v>0</v>
      </c>
      <c r="I19" s="153">
        <f>SUM(I12:I18)</f>
        <v>0</v>
      </c>
      <c r="J19" s="153">
        <f>SUM(J12:J18)</f>
        <v>0</v>
      </c>
      <c r="L19" s="154">
        <f>SUM(L12:L18)</f>
        <v>0</v>
      </c>
      <c r="N19" s="155">
        <f>SUM(N12:N18)</f>
        <v>0</v>
      </c>
      <c r="W19" s="104">
        <f>SUM(W12:W18)</f>
        <v>513.98</v>
      </c>
    </row>
    <row r="21" spans="1:38">
      <c r="B21" s="97" t="s">
        <v>151</v>
      </c>
    </row>
    <row r="22" spans="1:38">
      <c r="A22" s="95">
        <v>3</v>
      </c>
      <c r="B22" s="96" t="s">
        <v>134</v>
      </c>
      <c r="C22" s="97" t="s">
        <v>152</v>
      </c>
      <c r="D22" s="98" t="s">
        <v>153</v>
      </c>
      <c r="E22" s="99">
        <f>E14</f>
        <v>2489</v>
      </c>
      <c r="F22" s="100" t="s">
        <v>137</v>
      </c>
      <c r="H22" s="101">
        <f>ROUND(E22*G22,2)</f>
        <v>0</v>
      </c>
      <c r="J22" s="101">
        <f>ROUND(E22*G22,2)</f>
        <v>0</v>
      </c>
      <c r="K22" s="102">
        <v>2.0000000000000002E-5</v>
      </c>
      <c r="L22" s="102">
        <f>E22*K22</f>
        <v>4.9780000000000005E-2</v>
      </c>
      <c r="N22" s="99">
        <f>E22*M22</f>
        <v>0</v>
      </c>
      <c r="O22" s="100">
        <v>20</v>
      </c>
      <c r="P22" s="100" t="s">
        <v>154</v>
      </c>
      <c r="V22" s="103" t="s">
        <v>106</v>
      </c>
      <c r="W22" s="104">
        <v>667.23199999999997</v>
      </c>
      <c r="X22" s="97" t="s">
        <v>152</v>
      </c>
      <c r="Y22" s="97" t="s">
        <v>155</v>
      </c>
      <c r="Z22" s="100" t="s">
        <v>156</v>
      </c>
      <c r="AB22" s="100">
        <v>1</v>
      </c>
      <c r="AJ22" s="86" t="s">
        <v>141</v>
      </c>
      <c r="AK22" s="86" t="s">
        <v>142</v>
      </c>
    </row>
    <row r="23" spans="1:38">
      <c r="A23" s="95">
        <v>4</v>
      </c>
      <c r="B23" s="96" t="s">
        <v>157</v>
      </c>
      <c r="C23" s="97" t="s">
        <v>158</v>
      </c>
      <c r="D23" s="98" t="s">
        <v>159</v>
      </c>
      <c r="E23" s="99">
        <v>64.396000000000001</v>
      </c>
      <c r="F23" s="100" t="s">
        <v>160</v>
      </c>
      <c r="H23" s="101">
        <f>ROUND(E23*G23,2)</f>
        <v>0</v>
      </c>
      <c r="J23" s="101">
        <f>ROUND(E23*G23,2)</f>
        <v>0</v>
      </c>
      <c r="L23" s="102">
        <f>E23*K23</f>
        <v>0</v>
      </c>
      <c r="N23" s="99">
        <f>E23*M23</f>
        <v>0</v>
      </c>
      <c r="O23" s="100">
        <v>20</v>
      </c>
      <c r="P23" s="100" t="s">
        <v>161</v>
      </c>
      <c r="V23" s="103" t="s">
        <v>106</v>
      </c>
      <c r="W23" s="104">
        <v>82.941999999999993</v>
      </c>
      <c r="X23" s="97" t="s">
        <v>158</v>
      </c>
      <c r="Y23" s="97" t="s">
        <v>162</v>
      </c>
      <c r="Z23" s="100" t="s">
        <v>163</v>
      </c>
      <c r="AB23" s="100">
        <v>1</v>
      </c>
      <c r="AJ23" s="86" t="s">
        <v>141</v>
      </c>
      <c r="AK23" s="86" t="s">
        <v>142</v>
      </c>
    </row>
    <row r="24" spans="1:38">
      <c r="A24" s="95">
        <v>5</v>
      </c>
      <c r="B24" s="96" t="s">
        <v>157</v>
      </c>
      <c r="C24" s="97" t="s">
        <v>164</v>
      </c>
      <c r="D24" s="98" t="s">
        <v>165</v>
      </c>
      <c r="E24" s="99">
        <v>64.396000000000001</v>
      </c>
      <c r="F24" s="100" t="s">
        <v>160</v>
      </c>
      <c r="H24" s="101">
        <f>ROUND(E24*G24,2)</f>
        <v>0</v>
      </c>
      <c r="J24" s="101">
        <f>ROUND(E24*G24,2)</f>
        <v>0</v>
      </c>
      <c r="L24" s="102">
        <f>E24*K24</f>
        <v>0</v>
      </c>
      <c r="N24" s="99">
        <f>E24*M24</f>
        <v>0</v>
      </c>
      <c r="O24" s="100">
        <v>20</v>
      </c>
      <c r="P24" s="100" t="s">
        <v>166</v>
      </c>
      <c r="V24" s="103" t="s">
        <v>106</v>
      </c>
      <c r="W24" s="104">
        <v>34.838000000000001</v>
      </c>
      <c r="X24" s="97" t="s">
        <v>164</v>
      </c>
      <c r="Y24" s="97" t="s">
        <v>167</v>
      </c>
      <c r="Z24" s="100" t="s">
        <v>163</v>
      </c>
      <c r="AB24" s="100">
        <v>1</v>
      </c>
      <c r="AJ24" s="86" t="s">
        <v>141</v>
      </c>
      <c r="AK24" s="86" t="s">
        <v>142</v>
      </c>
    </row>
    <row r="25" spans="1:38">
      <c r="A25" s="95">
        <v>6</v>
      </c>
      <c r="B25" s="96" t="s">
        <v>157</v>
      </c>
      <c r="C25" s="97" t="s">
        <v>168</v>
      </c>
      <c r="D25" s="98" t="s">
        <v>169</v>
      </c>
      <c r="E25" s="99">
        <v>772.75199999999995</v>
      </c>
      <c r="F25" s="100" t="s">
        <v>160</v>
      </c>
      <c r="H25" s="101">
        <f>ROUND(E25*G25,2)</f>
        <v>0</v>
      </c>
      <c r="J25" s="101">
        <f>ROUND(E25*G25,2)</f>
        <v>0</v>
      </c>
      <c r="L25" s="102">
        <f>E25*K25</f>
        <v>0</v>
      </c>
      <c r="N25" s="99">
        <f>E25*M25</f>
        <v>0</v>
      </c>
      <c r="O25" s="100">
        <v>20</v>
      </c>
      <c r="P25" s="100" t="s">
        <v>170</v>
      </c>
      <c r="V25" s="103" t="s">
        <v>106</v>
      </c>
      <c r="X25" s="97" t="s">
        <v>168</v>
      </c>
      <c r="Y25" s="97" t="s">
        <v>171</v>
      </c>
      <c r="Z25" s="100" t="s">
        <v>163</v>
      </c>
      <c r="AB25" s="100">
        <v>2</v>
      </c>
      <c r="AJ25" s="86" t="s">
        <v>141</v>
      </c>
      <c r="AK25" s="86" t="s">
        <v>142</v>
      </c>
    </row>
    <row r="26" spans="1:38" hidden="1">
      <c r="D26" s="145" t="s">
        <v>172</v>
      </c>
      <c r="E26" s="146"/>
      <c r="F26" s="147"/>
      <c r="G26" s="148"/>
      <c r="H26" s="148"/>
      <c r="I26" s="148"/>
      <c r="J26" s="148"/>
      <c r="K26" s="149"/>
      <c r="L26" s="149"/>
      <c r="M26" s="146"/>
      <c r="N26" s="146"/>
      <c r="O26" s="147"/>
      <c r="P26" s="147"/>
      <c r="Q26" s="146"/>
      <c r="R26" s="146"/>
      <c r="S26" s="146"/>
      <c r="T26" s="150"/>
      <c r="U26" s="150"/>
      <c r="V26" s="150" t="s">
        <v>0</v>
      </c>
      <c r="W26" s="151"/>
      <c r="X26" s="147"/>
    </row>
    <row r="27" spans="1:38" ht="25.5">
      <c r="A27" s="95">
        <v>7</v>
      </c>
      <c r="B27" s="96" t="s">
        <v>157</v>
      </c>
      <c r="C27" s="97" t="s">
        <v>173</v>
      </c>
      <c r="D27" s="98" t="s">
        <v>174</v>
      </c>
      <c r="E27" s="99">
        <v>64.396000000000001</v>
      </c>
      <c r="F27" s="100" t="s">
        <v>160</v>
      </c>
      <c r="H27" s="101">
        <f>ROUND(E27*G27,2)</f>
        <v>0</v>
      </c>
      <c r="J27" s="101">
        <f>ROUND(E27*G27,2)</f>
        <v>0</v>
      </c>
      <c r="L27" s="102">
        <f>E27*K27</f>
        <v>0</v>
      </c>
      <c r="N27" s="99">
        <f>E27*M27</f>
        <v>0</v>
      </c>
      <c r="O27" s="100">
        <v>20</v>
      </c>
      <c r="P27" s="100" t="s">
        <v>175</v>
      </c>
      <c r="V27" s="103" t="s">
        <v>106</v>
      </c>
      <c r="X27" s="97" t="s">
        <v>173</v>
      </c>
      <c r="Y27" s="97" t="s">
        <v>176</v>
      </c>
      <c r="Z27" s="100" t="s">
        <v>163</v>
      </c>
      <c r="AB27" s="100">
        <v>1</v>
      </c>
      <c r="AJ27" s="86" t="s">
        <v>141</v>
      </c>
      <c r="AK27" s="86" t="s">
        <v>142</v>
      </c>
    </row>
    <row r="28" spans="1:38">
      <c r="A28" s="95">
        <v>8</v>
      </c>
      <c r="B28" s="96" t="s">
        <v>177</v>
      </c>
      <c r="C28" s="97" t="s">
        <v>178</v>
      </c>
      <c r="D28" s="98" t="s">
        <v>179</v>
      </c>
      <c r="E28" s="99">
        <v>4.7E-2</v>
      </c>
      <c r="F28" s="100" t="s">
        <v>160</v>
      </c>
      <c r="H28" s="101">
        <f>ROUND(E28*G28,2)</f>
        <v>0</v>
      </c>
      <c r="J28" s="101">
        <f>ROUND(E28*G28,2)</f>
        <v>0</v>
      </c>
      <c r="L28" s="102">
        <f>E28*K28</f>
        <v>0</v>
      </c>
      <c r="N28" s="99">
        <f>E28*M28</f>
        <v>0</v>
      </c>
      <c r="O28" s="100">
        <v>20</v>
      </c>
      <c r="P28" s="100" t="s">
        <v>180</v>
      </c>
      <c r="V28" s="103" t="s">
        <v>106</v>
      </c>
      <c r="W28" s="104">
        <v>0.11700000000000001</v>
      </c>
      <c r="X28" s="97" t="s">
        <v>178</v>
      </c>
      <c r="Y28" s="97" t="s">
        <v>181</v>
      </c>
      <c r="Z28" s="100" t="s">
        <v>182</v>
      </c>
      <c r="AB28" s="100">
        <v>1</v>
      </c>
      <c r="AJ28" s="86" t="s">
        <v>141</v>
      </c>
      <c r="AK28" s="86" t="s">
        <v>142</v>
      </c>
    </row>
    <row r="29" spans="1:38">
      <c r="D29" s="152" t="s">
        <v>183</v>
      </c>
      <c r="E29" s="153">
        <f>J29</f>
        <v>0</v>
      </c>
      <c r="H29" s="153">
        <f>SUM(H21:H28)</f>
        <v>0</v>
      </c>
      <c r="I29" s="153">
        <f>SUM(I21:I28)</f>
        <v>0</v>
      </c>
      <c r="J29" s="153">
        <f>SUM(J21:J28)</f>
        <v>0</v>
      </c>
      <c r="L29" s="154">
        <f>SUM(L21:L28)</f>
        <v>4.9780000000000005E-2</v>
      </c>
      <c r="N29" s="155">
        <f>SUM(N21:N28)</f>
        <v>0</v>
      </c>
      <c r="W29" s="104">
        <f>SUM(W21:W28)</f>
        <v>785.12899999999991</v>
      </c>
    </row>
    <row r="31" spans="1:38">
      <c r="D31" s="152" t="s">
        <v>184</v>
      </c>
      <c r="E31" s="155">
        <f>J31</f>
        <v>0</v>
      </c>
      <c r="H31" s="153">
        <f>+H19+H29</f>
        <v>0</v>
      </c>
      <c r="I31" s="153">
        <f>+I19+I29</f>
        <v>0</v>
      </c>
      <c r="J31" s="153">
        <f>+J19+J29</f>
        <v>0</v>
      </c>
      <c r="L31" s="154">
        <f>+L19+L29</f>
        <v>4.9780000000000005E-2</v>
      </c>
      <c r="N31" s="155">
        <f>+N19+N29</f>
        <v>0</v>
      </c>
      <c r="W31" s="104">
        <f>+W19+W29</f>
        <v>1299.1089999999999</v>
      </c>
    </row>
    <row r="33" spans="1:38">
      <c r="B33" s="144" t="s">
        <v>185</v>
      </c>
    </row>
    <row r="34" spans="1:38">
      <c r="B34" s="97" t="s">
        <v>186</v>
      </c>
    </row>
    <row r="35" spans="1:38">
      <c r="A35" s="95">
        <v>9</v>
      </c>
      <c r="B35" s="96" t="s">
        <v>187</v>
      </c>
      <c r="C35" s="97" t="s">
        <v>188</v>
      </c>
      <c r="D35" s="98" t="s">
        <v>189</v>
      </c>
      <c r="E35" s="99">
        <v>76</v>
      </c>
      <c r="F35" s="100" t="s">
        <v>190</v>
      </c>
      <c r="H35" s="101">
        <f>ROUND(E35*G35,2)</f>
        <v>0</v>
      </c>
      <c r="J35" s="101">
        <f>ROUND(E35*G35,2)</f>
        <v>0</v>
      </c>
      <c r="K35" s="102">
        <v>1.0000000000000001E-5</v>
      </c>
      <c r="L35" s="102">
        <f>E35*K35</f>
        <v>7.6000000000000004E-4</v>
      </c>
      <c r="N35" s="99">
        <f>E35*M35</f>
        <v>0</v>
      </c>
      <c r="O35" s="100">
        <v>20</v>
      </c>
      <c r="P35" s="100" t="s">
        <v>191</v>
      </c>
      <c r="V35" s="103" t="s">
        <v>192</v>
      </c>
      <c r="W35" s="104">
        <v>31.616</v>
      </c>
      <c r="X35" s="97" t="s">
        <v>188</v>
      </c>
      <c r="Y35" s="97" t="s">
        <v>193</v>
      </c>
      <c r="Z35" s="100" t="s">
        <v>194</v>
      </c>
      <c r="AB35" s="100">
        <v>1</v>
      </c>
      <c r="AJ35" s="86" t="s">
        <v>195</v>
      </c>
      <c r="AK35" s="86" t="s">
        <v>142</v>
      </c>
    </row>
    <row r="36" spans="1:38">
      <c r="A36" s="95">
        <v>10</v>
      </c>
      <c r="B36" s="96" t="s">
        <v>187</v>
      </c>
      <c r="C36" s="97" t="s">
        <v>196</v>
      </c>
      <c r="D36" s="98" t="s">
        <v>197</v>
      </c>
      <c r="E36" s="99">
        <v>76</v>
      </c>
      <c r="F36" s="100" t="s">
        <v>190</v>
      </c>
      <c r="H36" s="101">
        <f>ROUND(E36*G36,2)</f>
        <v>0</v>
      </c>
      <c r="J36" s="101">
        <f>ROUND(E36*G36,2)</f>
        <v>0</v>
      </c>
      <c r="K36" s="102">
        <v>1.0000000000000001E-5</v>
      </c>
      <c r="L36" s="102">
        <f>E36*K36</f>
        <v>7.6000000000000004E-4</v>
      </c>
      <c r="N36" s="99">
        <f>E36*M36</f>
        <v>0</v>
      </c>
      <c r="O36" s="100">
        <v>20</v>
      </c>
      <c r="P36" s="100" t="s">
        <v>198</v>
      </c>
      <c r="V36" s="103" t="s">
        <v>192</v>
      </c>
      <c r="W36" s="104">
        <v>34.048000000000002</v>
      </c>
      <c r="X36" s="97" t="s">
        <v>196</v>
      </c>
      <c r="Y36" s="97" t="s">
        <v>199</v>
      </c>
      <c r="Z36" s="100" t="s">
        <v>194</v>
      </c>
      <c r="AB36" s="100">
        <v>1</v>
      </c>
      <c r="AJ36" s="86" t="s">
        <v>195</v>
      </c>
      <c r="AK36" s="86" t="s">
        <v>142</v>
      </c>
    </row>
    <row r="37" spans="1:38">
      <c r="A37" s="95">
        <v>11</v>
      </c>
      <c r="B37" s="96" t="s">
        <v>187</v>
      </c>
      <c r="C37" s="97" t="s">
        <v>200</v>
      </c>
      <c r="D37" s="98" t="s">
        <v>201</v>
      </c>
      <c r="E37" s="99">
        <v>2E-3</v>
      </c>
      <c r="F37" s="100" t="s">
        <v>160</v>
      </c>
      <c r="H37" s="101">
        <f>ROUND(E37*G37,2)</f>
        <v>0</v>
      </c>
      <c r="J37" s="101">
        <f>ROUND(E37*G37,2)</f>
        <v>0</v>
      </c>
      <c r="L37" s="102">
        <f>E37*K37</f>
        <v>0</v>
      </c>
      <c r="N37" s="99">
        <f>E37*M37</f>
        <v>0</v>
      </c>
      <c r="O37" s="100">
        <v>20</v>
      </c>
      <c r="P37" s="100" t="s">
        <v>202</v>
      </c>
      <c r="V37" s="103" t="s">
        <v>192</v>
      </c>
      <c r="W37" s="104">
        <v>5.0000000000000001E-3</v>
      </c>
      <c r="X37" s="97" t="s">
        <v>200</v>
      </c>
      <c r="Y37" s="97" t="s">
        <v>203</v>
      </c>
      <c r="Z37" s="100" t="s">
        <v>194</v>
      </c>
      <c r="AB37" s="100">
        <v>1</v>
      </c>
      <c r="AJ37" s="86" t="s">
        <v>195</v>
      </c>
      <c r="AK37" s="86" t="s">
        <v>142</v>
      </c>
    </row>
    <row r="38" spans="1:38">
      <c r="D38" s="152" t="s">
        <v>204</v>
      </c>
      <c r="E38" s="153">
        <f>J38</f>
        <v>0</v>
      </c>
      <c r="H38" s="153">
        <f>SUM(H33:H37)</f>
        <v>0</v>
      </c>
      <c r="I38" s="153">
        <f>SUM(I33:I37)</f>
        <v>0</v>
      </c>
      <c r="J38" s="153">
        <f>SUM(J33:J37)</f>
        <v>0</v>
      </c>
      <c r="L38" s="154">
        <f>SUM(L33:L37)</f>
        <v>1.5200000000000001E-3</v>
      </c>
      <c r="N38" s="155">
        <f>SUM(N33:N37)</f>
        <v>0</v>
      </c>
      <c r="W38" s="104">
        <f>SUM(W33:W37)</f>
        <v>65.668999999999997</v>
      </c>
    </row>
    <row r="40" spans="1:38">
      <c r="B40" s="97" t="s">
        <v>205</v>
      </c>
    </row>
    <row r="41" spans="1:38">
      <c r="A41" s="95">
        <v>12</v>
      </c>
      <c r="B41" s="96" t="s">
        <v>206</v>
      </c>
      <c r="C41" s="97" t="s">
        <v>207</v>
      </c>
      <c r="D41" s="98" t="s">
        <v>208</v>
      </c>
      <c r="E41" s="99">
        <v>2333.1999999999998</v>
      </c>
      <c r="F41" s="100" t="s">
        <v>209</v>
      </c>
      <c r="H41" s="101">
        <f>ROUND(E41*G41,2)</f>
        <v>0</v>
      </c>
      <c r="J41" s="101">
        <f t="shared" ref="J41:J56" si="0">ROUND(E41*G41,2)</f>
        <v>0</v>
      </c>
      <c r="L41" s="102">
        <f t="shared" ref="L41:L56" si="1">E41*K41</f>
        <v>0</v>
      </c>
      <c r="N41" s="99">
        <f t="shared" ref="N41:N56" si="2">E41*M41</f>
        <v>0</v>
      </c>
      <c r="O41" s="100">
        <v>20</v>
      </c>
      <c r="P41" s="100" t="s">
        <v>210</v>
      </c>
      <c r="V41" s="103" t="s">
        <v>192</v>
      </c>
      <c r="W41" s="104">
        <v>81.662000000000006</v>
      </c>
      <c r="X41" s="97" t="s">
        <v>207</v>
      </c>
      <c r="Y41" s="97" t="s">
        <v>211</v>
      </c>
      <c r="Z41" s="100" t="s">
        <v>163</v>
      </c>
      <c r="AB41" s="100">
        <v>1</v>
      </c>
      <c r="AJ41" s="86" t="s">
        <v>195</v>
      </c>
      <c r="AK41" s="86" t="s">
        <v>142</v>
      </c>
    </row>
    <row r="42" spans="1:38">
      <c r="A42" s="95">
        <v>13</v>
      </c>
      <c r="B42" s="96" t="s">
        <v>206</v>
      </c>
      <c r="C42" s="97" t="s">
        <v>212</v>
      </c>
      <c r="D42" s="98" t="s">
        <v>213</v>
      </c>
      <c r="E42" s="99">
        <v>2333.1999999999998</v>
      </c>
      <c r="F42" s="100" t="s">
        <v>209</v>
      </c>
      <c r="H42" s="101">
        <f>ROUND(E42*G42,2)</f>
        <v>0</v>
      </c>
      <c r="J42" s="101">
        <f t="shared" si="0"/>
        <v>0</v>
      </c>
      <c r="K42" s="102">
        <v>2.0000000000000002E-5</v>
      </c>
      <c r="L42" s="102">
        <f t="shared" si="1"/>
        <v>4.6663999999999997E-2</v>
      </c>
      <c r="N42" s="99">
        <f t="shared" si="2"/>
        <v>0</v>
      </c>
      <c r="O42" s="100">
        <v>20</v>
      </c>
      <c r="P42" s="100" t="s">
        <v>214</v>
      </c>
      <c r="V42" s="103" t="s">
        <v>192</v>
      </c>
      <c r="W42" s="104">
        <v>130.65899999999999</v>
      </c>
      <c r="X42" s="97" t="s">
        <v>212</v>
      </c>
      <c r="Y42" s="97" t="s">
        <v>215</v>
      </c>
      <c r="Z42" s="100" t="s">
        <v>216</v>
      </c>
      <c r="AB42" s="100">
        <v>1</v>
      </c>
      <c r="AJ42" s="86" t="s">
        <v>195</v>
      </c>
      <c r="AK42" s="86" t="s">
        <v>142</v>
      </c>
    </row>
    <row r="43" spans="1:38">
      <c r="A43" s="95">
        <v>14</v>
      </c>
      <c r="B43" s="96" t="s">
        <v>217</v>
      </c>
      <c r="C43" s="97" t="s">
        <v>218</v>
      </c>
      <c r="D43" s="98" t="s">
        <v>219</v>
      </c>
      <c r="E43" s="99">
        <v>1104</v>
      </c>
      <c r="F43" s="100" t="s">
        <v>220</v>
      </c>
      <c r="I43" s="101">
        <f>ROUND(E43*G43,2)</f>
        <v>0</v>
      </c>
      <c r="J43" s="101">
        <f t="shared" si="0"/>
        <v>0</v>
      </c>
      <c r="K43" s="102">
        <v>1E-3</v>
      </c>
      <c r="L43" s="102">
        <f t="shared" si="1"/>
        <v>1.1040000000000001</v>
      </c>
      <c r="N43" s="99">
        <f t="shared" si="2"/>
        <v>0</v>
      </c>
      <c r="O43" s="100">
        <v>20</v>
      </c>
      <c r="P43" s="100" t="s">
        <v>221</v>
      </c>
      <c r="V43" s="103" t="s">
        <v>99</v>
      </c>
      <c r="X43" s="97" t="s">
        <v>218</v>
      </c>
      <c r="Y43" s="97" t="s">
        <v>218</v>
      </c>
      <c r="Z43" s="100" t="s">
        <v>140</v>
      </c>
      <c r="AA43" s="97" t="s">
        <v>222</v>
      </c>
      <c r="AB43" s="100">
        <v>7</v>
      </c>
      <c r="AJ43" s="86" t="s">
        <v>223</v>
      </c>
      <c r="AK43" s="86" t="s">
        <v>142</v>
      </c>
    </row>
    <row r="44" spans="1:38">
      <c r="A44" s="95">
        <v>15</v>
      </c>
      <c r="B44" s="96" t="s">
        <v>217</v>
      </c>
      <c r="C44" s="97" t="s">
        <v>224</v>
      </c>
      <c r="D44" s="98" t="s">
        <v>225</v>
      </c>
      <c r="E44" s="99">
        <v>58.325000000000003</v>
      </c>
      <c r="F44" s="100" t="s">
        <v>220</v>
      </c>
      <c r="I44" s="101">
        <f>ROUND(E44*G44,2)</f>
        <v>0</v>
      </c>
      <c r="J44" s="101">
        <f t="shared" si="0"/>
        <v>0</v>
      </c>
      <c r="K44" s="102">
        <v>1E-3</v>
      </c>
      <c r="L44" s="102">
        <f t="shared" si="1"/>
        <v>5.8325000000000002E-2</v>
      </c>
      <c r="N44" s="99">
        <f t="shared" si="2"/>
        <v>0</v>
      </c>
      <c r="O44" s="100">
        <v>20</v>
      </c>
      <c r="P44" s="100" t="s">
        <v>226</v>
      </c>
      <c r="V44" s="103" t="s">
        <v>99</v>
      </c>
      <c r="X44" s="97" t="s">
        <v>224</v>
      </c>
      <c r="Y44" s="97" t="s">
        <v>224</v>
      </c>
      <c r="Z44" s="100" t="s">
        <v>140</v>
      </c>
      <c r="AA44" s="97" t="s">
        <v>222</v>
      </c>
      <c r="AB44" s="100">
        <v>8</v>
      </c>
      <c r="AJ44" s="86" t="s">
        <v>223</v>
      </c>
      <c r="AK44" s="86" t="s">
        <v>142</v>
      </c>
    </row>
    <row r="45" spans="1:38">
      <c r="A45" s="95">
        <v>16</v>
      </c>
      <c r="B45" s="96" t="s">
        <v>217</v>
      </c>
      <c r="C45" s="97" t="s">
        <v>227</v>
      </c>
      <c r="D45" s="98" t="s">
        <v>228</v>
      </c>
      <c r="E45" s="99">
        <v>2000</v>
      </c>
      <c r="F45" s="100" t="s">
        <v>209</v>
      </c>
      <c r="I45" s="101">
        <f>ROUND(E45*G45,2)</f>
        <v>0</v>
      </c>
      <c r="J45" s="101">
        <f t="shared" si="0"/>
        <v>0</v>
      </c>
      <c r="L45" s="102">
        <f t="shared" si="1"/>
        <v>0</v>
      </c>
      <c r="N45" s="99">
        <f t="shared" si="2"/>
        <v>0</v>
      </c>
      <c r="O45" s="100">
        <v>20</v>
      </c>
      <c r="P45" s="100" t="s">
        <v>229</v>
      </c>
      <c r="V45" s="103" t="s">
        <v>99</v>
      </c>
      <c r="X45" s="97" t="s">
        <v>227</v>
      </c>
      <c r="Y45" s="97" t="s">
        <v>227</v>
      </c>
      <c r="Z45" s="100" t="s">
        <v>230</v>
      </c>
      <c r="AA45" s="97" t="s">
        <v>222</v>
      </c>
      <c r="AB45" s="100">
        <v>8</v>
      </c>
      <c r="AJ45" s="86" t="s">
        <v>223</v>
      </c>
      <c r="AK45" s="86" t="s">
        <v>142</v>
      </c>
    </row>
    <row r="46" spans="1:38">
      <c r="A46" s="95">
        <v>17</v>
      </c>
      <c r="B46" s="96" t="s">
        <v>217</v>
      </c>
      <c r="C46" s="97" t="s">
        <v>231</v>
      </c>
      <c r="D46" s="164" t="s">
        <v>232</v>
      </c>
      <c r="E46" s="99">
        <v>68</v>
      </c>
      <c r="F46" s="100" t="s">
        <v>220</v>
      </c>
      <c r="I46" s="101">
        <f>ROUND(E46*G46,2)</f>
        <v>0</v>
      </c>
      <c r="J46" s="101">
        <f t="shared" si="0"/>
        <v>0</v>
      </c>
      <c r="K46" s="102">
        <v>1E-3</v>
      </c>
      <c r="L46" s="102">
        <f t="shared" si="1"/>
        <v>6.8000000000000005E-2</v>
      </c>
      <c r="N46" s="99">
        <f t="shared" si="2"/>
        <v>0</v>
      </c>
      <c r="O46" s="100">
        <v>20</v>
      </c>
      <c r="P46" s="100" t="s">
        <v>233</v>
      </c>
      <c r="V46" s="103" t="s">
        <v>99</v>
      </c>
      <c r="X46" s="97" t="s">
        <v>231</v>
      </c>
      <c r="Y46" s="97" t="s">
        <v>231</v>
      </c>
      <c r="Z46" s="100" t="s">
        <v>230</v>
      </c>
      <c r="AA46" s="97" t="s">
        <v>222</v>
      </c>
      <c r="AB46" s="100">
        <v>8</v>
      </c>
      <c r="AJ46" s="86" t="s">
        <v>223</v>
      </c>
      <c r="AK46" s="86" t="s">
        <v>142</v>
      </c>
    </row>
    <row r="47" spans="1:38">
      <c r="A47" s="95">
        <v>18</v>
      </c>
      <c r="B47" s="96" t="s">
        <v>206</v>
      </c>
      <c r="C47" s="97" t="s">
        <v>273</v>
      </c>
      <c r="D47" s="164" t="s">
        <v>272</v>
      </c>
      <c r="E47" s="99">
        <f>E22</f>
        <v>2489</v>
      </c>
      <c r="F47" s="100" t="s">
        <v>137</v>
      </c>
      <c r="H47" s="101">
        <f>ROUND(E47*G47,2)</f>
        <v>0</v>
      </c>
      <c r="J47" s="101">
        <f t="shared" si="0"/>
        <v>0</v>
      </c>
      <c r="L47" s="102">
        <f t="shared" si="1"/>
        <v>0</v>
      </c>
      <c r="M47" s="99">
        <v>1E-3</v>
      </c>
      <c r="N47" s="99">
        <f t="shared" si="2"/>
        <v>2.4889999999999999</v>
      </c>
      <c r="O47" s="100">
        <v>20</v>
      </c>
      <c r="P47" s="100" t="s">
        <v>235</v>
      </c>
      <c r="V47" s="103" t="s">
        <v>192</v>
      </c>
      <c r="W47" s="104">
        <v>247.56</v>
      </c>
      <c r="X47" s="97" t="s">
        <v>234</v>
      </c>
      <c r="Y47" s="97" t="s">
        <v>236</v>
      </c>
      <c r="Z47" s="100" t="s">
        <v>216</v>
      </c>
      <c r="AB47" s="100">
        <v>7</v>
      </c>
      <c r="AJ47" s="86" t="s">
        <v>195</v>
      </c>
      <c r="AK47" s="86" t="s">
        <v>142</v>
      </c>
      <c r="AL47" s="158"/>
    </row>
    <row r="48" spans="1:38">
      <c r="A48" s="95">
        <v>19</v>
      </c>
      <c r="B48" s="96" t="s">
        <v>206</v>
      </c>
      <c r="C48" s="97" t="s">
        <v>237</v>
      </c>
      <c r="D48" s="164" t="s">
        <v>238</v>
      </c>
      <c r="E48" s="99">
        <f>E47</f>
        <v>2489</v>
      </c>
      <c r="F48" s="100" t="s">
        <v>137</v>
      </c>
      <c r="H48" s="101">
        <f>ROUND(E48*G48,2)</f>
        <v>0</v>
      </c>
      <c r="J48" s="101">
        <f t="shared" si="0"/>
        <v>0</v>
      </c>
      <c r="K48" s="102">
        <v>3.6000000000000002E-4</v>
      </c>
      <c r="L48" s="102">
        <f t="shared" si="1"/>
        <v>0.89604000000000006</v>
      </c>
      <c r="N48" s="99">
        <f t="shared" si="2"/>
        <v>0</v>
      </c>
      <c r="O48" s="100">
        <v>20</v>
      </c>
      <c r="P48" s="100" t="s">
        <v>239</v>
      </c>
      <c r="V48" s="103" t="s">
        <v>192</v>
      </c>
      <c r="W48" s="104">
        <v>393.738</v>
      </c>
      <c r="X48" s="97" t="s">
        <v>237</v>
      </c>
      <c r="Y48" s="97" t="s">
        <v>240</v>
      </c>
      <c r="Z48" s="100" t="s">
        <v>216</v>
      </c>
      <c r="AB48" s="100">
        <v>7</v>
      </c>
      <c r="AJ48" s="86" t="s">
        <v>195</v>
      </c>
      <c r="AK48" s="86" t="s">
        <v>142</v>
      </c>
    </row>
    <row r="49" spans="1:39">
      <c r="A49" s="95">
        <v>20</v>
      </c>
      <c r="B49" s="96" t="s">
        <v>217</v>
      </c>
      <c r="C49" s="97" t="s">
        <v>241</v>
      </c>
      <c r="D49" s="164" t="s">
        <v>242</v>
      </c>
      <c r="E49" s="99">
        <f>E48*1.1</f>
        <v>2737.9</v>
      </c>
      <c r="F49" s="100" t="s">
        <v>137</v>
      </c>
      <c r="I49" s="101">
        <f>ROUND(E49*G49,2)</f>
        <v>0</v>
      </c>
      <c r="J49" s="101">
        <f t="shared" si="0"/>
        <v>0</v>
      </c>
      <c r="L49" s="102">
        <f t="shared" si="1"/>
        <v>0</v>
      </c>
      <c r="N49" s="99">
        <f t="shared" si="2"/>
        <v>0</v>
      </c>
      <c r="O49" s="100">
        <v>20</v>
      </c>
      <c r="P49" s="100" t="s">
        <v>243</v>
      </c>
      <c r="V49" s="103" t="s">
        <v>99</v>
      </c>
      <c r="X49" s="97" t="s">
        <v>241</v>
      </c>
      <c r="Y49" s="97" t="s">
        <v>241</v>
      </c>
      <c r="Z49" s="100" t="s">
        <v>230</v>
      </c>
      <c r="AA49" s="97" t="s">
        <v>222</v>
      </c>
      <c r="AB49" s="100">
        <v>8</v>
      </c>
      <c r="AJ49" s="86" t="s">
        <v>223</v>
      </c>
      <c r="AK49" s="86" t="s">
        <v>142</v>
      </c>
    </row>
    <row r="50" spans="1:39">
      <c r="A50" s="95">
        <v>21</v>
      </c>
      <c r="B50" s="96" t="s">
        <v>206</v>
      </c>
      <c r="C50" s="97" t="s">
        <v>244</v>
      </c>
      <c r="D50" s="164" t="s">
        <v>245</v>
      </c>
      <c r="E50" s="99">
        <v>259.35000000000002</v>
      </c>
      <c r="F50" s="100" t="s">
        <v>209</v>
      </c>
      <c r="H50" s="101">
        <f t="shared" ref="H50:H56" si="3">ROUND(E50*G50,2)</f>
        <v>0</v>
      </c>
      <c r="J50" s="101">
        <f t="shared" si="0"/>
        <v>0</v>
      </c>
      <c r="L50" s="102">
        <f t="shared" si="1"/>
        <v>0</v>
      </c>
      <c r="N50" s="99">
        <f t="shared" si="2"/>
        <v>0</v>
      </c>
      <c r="O50" s="100">
        <v>20</v>
      </c>
      <c r="P50" s="100" t="s">
        <v>246</v>
      </c>
      <c r="V50" s="103" t="s">
        <v>192</v>
      </c>
      <c r="W50" s="104">
        <v>23.341999999999999</v>
      </c>
      <c r="X50" s="97" t="s">
        <v>244</v>
      </c>
      <c r="Y50" s="97" t="s">
        <v>247</v>
      </c>
      <c r="Z50" s="100" t="s">
        <v>140</v>
      </c>
      <c r="AB50" s="100">
        <v>1</v>
      </c>
      <c r="AJ50" s="86" t="s">
        <v>195</v>
      </c>
      <c r="AK50" s="86" t="s">
        <v>142</v>
      </c>
    </row>
    <row r="51" spans="1:39" ht="15" customHeight="1">
      <c r="A51" s="95">
        <v>22</v>
      </c>
      <c r="B51" s="96" t="s">
        <v>206</v>
      </c>
      <c r="C51" s="97" t="s">
        <v>248</v>
      </c>
      <c r="D51" s="164" t="s">
        <v>271</v>
      </c>
      <c r="E51" s="99">
        <f>E14</f>
        <v>2489</v>
      </c>
      <c r="F51" s="100" t="s">
        <v>137</v>
      </c>
      <c r="H51" s="101">
        <f t="shared" si="3"/>
        <v>0</v>
      </c>
      <c r="J51" s="101">
        <f t="shared" si="0"/>
        <v>0</v>
      </c>
      <c r="K51" s="102">
        <v>6.6E-3</v>
      </c>
      <c r="L51" s="102">
        <f t="shared" si="1"/>
        <v>16.427399999999999</v>
      </c>
      <c r="N51" s="99">
        <f t="shared" si="2"/>
        <v>0</v>
      </c>
      <c r="O51" s="100">
        <v>20</v>
      </c>
      <c r="P51" s="100" t="s">
        <v>249</v>
      </c>
      <c r="V51" s="103" t="s">
        <v>192</v>
      </c>
      <c r="W51" s="104">
        <v>657.80100000000004</v>
      </c>
      <c r="X51" s="97" t="s">
        <v>248</v>
      </c>
      <c r="Y51" s="97" t="s">
        <v>250</v>
      </c>
      <c r="Z51" s="100" t="s">
        <v>140</v>
      </c>
      <c r="AB51" s="100">
        <v>7</v>
      </c>
      <c r="AJ51" s="86" t="s">
        <v>195</v>
      </c>
      <c r="AK51" s="86" t="s">
        <v>142</v>
      </c>
      <c r="AL51" s="158"/>
    </row>
    <row r="52" spans="1:39">
      <c r="A52" s="95">
        <v>23</v>
      </c>
      <c r="B52" s="96" t="s">
        <v>206</v>
      </c>
      <c r="C52" s="97" t="s">
        <v>248</v>
      </c>
      <c r="D52" s="98" t="s">
        <v>251</v>
      </c>
      <c r="E52" s="99">
        <f>E51</f>
        <v>2489</v>
      </c>
      <c r="F52" s="100" t="s">
        <v>137</v>
      </c>
      <c r="H52" s="101">
        <f t="shared" si="3"/>
        <v>0</v>
      </c>
      <c r="J52" s="101">
        <f t="shared" si="0"/>
        <v>0</v>
      </c>
      <c r="K52" s="102">
        <v>6.6E-3</v>
      </c>
      <c r="L52" s="102">
        <f t="shared" si="1"/>
        <v>16.427399999999999</v>
      </c>
      <c r="N52" s="99">
        <f t="shared" si="2"/>
        <v>0</v>
      </c>
      <c r="O52" s="100">
        <v>20</v>
      </c>
      <c r="P52" s="100" t="s">
        <v>252</v>
      </c>
      <c r="V52" s="103" t="s">
        <v>192</v>
      </c>
      <c r="W52" s="104">
        <v>657.80100000000004</v>
      </c>
      <c r="X52" s="97" t="s">
        <v>248</v>
      </c>
      <c r="Y52" s="97" t="s">
        <v>253</v>
      </c>
      <c r="Z52" s="100" t="s">
        <v>140</v>
      </c>
      <c r="AB52" s="100">
        <v>1</v>
      </c>
      <c r="AJ52" s="86" t="s">
        <v>195</v>
      </c>
      <c r="AK52" s="86" t="s">
        <v>142</v>
      </c>
    </row>
    <row r="53" spans="1:39">
      <c r="A53" s="95">
        <v>24</v>
      </c>
      <c r="B53" s="96" t="s">
        <v>206</v>
      </c>
      <c r="C53" s="97" t="s">
        <v>248</v>
      </c>
      <c r="D53" s="98" t="s">
        <v>254</v>
      </c>
      <c r="E53" s="99">
        <f>E51</f>
        <v>2489</v>
      </c>
      <c r="F53" s="100" t="s">
        <v>137</v>
      </c>
      <c r="H53" s="101">
        <f t="shared" si="3"/>
        <v>0</v>
      </c>
      <c r="J53" s="101">
        <f t="shared" si="0"/>
        <v>0</v>
      </c>
      <c r="K53" s="102">
        <v>6.6E-3</v>
      </c>
      <c r="L53" s="102">
        <f t="shared" si="1"/>
        <v>16.427399999999999</v>
      </c>
      <c r="N53" s="99">
        <f t="shared" si="2"/>
        <v>0</v>
      </c>
      <c r="O53" s="100">
        <v>20</v>
      </c>
      <c r="P53" s="100" t="s">
        <v>255</v>
      </c>
      <c r="V53" s="103" t="s">
        <v>192</v>
      </c>
      <c r="W53" s="104">
        <v>657.80100000000004</v>
      </c>
      <c r="X53" s="97" t="s">
        <v>248</v>
      </c>
      <c r="Y53" s="97" t="s">
        <v>256</v>
      </c>
      <c r="Z53" s="100" t="s">
        <v>140</v>
      </c>
      <c r="AB53" s="100">
        <v>1</v>
      </c>
      <c r="AJ53" s="86" t="s">
        <v>195</v>
      </c>
      <c r="AK53" s="86" t="s">
        <v>142</v>
      </c>
    </row>
    <row r="54" spans="1:39">
      <c r="A54" s="95">
        <v>25</v>
      </c>
      <c r="B54" s="96" t="s">
        <v>206</v>
      </c>
      <c r="C54" s="97" t="s">
        <v>248</v>
      </c>
      <c r="D54" s="98" t="s">
        <v>257</v>
      </c>
      <c r="E54" s="99">
        <f>E51</f>
        <v>2489</v>
      </c>
      <c r="F54" s="100" t="s">
        <v>137</v>
      </c>
      <c r="H54" s="101">
        <f t="shared" si="3"/>
        <v>0</v>
      </c>
      <c r="J54" s="101">
        <f t="shared" si="0"/>
        <v>0</v>
      </c>
      <c r="K54" s="102">
        <v>6.6E-3</v>
      </c>
      <c r="L54" s="102">
        <f t="shared" si="1"/>
        <v>16.427399999999999</v>
      </c>
      <c r="N54" s="99">
        <f t="shared" si="2"/>
        <v>0</v>
      </c>
      <c r="O54" s="100">
        <v>20</v>
      </c>
      <c r="P54" s="100" t="s">
        <v>258</v>
      </c>
      <c r="V54" s="103" t="s">
        <v>192</v>
      </c>
      <c r="W54" s="104">
        <v>657.80100000000004</v>
      </c>
      <c r="X54" s="97" t="s">
        <v>248</v>
      </c>
      <c r="Y54" s="97" t="s">
        <v>259</v>
      </c>
      <c r="Z54" s="100" t="s">
        <v>140</v>
      </c>
      <c r="AB54" s="100">
        <v>1</v>
      </c>
      <c r="AJ54" s="86" t="s">
        <v>195</v>
      </c>
      <c r="AK54" s="86" t="s">
        <v>142</v>
      </c>
    </row>
    <row r="55" spans="1:39">
      <c r="A55" s="95">
        <v>26</v>
      </c>
      <c r="B55" s="96" t="s">
        <v>206</v>
      </c>
      <c r="C55" s="97" t="s">
        <v>260</v>
      </c>
      <c r="D55" s="98" t="s">
        <v>261</v>
      </c>
      <c r="E55" s="99">
        <v>64.369</v>
      </c>
      <c r="F55" s="100" t="s">
        <v>160</v>
      </c>
      <c r="H55" s="101">
        <f t="shared" si="3"/>
        <v>0</v>
      </c>
      <c r="J55" s="101">
        <f t="shared" si="0"/>
        <v>0</v>
      </c>
      <c r="L55" s="102">
        <f t="shared" si="1"/>
        <v>0</v>
      </c>
      <c r="N55" s="99">
        <f t="shared" si="2"/>
        <v>0</v>
      </c>
      <c r="O55" s="100">
        <v>20</v>
      </c>
      <c r="P55" s="100" t="s">
        <v>262</v>
      </c>
      <c r="V55" s="103" t="s">
        <v>192</v>
      </c>
      <c r="W55" s="104">
        <v>79.882000000000005</v>
      </c>
      <c r="X55" s="97" t="s">
        <v>260</v>
      </c>
      <c r="Y55" s="97" t="s">
        <v>263</v>
      </c>
      <c r="Z55" s="100" t="s">
        <v>264</v>
      </c>
      <c r="AB55" s="100">
        <v>1</v>
      </c>
      <c r="AJ55" s="86" t="s">
        <v>195</v>
      </c>
      <c r="AK55" s="86" t="s">
        <v>142</v>
      </c>
    </row>
    <row r="56" spans="1:39" ht="94.5">
      <c r="A56" s="95">
        <v>27</v>
      </c>
      <c r="B56" s="96" t="s">
        <v>206</v>
      </c>
      <c r="C56" s="97" t="s">
        <v>265</v>
      </c>
      <c r="D56" s="159" t="s">
        <v>275</v>
      </c>
      <c r="E56" s="99">
        <v>76</v>
      </c>
      <c r="F56" s="100" t="s">
        <v>276</v>
      </c>
      <c r="H56" s="101">
        <f t="shared" si="3"/>
        <v>0</v>
      </c>
      <c r="J56" s="101">
        <f t="shared" si="0"/>
        <v>0</v>
      </c>
      <c r="L56" s="102">
        <f t="shared" si="1"/>
        <v>0</v>
      </c>
      <c r="N56" s="99">
        <f t="shared" si="2"/>
        <v>0</v>
      </c>
      <c r="O56" s="100">
        <v>20</v>
      </c>
      <c r="P56" s="100" t="s">
        <v>266</v>
      </c>
      <c r="V56" s="103" t="s">
        <v>192</v>
      </c>
      <c r="X56" s="97" t="s">
        <v>265</v>
      </c>
      <c r="Y56" s="97" t="s">
        <v>267</v>
      </c>
      <c r="Z56" s="100" t="s">
        <v>264</v>
      </c>
      <c r="AB56" s="100">
        <v>1</v>
      </c>
      <c r="AJ56" s="86" t="s">
        <v>195</v>
      </c>
      <c r="AK56" s="86" t="s">
        <v>142</v>
      </c>
    </row>
    <row r="57" spans="1:39">
      <c r="D57" s="152" t="s">
        <v>268</v>
      </c>
      <c r="E57" s="153">
        <f>J57</f>
        <v>0</v>
      </c>
      <c r="H57" s="153">
        <f>SUM(H40:H56)</f>
        <v>0</v>
      </c>
      <c r="I57" s="153">
        <f>SUM(I40:I56)</f>
        <v>0</v>
      </c>
      <c r="J57" s="153">
        <f>SUM(J40:J56)</f>
        <v>0</v>
      </c>
      <c r="L57" s="154">
        <f>SUM(L40:L56)</f>
        <v>67.882628999999994</v>
      </c>
      <c r="N57" s="155">
        <f>SUM(N40:N56)</f>
        <v>2.4889999999999999</v>
      </c>
      <c r="W57" s="104">
        <f>SUM(W40:W56)</f>
        <v>3588.047</v>
      </c>
    </row>
    <row r="59" spans="1:39">
      <c r="D59" s="152" t="s">
        <v>269</v>
      </c>
      <c r="E59" s="153">
        <f>J59</f>
        <v>0</v>
      </c>
      <c r="H59" s="153">
        <f>+H38+H57</f>
        <v>0</v>
      </c>
      <c r="I59" s="153">
        <f>+I38+I57</f>
        <v>0</v>
      </c>
      <c r="J59" s="153">
        <f>+J38+J57</f>
        <v>0</v>
      </c>
      <c r="L59" s="154">
        <f>+L38+L57</f>
        <v>67.884148999999994</v>
      </c>
      <c r="N59" s="155">
        <f>+N38+N57</f>
        <v>2.4889999999999999</v>
      </c>
      <c r="W59" s="104">
        <f>+W38+W57</f>
        <v>3653.7159999999999</v>
      </c>
    </row>
    <row r="61" spans="1:39">
      <c r="D61" s="157" t="s">
        <v>270</v>
      </c>
      <c r="E61" s="153">
        <f>J61</f>
        <v>0</v>
      </c>
      <c r="H61" s="153">
        <f>+H31+H59</f>
        <v>0</v>
      </c>
      <c r="I61" s="153">
        <f>+I31+I59</f>
        <v>0</v>
      </c>
      <c r="J61" s="153">
        <f>+J31+J59</f>
        <v>0</v>
      </c>
      <c r="L61" s="154">
        <f>+L31+L59</f>
        <v>67.933928999999992</v>
      </c>
      <c r="N61" s="155">
        <f>+N31+N59</f>
        <v>2.4889999999999999</v>
      </c>
      <c r="W61" s="104">
        <f>+W31+W59</f>
        <v>4952.8249999999998</v>
      </c>
      <c r="AM61" s="86">
        <f>E61*1.2</f>
        <v>0</v>
      </c>
    </row>
    <row r="63" spans="1:39">
      <c r="D63" s="157" t="s">
        <v>274</v>
      </c>
      <c r="E63" s="153">
        <f>E61*1.2</f>
        <v>0</v>
      </c>
    </row>
  </sheetData>
  <printOptions horizontalCentered="1"/>
  <pageMargins left="0.25" right="0.25" top="0.75" bottom="0.75" header="0.3" footer="0.3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1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G14" sqref="G14"/>
    </sheetView>
  </sheetViews>
  <sheetFormatPr defaultColWidth="9.140625" defaultRowHeight="12.75"/>
  <cols>
    <col min="1" max="1" width="42.28515625" style="86" customWidth="1"/>
    <col min="2" max="4" width="9.7109375" style="87" customWidth="1"/>
    <col min="5" max="5" width="9.7109375" style="88" customWidth="1"/>
    <col min="6" max="6" width="8.7109375" style="89" customWidth="1"/>
    <col min="7" max="7" width="9.140625" style="89"/>
    <col min="8" max="23" width="9.140625" style="86"/>
    <col min="24" max="25" width="5.7109375" style="86" customWidth="1"/>
    <col min="26" max="26" width="6.5703125" style="86" customWidth="1"/>
    <col min="27" max="27" width="24.28515625" style="86" customWidth="1"/>
    <col min="28" max="28" width="4.28515625" style="86" customWidth="1"/>
    <col min="29" max="29" width="8.28515625" style="86" customWidth="1"/>
    <col min="30" max="30" width="8.7109375" style="86" customWidth="1"/>
    <col min="31" max="16384" width="9.140625" style="86"/>
  </cols>
  <sheetData>
    <row r="1" spans="1:30">
      <c r="A1" s="90" t="s">
        <v>279</v>
      </c>
      <c r="C1" s="86"/>
      <c r="E1" s="90" t="s">
        <v>280</v>
      </c>
      <c r="F1" s="86"/>
      <c r="G1" s="86"/>
      <c r="Z1" s="83" t="s">
        <v>6</v>
      </c>
      <c r="AA1" s="83" t="s">
        <v>7</v>
      </c>
      <c r="AB1" s="83" t="s">
        <v>8</v>
      </c>
      <c r="AC1" s="83" t="s">
        <v>9</v>
      </c>
      <c r="AD1" s="83" t="s">
        <v>10</v>
      </c>
    </row>
    <row r="2" spans="1:30">
      <c r="A2" s="90" t="s">
        <v>13</v>
      </c>
      <c r="C2" s="86"/>
      <c r="E2" s="90" t="s">
        <v>115</v>
      </c>
      <c r="F2" s="86"/>
      <c r="G2" s="86"/>
      <c r="Z2" s="83" t="s">
        <v>14</v>
      </c>
      <c r="AA2" s="84" t="s">
        <v>69</v>
      </c>
      <c r="AB2" s="84" t="s">
        <v>16</v>
      </c>
      <c r="AC2" s="84"/>
      <c r="AD2" s="85"/>
    </row>
    <row r="3" spans="1:30">
      <c r="A3" s="90" t="s">
        <v>17</v>
      </c>
      <c r="C3" s="86"/>
      <c r="E3" s="90" t="s">
        <v>281</v>
      </c>
      <c r="F3" s="86"/>
      <c r="G3" s="86"/>
      <c r="Z3" s="83" t="s">
        <v>18</v>
      </c>
      <c r="AA3" s="84" t="s">
        <v>70</v>
      </c>
      <c r="AB3" s="84" t="s">
        <v>16</v>
      </c>
      <c r="AC3" s="84" t="s">
        <v>20</v>
      </c>
      <c r="AD3" s="85" t="s">
        <v>21</v>
      </c>
    </row>
    <row r="4" spans="1:30">
      <c r="B4" s="86"/>
      <c r="C4" s="86"/>
      <c r="D4" s="86"/>
      <c r="E4" s="86"/>
      <c r="F4" s="86"/>
      <c r="G4" s="86"/>
      <c r="Z4" s="83" t="s">
        <v>22</v>
      </c>
      <c r="AA4" s="84" t="s">
        <v>71</v>
      </c>
      <c r="AB4" s="84" t="s">
        <v>16</v>
      </c>
      <c r="AC4" s="84"/>
      <c r="AD4" s="85"/>
    </row>
    <row r="5" spans="1:30">
      <c r="A5" s="90" t="s">
        <v>285</v>
      </c>
      <c r="B5" s="86"/>
      <c r="C5" s="86"/>
      <c r="D5" s="86"/>
      <c r="E5" s="86"/>
      <c r="F5" s="86"/>
      <c r="G5" s="86"/>
      <c r="Z5" s="83" t="s">
        <v>24</v>
      </c>
      <c r="AA5" s="84" t="s">
        <v>70</v>
      </c>
      <c r="AB5" s="84" t="s">
        <v>16</v>
      </c>
      <c r="AC5" s="84" t="s">
        <v>20</v>
      </c>
      <c r="AD5" s="85" t="s">
        <v>21</v>
      </c>
    </row>
    <row r="6" spans="1:30" ht="15">
      <c r="A6" s="162" t="s">
        <v>283</v>
      </c>
      <c r="B6" s="86"/>
      <c r="C6" s="86"/>
      <c r="D6" s="86"/>
      <c r="E6" s="86"/>
      <c r="F6" s="86"/>
      <c r="G6" s="86"/>
    </row>
    <row r="7" spans="1:30" ht="15">
      <c r="A7" s="162" t="s">
        <v>284</v>
      </c>
      <c r="B7" s="86"/>
      <c r="C7" s="86"/>
      <c r="D7" s="86"/>
      <c r="E7" s="86"/>
      <c r="F7" s="86"/>
      <c r="G7" s="86"/>
    </row>
    <row r="8" spans="1:30" ht="13.5">
      <c r="B8" s="91" t="str">
        <f>CONCATENATE(AA2," ",AB2," ",AC2," ",AD2)</f>
        <v xml:space="preserve">Rekapitulácia rozpočtu v EUR  </v>
      </c>
      <c r="G8" s="86"/>
    </row>
    <row r="9" spans="1:30">
      <c r="A9" s="92" t="s">
        <v>72</v>
      </c>
      <c r="B9" s="92" t="s">
        <v>33</v>
      </c>
      <c r="C9" s="92" t="s">
        <v>34</v>
      </c>
      <c r="D9" s="92" t="s">
        <v>35</v>
      </c>
      <c r="E9" s="93" t="s">
        <v>73</v>
      </c>
      <c r="F9" s="93" t="s">
        <v>37</v>
      </c>
      <c r="G9" s="93" t="s">
        <v>42</v>
      </c>
    </row>
    <row r="10" spans="1:30">
      <c r="A10" s="94"/>
      <c r="B10" s="94"/>
      <c r="C10" s="94" t="s">
        <v>59</v>
      </c>
      <c r="D10" s="94"/>
      <c r="E10" s="94" t="s">
        <v>35</v>
      </c>
      <c r="F10" s="94" t="s">
        <v>35</v>
      </c>
      <c r="G10" s="94" t="s">
        <v>35</v>
      </c>
    </row>
    <row r="12" spans="1:30">
      <c r="A12" s="86" t="s">
        <v>133</v>
      </c>
      <c r="B12" s="87">
        <f>Prehlad!H19</f>
        <v>0</v>
      </c>
      <c r="C12" s="87">
        <f>Prehlad!I19</f>
        <v>0</v>
      </c>
      <c r="D12" s="87">
        <f>Prehlad!J19</f>
        <v>0</v>
      </c>
      <c r="E12" s="88">
        <f>Prehlad!L19</f>
        <v>0</v>
      </c>
      <c r="F12" s="89">
        <f>Prehlad!N19</f>
        <v>0</v>
      </c>
      <c r="G12" s="89">
        <f>Prehlad!W19</f>
        <v>513.98</v>
      </c>
    </row>
    <row r="13" spans="1:30">
      <c r="A13" s="86" t="s">
        <v>151</v>
      </c>
      <c r="B13" s="87">
        <f>Prehlad!H29</f>
        <v>0</v>
      </c>
      <c r="C13" s="87">
        <f>Prehlad!I29</f>
        <v>0</v>
      </c>
      <c r="D13" s="87">
        <f>Prehlad!J29</f>
        <v>0</v>
      </c>
      <c r="E13" s="88">
        <f>Prehlad!L29</f>
        <v>4.9780000000000005E-2</v>
      </c>
      <c r="F13" s="89">
        <f>Prehlad!N29</f>
        <v>0</v>
      </c>
      <c r="G13" s="89">
        <f>Prehlad!W29</f>
        <v>785.12899999999991</v>
      </c>
    </row>
    <row r="14" spans="1:30">
      <c r="A14" s="86" t="s">
        <v>184</v>
      </c>
      <c r="B14" s="87">
        <f>Prehlad!H31</f>
        <v>0</v>
      </c>
      <c r="C14" s="87">
        <f>Prehlad!I31</f>
        <v>0</v>
      </c>
      <c r="D14" s="87">
        <f>Prehlad!J31</f>
        <v>0</v>
      </c>
      <c r="E14" s="88">
        <f>Prehlad!L31</f>
        <v>4.9780000000000005E-2</v>
      </c>
      <c r="F14" s="89">
        <f>Prehlad!N31</f>
        <v>0</v>
      </c>
      <c r="G14" s="89">
        <f>Prehlad!W31</f>
        <v>1299.1089999999999</v>
      </c>
    </row>
    <row r="16" spans="1:30">
      <c r="A16" s="86" t="s">
        <v>186</v>
      </c>
      <c r="B16" s="87">
        <f>Prehlad!H38</f>
        <v>0</v>
      </c>
      <c r="C16" s="87">
        <f>Prehlad!I38</f>
        <v>0</v>
      </c>
      <c r="D16" s="87">
        <f>Prehlad!J38</f>
        <v>0</v>
      </c>
      <c r="E16" s="88">
        <f>Prehlad!L38</f>
        <v>1.5200000000000001E-3</v>
      </c>
      <c r="F16" s="89">
        <f>Prehlad!N38</f>
        <v>0</v>
      </c>
      <c r="G16" s="89">
        <f>Prehlad!W38</f>
        <v>65.668999999999997</v>
      </c>
    </row>
    <row r="17" spans="1:7">
      <c r="A17" s="86" t="s">
        <v>205</v>
      </c>
      <c r="B17" s="87">
        <f>Prehlad!H57</f>
        <v>0</v>
      </c>
      <c r="C17" s="87">
        <f>Prehlad!I57</f>
        <v>0</v>
      </c>
      <c r="D17" s="87">
        <f>Prehlad!J57</f>
        <v>0</v>
      </c>
      <c r="E17" s="88">
        <f>Prehlad!L57</f>
        <v>67.882628999999994</v>
      </c>
      <c r="F17" s="89">
        <f>Prehlad!N57</f>
        <v>2.4889999999999999</v>
      </c>
      <c r="G17" s="89">
        <f>Prehlad!W57</f>
        <v>3588.047</v>
      </c>
    </row>
    <row r="18" spans="1:7">
      <c r="A18" s="86" t="s">
        <v>269</v>
      </c>
      <c r="B18" s="87">
        <f>Prehlad!H59</f>
        <v>0</v>
      </c>
      <c r="C18" s="87">
        <f>Prehlad!I59</f>
        <v>0</v>
      </c>
      <c r="D18" s="87">
        <f>Prehlad!J59</f>
        <v>0</v>
      </c>
      <c r="E18" s="88">
        <f>Prehlad!L59</f>
        <v>67.884148999999994</v>
      </c>
      <c r="F18" s="89">
        <f>Prehlad!N59</f>
        <v>2.4889999999999999</v>
      </c>
      <c r="G18" s="89">
        <f>Prehlad!W59</f>
        <v>3653.7159999999999</v>
      </c>
    </row>
    <row r="21" spans="1:7">
      <c r="A21" s="86" t="s">
        <v>270</v>
      </c>
      <c r="B21" s="87">
        <f>Prehlad!H61</f>
        <v>0</v>
      </c>
      <c r="C21" s="87">
        <f>Prehlad!I61</f>
        <v>0</v>
      </c>
      <c r="D21" s="87">
        <f>Prehlad!J61</f>
        <v>0</v>
      </c>
      <c r="E21" s="88">
        <f>Prehlad!L61</f>
        <v>67.933928999999992</v>
      </c>
      <c r="F21" s="89">
        <f>Prehlad!N61</f>
        <v>2.4889999999999999</v>
      </c>
      <c r="G21" s="89">
        <f>Prehlad!W61</f>
        <v>4952.8249999999998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43"/>
  <sheetViews>
    <sheetView showGridLines="0" showZeros="0" workbookViewId="0">
      <selection activeCell="C3" sqref="C3:C4"/>
    </sheetView>
  </sheetViews>
  <sheetFormatPr defaultColWidth="9.140625"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3" t="s">
        <v>6</v>
      </c>
      <c r="AA1" s="83" t="s">
        <v>7</v>
      </c>
      <c r="AB1" s="83" t="s">
        <v>8</v>
      </c>
      <c r="AC1" s="83" t="s">
        <v>9</v>
      </c>
      <c r="AD1" s="83" t="s">
        <v>10</v>
      </c>
    </row>
    <row r="2" spans="2:30" ht="18" customHeight="1" thickTop="1">
      <c r="B2" s="4"/>
      <c r="C2" s="5" t="s">
        <v>282</v>
      </c>
      <c r="D2" s="5"/>
      <c r="E2" s="5"/>
      <c r="F2" s="5"/>
      <c r="G2" s="6" t="s">
        <v>74</v>
      </c>
      <c r="H2" s="5"/>
      <c r="I2" s="5"/>
      <c r="J2" s="66"/>
      <c r="Z2" s="83" t="s">
        <v>14</v>
      </c>
      <c r="AA2" s="84" t="s">
        <v>75</v>
      </c>
      <c r="AB2" s="84" t="s">
        <v>16</v>
      </c>
      <c r="AC2" s="84"/>
      <c r="AD2" s="85"/>
    </row>
    <row r="3" spans="2:30" ht="18" customHeight="1">
      <c r="B3" s="7"/>
      <c r="C3" s="162" t="s">
        <v>283</v>
      </c>
      <c r="D3" s="8"/>
      <c r="E3" s="8"/>
      <c r="F3" s="8"/>
      <c r="G3" s="9" t="s">
        <v>116</v>
      </c>
      <c r="H3" s="8"/>
      <c r="I3" s="8"/>
      <c r="J3" s="67"/>
      <c r="Z3" s="83" t="s">
        <v>18</v>
      </c>
      <c r="AA3" s="84" t="s">
        <v>76</v>
      </c>
      <c r="AB3" s="84" t="s">
        <v>16</v>
      </c>
      <c r="AC3" s="84" t="s">
        <v>20</v>
      </c>
      <c r="AD3" s="85" t="s">
        <v>21</v>
      </c>
    </row>
    <row r="4" spans="2:30" ht="18" customHeight="1">
      <c r="B4" s="10"/>
      <c r="C4" s="162" t="s">
        <v>284</v>
      </c>
      <c r="D4" s="8"/>
      <c r="E4" s="11"/>
      <c r="F4" s="11"/>
      <c r="G4" s="12"/>
      <c r="H4" s="11"/>
      <c r="I4" s="11"/>
      <c r="J4" s="68"/>
      <c r="Z4" s="83" t="s">
        <v>22</v>
      </c>
      <c r="AA4" s="84" t="s">
        <v>77</v>
      </c>
      <c r="AB4" s="84" t="s">
        <v>16</v>
      </c>
      <c r="AC4" s="84"/>
      <c r="AD4" s="85"/>
    </row>
    <row r="5" spans="2:30" ht="18" customHeight="1" thickBot="1">
      <c r="B5" s="13"/>
      <c r="C5" s="14" t="s">
        <v>78</v>
      </c>
      <c r="D5" s="14"/>
      <c r="E5" s="14" t="s">
        <v>79</v>
      </c>
      <c r="F5" s="15"/>
      <c r="G5" s="15" t="s">
        <v>80</v>
      </c>
      <c r="H5" s="14"/>
      <c r="I5" s="15" t="s">
        <v>81</v>
      </c>
      <c r="J5" s="69"/>
      <c r="Z5" s="83" t="s">
        <v>24</v>
      </c>
      <c r="AA5" s="84" t="s">
        <v>76</v>
      </c>
      <c r="AB5" s="84" t="s">
        <v>16</v>
      </c>
      <c r="AC5" s="84" t="s">
        <v>20</v>
      </c>
      <c r="AD5" s="85" t="s">
        <v>21</v>
      </c>
    </row>
    <row r="6" spans="2:30" ht="18" customHeight="1">
      <c r="B6" s="4"/>
      <c r="C6" s="5" t="s">
        <v>2</v>
      </c>
      <c r="D6" s="5" t="s">
        <v>277</v>
      </c>
      <c r="E6" s="5"/>
      <c r="F6" s="5"/>
      <c r="G6" s="5" t="s">
        <v>82</v>
      </c>
      <c r="H6" s="160" t="s">
        <v>278</v>
      </c>
      <c r="I6" s="5"/>
      <c r="J6" s="66"/>
    </row>
    <row r="7" spans="2:30" ht="18" customHeight="1">
      <c r="B7" s="16"/>
      <c r="C7" s="17"/>
      <c r="D7" s="18"/>
      <c r="E7" s="18"/>
      <c r="F7" s="18"/>
      <c r="G7" s="18" t="s">
        <v>83</v>
      </c>
      <c r="H7" s="18">
        <v>2021115569</v>
      </c>
      <c r="I7" s="18"/>
      <c r="J7" s="70"/>
    </row>
    <row r="8" spans="2:30" ht="18" customHeight="1">
      <c r="B8" s="7"/>
      <c r="C8" s="8" t="s">
        <v>1</v>
      </c>
      <c r="D8" s="8"/>
      <c r="E8" s="8"/>
      <c r="F8" s="8"/>
      <c r="G8" s="8" t="s">
        <v>82</v>
      </c>
      <c r="H8" s="8"/>
      <c r="I8" s="8"/>
      <c r="J8" s="67"/>
    </row>
    <row r="9" spans="2:30" ht="18" customHeight="1">
      <c r="B9" s="10"/>
      <c r="C9" s="12"/>
      <c r="D9" s="11"/>
      <c r="E9" s="11"/>
      <c r="F9" s="11"/>
      <c r="G9" s="18" t="s">
        <v>83</v>
      </c>
      <c r="H9" s="11"/>
      <c r="I9" s="11"/>
      <c r="J9" s="68"/>
    </row>
    <row r="10" spans="2:30" ht="18" customHeight="1">
      <c r="B10" s="7"/>
      <c r="C10" s="8" t="s">
        <v>84</v>
      </c>
      <c r="D10" s="8"/>
      <c r="E10" s="8"/>
      <c r="F10" s="8"/>
      <c r="G10" s="8" t="s">
        <v>82</v>
      </c>
      <c r="H10" s="8"/>
      <c r="I10" s="8"/>
      <c r="J10" s="67"/>
    </row>
    <row r="11" spans="2:30" ht="18" customHeight="1">
      <c r="B11" s="19"/>
      <c r="C11" s="20"/>
      <c r="D11" s="20"/>
      <c r="E11" s="20"/>
      <c r="F11" s="20"/>
      <c r="G11" s="20" t="s">
        <v>83</v>
      </c>
      <c r="H11" s="20"/>
      <c r="I11" s="20"/>
      <c r="J11" s="71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2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3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4">
        <f>IF(G14&lt;&gt;0,ROUND($J$31/G14,0),0)</f>
        <v>0</v>
      </c>
    </row>
    <row r="15" spans="2:30" ht="18" customHeight="1">
      <c r="B15" s="28" t="s">
        <v>85</v>
      </c>
      <c r="C15" s="29" t="s">
        <v>86</v>
      </c>
      <c r="D15" s="30" t="s">
        <v>33</v>
      </c>
      <c r="E15" s="30" t="s">
        <v>87</v>
      </c>
      <c r="F15" s="31" t="s">
        <v>88</v>
      </c>
      <c r="G15" s="28" t="s">
        <v>89</v>
      </c>
      <c r="H15" s="32" t="s">
        <v>90</v>
      </c>
      <c r="I15" s="43"/>
      <c r="J15" s="44"/>
    </row>
    <row r="16" spans="2:30" ht="18" customHeight="1">
      <c r="B16" s="33">
        <v>1</v>
      </c>
      <c r="C16" s="34" t="s">
        <v>91</v>
      </c>
      <c r="D16" s="135">
        <f>Prehlad!H31</f>
        <v>0</v>
      </c>
      <c r="E16" s="135">
        <f>Prehlad!I31</f>
        <v>0</v>
      </c>
      <c r="F16" s="136">
        <f>D16+E16</f>
        <v>0</v>
      </c>
      <c r="G16" s="33">
        <v>6</v>
      </c>
      <c r="H16" s="35" t="s">
        <v>117</v>
      </c>
      <c r="I16" s="75"/>
      <c r="J16" s="136">
        <v>0</v>
      </c>
    </row>
    <row r="17" spans="2:10" ht="18" customHeight="1">
      <c r="B17" s="36">
        <v>2</v>
      </c>
      <c r="C17" s="37" t="s">
        <v>92</v>
      </c>
      <c r="D17" s="137">
        <f>Prehlad!H59</f>
        <v>0</v>
      </c>
      <c r="E17" s="137">
        <f>Prehlad!I59</f>
        <v>0</v>
      </c>
      <c r="F17" s="136">
        <f>D17+E17</f>
        <v>0</v>
      </c>
      <c r="G17" s="36">
        <v>7</v>
      </c>
      <c r="H17" s="38" t="s">
        <v>118</v>
      </c>
      <c r="I17" s="8"/>
      <c r="J17" s="138">
        <v>0</v>
      </c>
    </row>
    <row r="18" spans="2:10" ht="18" customHeight="1">
      <c r="B18" s="36">
        <v>3</v>
      </c>
      <c r="C18" s="37" t="s">
        <v>93</v>
      </c>
      <c r="D18" s="137"/>
      <c r="E18" s="137"/>
      <c r="F18" s="136">
        <f>D18+E18</f>
        <v>0</v>
      </c>
      <c r="G18" s="36">
        <v>8</v>
      </c>
      <c r="H18" s="38" t="s">
        <v>119</v>
      </c>
      <c r="I18" s="8"/>
      <c r="J18" s="138">
        <v>0</v>
      </c>
    </row>
    <row r="19" spans="2:10" ht="18" customHeight="1">
      <c r="B19" s="36">
        <v>4</v>
      </c>
      <c r="C19" s="37" t="s">
        <v>94</v>
      </c>
      <c r="D19" s="137"/>
      <c r="E19" s="137"/>
      <c r="F19" s="139">
        <f>D19+E19</f>
        <v>0</v>
      </c>
      <c r="G19" s="36">
        <v>9</v>
      </c>
      <c r="H19" s="38" t="s">
        <v>3</v>
      </c>
      <c r="I19" s="8"/>
      <c r="J19" s="138">
        <v>0</v>
      </c>
    </row>
    <row r="20" spans="2:10" ht="18" customHeight="1">
      <c r="B20" s="39">
        <v>5</v>
      </c>
      <c r="C20" s="40" t="s">
        <v>95</v>
      </c>
      <c r="D20" s="140">
        <f>SUM(D16:D19)</f>
        <v>0</v>
      </c>
      <c r="E20" s="141">
        <f>SUM(E16:E19)</f>
        <v>0</v>
      </c>
      <c r="F20" s="142">
        <f>SUM(F16:F19)</f>
        <v>0</v>
      </c>
      <c r="G20" s="41">
        <v>10</v>
      </c>
      <c r="I20" s="76" t="s">
        <v>96</v>
      </c>
      <c r="J20" s="142">
        <f>SUM(J16:J19)</f>
        <v>0</v>
      </c>
    </row>
    <row r="21" spans="2:10" ht="18" customHeight="1">
      <c r="B21" s="28" t="s">
        <v>97</v>
      </c>
      <c r="C21" s="42"/>
      <c r="D21" s="43" t="s">
        <v>98</v>
      </c>
      <c r="E21" s="43"/>
      <c r="F21" s="44"/>
      <c r="G21" s="28" t="s">
        <v>99</v>
      </c>
      <c r="H21" s="32" t="s">
        <v>100</v>
      </c>
      <c r="I21" s="43"/>
      <c r="J21" s="44"/>
    </row>
    <row r="22" spans="2:10" ht="18" customHeight="1">
      <c r="B22" s="33">
        <v>11</v>
      </c>
      <c r="C22" s="35" t="s">
        <v>120</v>
      </c>
      <c r="D22" s="45"/>
      <c r="E22" s="46">
        <v>0</v>
      </c>
      <c r="F22" s="136">
        <f>ROUND(((D16+E16+D17+E17+D18)*E22),2)</f>
        <v>0</v>
      </c>
      <c r="G22" s="36">
        <v>16</v>
      </c>
      <c r="H22" s="38" t="s">
        <v>101</v>
      </c>
      <c r="I22" s="77"/>
      <c r="J22" s="138">
        <v>0</v>
      </c>
    </row>
    <row r="23" spans="2:10" ht="18" customHeight="1">
      <c r="B23" s="36">
        <v>12</v>
      </c>
      <c r="C23" s="38" t="s">
        <v>121</v>
      </c>
      <c r="D23" s="47"/>
      <c r="E23" s="48">
        <v>0</v>
      </c>
      <c r="F23" s="138">
        <f>ROUND(((D16+E16+D17+E17+D18)*E23),2)</f>
        <v>0</v>
      </c>
      <c r="G23" s="36">
        <v>17</v>
      </c>
      <c r="H23" s="38" t="s">
        <v>123</v>
      </c>
      <c r="I23" s="77"/>
      <c r="J23" s="138">
        <v>0</v>
      </c>
    </row>
    <row r="24" spans="2:10" ht="18" customHeight="1">
      <c r="B24" s="36">
        <v>13</v>
      </c>
      <c r="C24" s="38" t="s">
        <v>122</v>
      </c>
      <c r="D24" s="47"/>
      <c r="E24" s="48">
        <v>0</v>
      </c>
      <c r="F24" s="138">
        <f>ROUND(((D16+E16+D17+E17+D18)*E24),2)</f>
        <v>0</v>
      </c>
      <c r="G24" s="36">
        <v>18</v>
      </c>
      <c r="H24" s="38" t="s">
        <v>124</v>
      </c>
      <c r="I24" s="77"/>
      <c r="J24" s="138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38">
        <f>ROUND(((D16+E16+D17+E17+D18+E18)*E25),2)</f>
        <v>0</v>
      </c>
      <c r="G25" s="36">
        <v>19</v>
      </c>
      <c r="H25" s="38" t="s">
        <v>3</v>
      </c>
      <c r="I25" s="77"/>
      <c r="J25" s="138">
        <v>0</v>
      </c>
    </row>
    <row r="26" spans="2:10" ht="18" customHeight="1">
      <c r="B26" s="39">
        <v>15</v>
      </c>
      <c r="C26" s="49"/>
      <c r="D26" s="50"/>
      <c r="E26" s="50" t="s">
        <v>102</v>
      </c>
      <c r="F26" s="142">
        <f>SUM(F22:F25)</f>
        <v>0</v>
      </c>
      <c r="G26" s="39">
        <v>20</v>
      </c>
      <c r="H26" s="49"/>
      <c r="I26" s="50" t="s">
        <v>103</v>
      </c>
      <c r="J26" s="142">
        <f>SUM(J22:J25)</f>
        <v>0</v>
      </c>
    </row>
    <row r="27" spans="2:10" ht="18" customHeight="1">
      <c r="B27" s="51"/>
      <c r="C27" s="52" t="s">
        <v>104</v>
      </c>
      <c r="D27" s="53"/>
      <c r="E27" s="54" t="s">
        <v>105</v>
      </c>
      <c r="F27" s="55"/>
      <c r="G27" s="28" t="s">
        <v>106</v>
      </c>
      <c r="H27" s="32" t="s">
        <v>107</v>
      </c>
      <c r="I27" s="43"/>
      <c r="J27" s="44"/>
    </row>
    <row r="28" spans="2:10" ht="18" customHeight="1">
      <c r="B28" s="56"/>
      <c r="C28" s="57"/>
      <c r="D28" s="58"/>
      <c r="E28" s="59"/>
      <c r="F28" s="55"/>
      <c r="G28" s="33">
        <v>21</v>
      </c>
      <c r="H28" s="35"/>
      <c r="I28" s="78" t="s">
        <v>108</v>
      </c>
      <c r="J28" s="136">
        <f>ROUND(F20,2)+J20+F26+J26</f>
        <v>0</v>
      </c>
    </row>
    <row r="29" spans="2:10" ht="18" customHeight="1">
      <c r="B29" s="56"/>
      <c r="C29" s="58" t="s">
        <v>109</v>
      </c>
      <c r="D29" s="58"/>
      <c r="E29" s="60"/>
      <c r="F29" s="55"/>
      <c r="G29" s="36">
        <v>22</v>
      </c>
      <c r="H29" s="38" t="s">
        <v>125</v>
      </c>
      <c r="I29" s="143">
        <f>J28-I30</f>
        <v>0</v>
      </c>
      <c r="J29" s="138">
        <f>ROUND((I29*20)/100,2)</f>
        <v>0</v>
      </c>
    </row>
    <row r="30" spans="2:10" ht="18" customHeight="1">
      <c r="B30" s="7"/>
      <c r="C30" s="8" t="s">
        <v>110</v>
      </c>
      <c r="D30" s="161">
        <v>44546</v>
      </c>
      <c r="E30" s="60"/>
      <c r="F30" s="55"/>
      <c r="G30" s="36">
        <v>23</v>
      </c>
      <c r="H30" s="38" t="s">
        <v>126</v>
      </c>
      <c r="I30" s="143">
        <f>SUMIF(Prehlad!O11:O9999,0,Prehlad!J11:J9999)</f>
        <v>0</v>
      </c>
      <c r="J30" s="138">
        <f>ROUND((I30*0)/100,1)</f>
        <v>0</v>
      </c>
    </row>
    <row r="31" spans="2:10" ht="18" customHeight="1">
      <c r="B31" s="56"/>
      <c r="C31" s="58"/>
      <c r="D31" s="58"/>
      <c r="E31" s="60"/>
      <c r="F31" s="55"/>
      <c r="G31" s="39">
        <v>24</v>
      </c>
      <c r="H31" s="49"/>
      <c r="I31" s="50" t="s">
        <v>111</v>
      </c>
      <c r="J31" s="142">
        <f>SUM(J28:J30)</f>
        <v>0</v>
      </c>
    </row>
    <row r="32" spans="2:10" ht="18" customHeight="1">
      <c r="B32" s="51"/>
      <c r="C32" s="58"/>
      <c r="D32" s="55"/>
      <c r="E32" s="61"/>
      <c r="F32" s="55"/>
      <c r="G32" s="62" t="s">
        <v>112</v>
      </c>
      <c r="H32" s="63" t="s">
        <v>127</v>
      </c>
      <c r="I32" s="79"/>
      <c r="J32" s="80">
        <v>0</v>
      </c>
    </row>
    <row r="33" spans="2:10" ht="18" customHeight="1">
      <c r="B33" s="64"/>
      <c r="C33" s="65"/>
      <c r="D33" s="52" t="s">
        <v>113</v>
      </c>
      <c r="E33" s="65"/>
      <c r="F33" s="65"/>
      <c r="G33" s="65"/>
      <c r="H33" s="65" t="s">
        <v>114</v>
      </c>
      <c r="I33" s="65"/>
      <c r="J33" s="81"/>
    </row>
    <row r="34" spans="2:10" ht="18" customHeight="1">
      <c r="B34" s="56"/>
      <c r="C34" s="57"/>
      <c r="D34" s="58"/>
      <c r="E34" s="58"/>
      <c r="F34" s="57"/>
      <c r="G34" s="58"/>
      <c r="H34" s="58"/>
      <c r="I34" s="58"/>
      <c r="J34" s="82"/>
    </row>
    <row r="35" spans="2:10" ht="18" customHeight="1">
      <c r="B35" s="56"/>
      <c r="C35" s="58" t="s">
        <v>109</v>
      </c>
      <c r="D35" s="58"/>
      <c r="E35" s="58"/>
      <c r="F35" s="57"/>
      <c r="G35" s="58" t="s">
        <v>109</v>
      </c>
      <c r="H35" s="58"/>
      <c r="I35" s="58"/>
      <c r="J35" s="82"/>
    </row>
    <row r="36" spans="2:10" ht="18" customHeight="1">
      <c r="B36" s="7"/>
      <c r="C36" s="8" t="s">
        <v>110</v>
      </c>
      <c r="D36" s="8"/>
      <c r="E36" s="8"/>
      <c r="F36" s="9"/>
      <c r="G36" s="8" t="s">
        <v>110</v>
      </c>
      <c r="H36" s="8"/>
      <c r="I36" s="8"/>
      <c r="J36" s="67"/>
    </row>
    <row r="37" spans="2:10" ht="18" customHeight="1">
      <c r="B37" s="56"/>
      <c r="C37" s="58" t="s">
        <v>105</v>
      </c>
      <c r="D37" s="58"/>
      <c r="E37" s="58"/>
      <c r="F37" s="57"/>
      <c r="G37" s="58" t="s">
        <v>105</v>
      </c>
      <c r="H37" s="58"/>
      <c r="I37" s="58"/>
      <c r="J37" s="82"/>
    </row>
    <row r="38" spans="2:10" ht="18" customHeight="1">
      <c r="B38" s="56"/>
      <c r="C38" s="58"/>
      <c r="D38" s="58"/>
      <c r="E38" s="58"/>
      <c r="F38" s="58"/>
      <c r="G38" s="58"/>
      <c r="H38" s="58"/>
      <c r="I38" s="58"/>
      <c r="J38" s="82"/>
    </row>
    <row r="39" spans="2:10" ht="18" customHeight="1">
      <c r="B39" s="56"/>
      <c r="C39" s="58"/>
      <c r="D39" s="58"/>
      <c r="E39" s="58"/>
      <c r="F39" s="58"/>
      <c r="G39" s="58"/>
      <c r="H39" s="58"/>
      <c r="I39" s="58"/>
      <c r="J39" s="82"/>
    </row>
    <row r="40" spans="2:10" ht="18" customHeight="1">
      <c r="B40" s="56"/>
      <c r="C40" s="58"/>
      <c r="D40" s="58"/>
      <c r="E40" s="58"/>
      <c r="F40" s="58"/>
      <c r="G40" s="58"/>
      <c r="H40" s="58"/>
      <c r="I40" s="58"/>
      <c r="J40" s="82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71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 orientation="portrait" r:id="rId1"/>
  <drawing r:id="rId2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Prehlad</vt:lpstr>
      <vt:lpstr>Rekapitulacia</vt:lpstr>
      <vt:lpstr>Kryci list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Hancko Dušan</cp:lastModifiedBy>
  <cp:revision>0</cp:revision>
  <cp:lastPrinted>2021-12-17T11:52:13Z</cp:lastPrinted>
  <dcterms:created xsi:type="dcterms:W3CDTF">1999-04-06T07:39:00Z</dcterms:created>
  <dcterms:modified xsi:type="dcterms:W3CDTF">2022-02-02T10:39:22Z</dcterms:modified>
</cp:coreProperties>
</file>