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ovosad2729111\Documents\suťaže\Rok 2022\Bratislava P PZ, Budyšínska 2A – rekonštrukcia elektroinštalácie (SIENA)\1. Požiadavka\SIENA\"/>
    </mc:Choice>
  </mc:AlternateContent>
  <bookViews>
    <workbookView xWindow="-105" yWindow="-105" windowWidth="23250" windowHeight="12570" tabRatio="809" firstSheet="3" activeTab="12"/>
  </bookViews>
  <sheets>
    <sheet name="Celkový krycí list" sheetId="22" r:id="rId1"/>
    <sheet name="Celková rekapitulácia" sheetId="21" r:id="rId2"/>
    <sheet name="Celkový krycí list oprávnené" sheetId="3" r:id="rId3"/>
    <sheet name="Celková rekapitulácia oprávnené" sheetId="4" r:id="rId4"/>
    <sheet name="Krycí list E1.1" sheetId="2" r:id="rId5"/>
    <sheet name="Rekapitulácia E1.1" sheetId="24" r:id="rId6"/>
    <sheet name="Rozpočet E1.1" sheetId="6" r:id="rId7"/>
    <sheet name="Krycí list E1.6" sheetId="7" r:id="rId8"/>
    <sheet name="Rekapitulácia E1.6" sheetId="23" r:id="rId9"/>
    <sheet name="Rozpočet E1.6" sheetId="9" r:id="rId10"/>
    <sheet name="Krycí list E1.7" sheetId="10" r:id="rId11"/>
    <sheet name="Rekapitulácia E1.7" sheetId="11" r:id="rId12"/>
    <sheet name="Rozpočet E1.7" sheetId="12" r:id="rId13"/>
    <sheet name="Celkový krycí list - neoprávnen" sheetId="13" r:id="rId14"/>
    <sheet name="Celková rekapitulácia - neopráv" sheetId="14" r:id="rId15"/>
    <sheet name="Krycí list E1.4" sheetId="15" r:id="rId16"/>
    <sheet name=" Rekapitulácia rozpočtu E1.4" sheetId="16" r:id="rId17"/>
    <sheet name="Rozpočet E1.4" sheetId="17" r:id="rId18"/>
    <sheet name="Krycí list rozpočtu E1.7" sheetId="18" r:id="rId19"/>
    <sheet name="Rekapitulácia rozpočtu E1.7" sheetId="19" r:id="rId20"/>
    <sheet name="Rozpočet E1.7 (2)" sheetId="20" r:id="rId21"/>
  </sheets>
  <definedNames>
    <definedName name="_xlnm._FilterDatabase" localSheetId="6" hidden="1">'Rozpočet E1.1'!$C$17:$K$157</definedName>
    <definedName name="_xlnm._FilterDatabase" localSheetId="9" hidden="1">'Rozpočet E1.6'!$C$38:$K$139</definedName>
    <definedName name="_xlnm.Print_Titles" localSheetId="16">' Rekapitulácia rozpočtu E1.4'!$10:$12</definedName>
    <definedName name="_xlnm.Print_Titles" localSheetId="1">'Celková rekapitulácia'!$10:$12</definedName>
    <definedName name="_xlnm.Print_Titles" localSheetId="14">'Celková rekapitulácia - neopráv'!$10:$12</definedName>
    <definedName name="_xlnm.Print_Titles" localSheetId="3">'Celková rekapitulácia oprávnené'!$10:$12</definedName>
    <definedName name="_xlnm.Print_Titles" localSheetId="0">'Celkový krycí list'!$1:$3</definedName>
    <definedName name="_xlnm.Print_Titles" localSheetId="13">'Celkový krycí list - neoprávnen'!$1:$3</definedName>
    <definedName name="_xlnm.Print_Titles" localSheetId="2">'Celkový krycí list oprávnené'!$1:$3</definedName>
    <definedName name="_xlnm.Print_Titles" localSheetId="4">'Krycí list E1.1'!#REF!</definedName>
    <definedName name="_xlnm.Print_Titles" localSheetId="15">'Krycí list E1.4'!$1:$3</definedName>
    <definedName name="_xlnm.Print_Titles" localSheetId="7">'Krycí list E1.6'!#REF!</definedName>
    <definedName name="_xlnm.Print_Titles" localSheetId="10">'Krycí list E1.7'!$1:$3</definedName>
    <definedName name="_xlnm.Print_Titles" localSheetId="18">'Krycí list rozpočtu E1.7'!$1:$3</definedName>
    <definedName name="_xlnm.Print_Titles" localSheetId="5">'Rekapitulácia E1.1'!$10:$12</definedName>
    <definedName name="_xlnm.Print_Titles" localSheetId="8">'Rekapitulácia E1.6'!$10:$12</definedName>
    <definedName name="_xlnm.Print_Titles" localSheetId="11">'Rekapitulácia E1.7'!$10:$12</definedName>
    <definedName name="_xlnm.Print_Titles" localSheetId="19">'Rekapitulácia rozpočtu E1.7'!$10:$12</definedName>
    <definedName name="_xlnm.Print_Titles" localSheetId="6">'Rozpočet E1.1'!$17:$17</definedName>
    <definedName name="_xlnm.Print_Titles" localSheetId="17">'Rozpočet E1.4'!$10:$12</definedName>
    <definedName name="_xlnm.Print_Titles" localSheetId="9">'Rozpočet E1.6'!$38:$38</definedName>
    <definedName name="_xlnm.Print_Area" localSheetId="4">'Krycí list E1.1'!$C$3:$J$72,'Krycí list E1.1'!#REF!,'Krycí list E1.1'!#REF!</definedName>
    <definedName name="_xlnm.Print_Area" localSheetId="7">'Krycí list E1.6'!$C$3:$J$74,'Krycí list E1.6'!#REF!</definedName>
    <definedName name="_xlnm.Print_Area" localSheetId="6">'Rozpočet E1.1'!$A$1:$J$158</definedName>
    <definedName name="_xlnm.Print_Area" localSheetId="9">'Rozpočet E1.6'!$A$25:$J$140</definedName>
  </definedNames>
  <calcPr calcId="162913" iterateCount="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32" i="22" l="1"/>
  <c r="R34" i="22"/>
  <c r="E24" i="3"/>
  <c r="D16" i="4"/>
  <c r="J34" i="2"/>
  <c r="J39" i="2"/>
  <c r="F34" i="2"/>
  <c r="E16" i="24"/>
  <c r="D16" i="24"/>
  <c r="C14" i="24"/>
  <c r="J18" i="6"/>
  <c r="J140" i="6"/>
  <c r="J67" i="6"/>
  <c r="J138" i="9"/>
  <c r="J112" i="9" l="1"/>
  <c r="E15" i="11" l="1"/>
  <c r="E15" i="24"/>
  <c r="J157" i="6"/>
  <c r="J156" i="6"/>
  <c r="J155" i="6"/>
  <c r="J153" i="6"/>
  <c r="J152" i="6"/>
  <c r="J150" i="6"/>
  <c r="J149" i="6"/>
  <c r="J148" i="6"/>
  <c r="J146" i="6"/>
  <c r="J145" i="6"/>
  <c r="J144" i="6"/>
  <c r="J142" i="6"/>
  <c r="J141" i="6"/>
  <c r="J139" i="6"/>
  <c r="J138" i="6"/>
  <c r="J137" i="6"/>
  <c r="J136" i="6"/>
  <c r="J135" i="6"/>
  <c r="J134" i="6"/>
  <c r="J133" i="6"/>
  <c r="J132" i="6"/>
  <c r="J131" i="6"/>
  <c r="J129" i="6"/>
  <c r="J128" i="6"/>
  <c r="J127" i="6"/>
  <c r="J126" i="6"/>
  <c r="J125" i="6"/>
  <c r="J123" i="6"/>
  <c r="J122" i="6"/>
  <c r="J121" i="6"/>
  <c r="J119" i="6"/>
  <c r="J118" i="6"/>
  <c r="J117" i="6"/>
  <c r="J116" i="6"/>
  <c r="J115" i="6"/>
  <c r="J114" i="6"/>
  <c r="J113" i="6"/>
  <c r="J110"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6" i="6"/>
  <c r="J65" i="6"/>
  <c r="J64" i="6"/>
  <c r="J63" i="6"/>
  <c r="J62" i="6"/>
  <c r="J61" i="6"/>
  <c r="J60" i="6"/>
  <c r="J59" i="6"/>
  <c r="J58" i="6"/>
  <c r="J57" i="6"/>
  <c r="J56" i="6"/>
  <c r="J55" i="6"/>
  <c r="J54" i="6"/>
  <c r="J53" i="6"/>
  <c r="J52" i="6"/>
  <c r="J51" i="6"/>
  <c r="J50" i="6"/>
  <c r="J49" i="6"/>
  <c r="J48" i="6"/>
  <c r="J47" i="6"/>
  <c r="J46" i="6"/>
  <c r="J45" i="6"/>
  <c r="J43" i="6"/>
  <c r="J42" i="6"/>
  <c r="J40" i="6"/>
  <c r="J39" i="6"/>
  <c r="J38" i="6"/>
  <c r="J37" i="6"/>
  <c r="J36" i="6"/>
  <c r="J34" i="6"/>
  <c r="J33" i="6"/>
  <c r="J32" i="6"/>
  <c r="J30" i="6"/>
  <c r="J29" i="6"/>
  <c r="J28" i="6"/>
  <c r="J27" i="6"/>
  <c r="J26" i="6"/>
  <c r="J25" i="6"/>
  <c r="J24" i="6"/>
  <c r="J23" i="6"/>
  <c r="J22" i="6"/>
  <c r="J21" i="6"/>
  <c r="E15" i="23"/>
  <c r="E14" i="23"/>
  <c r="E25" i="10"/>
  <c r="E24" i="10"/>
  <c r="E14" i="11"/>
  <c r="E27" i="13"/>
  <c r="E26" i="13"/>
  <c r="E26" i="22" s="1"/>
  <c r="C21" i="16"/>
  <c r="G110" i="17"/>
  <c r="G109" i="17" s="1"/>
  <c r="G108" i="17"/>
  <c r="G107" i="17"/>
  <c r="G106" i="17"/>
  <c r="G105" i="17"/>
  <c r="G104" i="17"/>
  <c r="G103" i="17"/>
  <c r="G102" i="17"/>
  <c r="G101" i="17"/>
  <c r="G100" i="17"/>
  <c r="G99" i="17"/>
  <c r="G98" i="17"/>
  <c r="C22" i="16" s="1"/>
  <c r="G97" i="17"/>
  <c r="G96" i="17"/>
  <c r="G95" i="17"/>
  <c r="G94" i="17"/>
  <c r="G93" i="17"/>
  <c r="G92" i="17"/>
  <c r="G91" i="17"/>
  <c r="G90" i="17"/>
  <c r="G89" i="17"/>
  <c r="G88" i="17"/>
  <c r="G87" i="17"/>
  <c r="G86" i="17"/>
  <c r="G84" i="17"/>
  <c r="G81" i="17" s="1"/>
  <c r="G83" i="17"/>
  <c r="G82" i="17"/>
  <c r="D21" i="16" s="1"/>
  <c r="G80" i="17"/>
  <c r="G79" i="17"/>
  <c r="G78" i="17"/>
  <c r="G77" i="17"/>
  <c r="G76" i="17"/>
  <c r="G75" i="17"/>
  <c r="G74" i="17"/>
  <c r="G73" i="17"/>
  <c r="G72" i="17"/>
  <c r="G71" i="17"/>
  <c r="G70" i="17"/>
  <c r="G69" i="17"/>
  <c r="G68" i="17"/>
  <c r="G67" i="17"/>
  <c r="G66" i="17"/>
  <c r="G65" i="17"/>
  <c r="G63" i="17"/>
  <c r="G62" i="17"/>
  <c r="G61" i="17"/>
  <c r="G60" i="17"/>
  <c r="G59" i="17"/>
  <c r="G58" i="17"/>
  <c r="C19" i="16" s="1"/>
  <c r="G57" i="17"/>
  <c r="G56" i="17"/>
  <c r="G55" i="17"/>
  <c r="G54" i="17"/>
  <c r="G53" i="17"/>
  <c r="G52" i="17"/>
  <c r="G51" i="17"/>
  <c r="G50" i="17"/>
  <c r="G49" i="17"/>
  <c r="G48" i="17"/>
  <c r="G47" i="17"/>
  <c r="G46" i="17"/>
  <c r="G45" i="17"/>
  <c r="G44" i="17"/>
  <c r="G43" i="17"/>
  <c r="G42" i="17"/>
  <c r="G41" i="17"/>
  <c r="G39" i="17"/>
  <c r="G38" i="17"/>
  <c r="G37" i="17"/>
  <c r="G36" i="17"/>
  <c r="G35" i="17"/>
  <c r="G34" i="17"/>
  <c r="G33" i="17"/>
  <c r="C18" i="16" s="1"/>
  <c r="G32" i="17"/>
  <c r="G29" i="17"/>
  <c r="G28" i="17"/>
  <c r="G27" i="17"/>
  <c r="G26" i="17"/>
  <c r="G25" i="17"/>
  <c r="G24" i="17"/>
  <c r="G23" i="17"/>
  <c r="G22" i="17"/>
  <c r="G20" i="17"/>
  <c r="C15" i="16" s="1"/>
  <c r="C13" i="16" s="1"/>
  <c r="E22" i="15" s="1"/>
  <c r="G19" i="17"/>
  <c r="G18" i="17"/>
  <c r="G17" i="17" s="1"/>
  <c r="G16" i="17"/>
  <c r="G15" i="17"/>
  <c r="E15" i="19"/>
  <c r="E14" i="19"/>
  <c r="J139" i="9"/>
  <c r="J41" i="9" s="1"/>
  <c r="D13" i="23" s="1"/>
  <c r="J137" i="9"/>
  <c r="J136" i="9"/>
  <c r="J135" i="9"/>
  <c r="J134" i="9"/>
  <c r="J133" i="9"/>
  <c r="J132" i="9"/>
  <c r="J131" i="9"/>
  <c r="J130" i="9"/>
  <c r="J129" i="9"/>
  <c r="J128" i="9"/>
  <c r="J127" i="9"/>
  <c r="J125" i="9"/>
  <c r="J124" i="9"/>
  <c r="J123" i="9"/>
  <c r="J122" i="9"/>
  <c r="J121" i="9"/>
  <c r="J120" i="9"/>
  <c r="J119" i="9"/>
  <c r="J118" i="9"/>
  <c r="J117" i="9"/>
  <c r="J115" i="9"/>
  <c r="J114" i="9"/>
  <c r="J113" i="9"/>
  <c r="J111" i="9"/>
  <c r="J110" i="9"/>
  <c r="J109" i="9"/>
  <c r="J108" i="9"/>
  <c r="J107" i="9"/>
  <c r="J106" i="9"/>
  <c r="J105" i="9"/>
  <c r="J104" i="9"/>
  <c r="J103" i="9"/>
  <c r="J102" i="9"/>
  <c r="J101" i="9"/>
  <c r="J100" i="9"/>
  <c r="J98" i="9"/>
  <c r="J97" i="9"/>
  <c r="J96" i="9"/>
  <c r="J95" i="9"/>
  <c r="J94" i="9"/>
  <c r="J93" i="9"/>
  <c r="J91" i="9"/>
  <c r="J90" i="9"/>
  <c r="J89" i="9"/>
  <c r="J87" i="9"/>
  <c r="J86" i="9"/>
  <c r="J85" i="9"/>
  <c r="J84" i="9"/>
  <c r="J83" i="9"/>
  <c r="J81" i="9"/>
  <c r="J80" i="9"/>
  <c r="J79" i="9"/>
  <c r="J78" i="9"/>
  <c r="J77" i="9"/>
  <c r="J76" i="9"/>
  <c r="J74" i="9"/>
  <c r="J73" i="9"/>
  <c r="J71" i="9"/>
  <c r="J70" i="9"/>
  <c r="J69" i="9"/>
  <c r="J68" i="9"/>
  <c r="J67" i="9"/>
  <c r="J66" i="9"/>
  <c r="J65" i="9"/>
  <c r="J64" i="9"/>
  <c r="J63" i="9"/>
  <c r="J62" i="9"/>
  <c r="J61" i="9"/>
  <c r="J60" i="9"/>
  <c r="J59" i="9"/>
  <c r="J58" i="9"/>
  <c r="J57" i="9"/>
  <c r="J56" i="9"/>
  <c r="J55" i="9"/>
  <c r="J54" i="9"/>
  <c r="J53" i="9"/>
  <c r="J52" i="9"/>
  <c r="J51" i="9"/>
  <c r="J50" i="9"/>
  <c r="J49" i="9"/>
  <c r="J48" i="9"/>
  <c r="J47" i="9"/>
  <c r="J46" i="9"/>
  <c r="J44" i="9"/>
  <c r="C13" i="24" l="1"/>
  <c r="C16" i="24"/>
  <c r="C13" i="4" s="1"/>
  <c r="G31" i="17"/>
  <c r="G21" i="17"/>
  <c r="D16" i="16" s="1"/>
  <c r="E16" i="16" s="1"/>
  <c r="G64" i="17"/>
  <c r="D20" i="16" s="1"/>
  <c r="E20" i="16" s="1"/>
  <c r="D19" i="16"/>
  <c r="E19" i="16" s="1"/>
  <c r="G14" i="17"/>
  <c r="D14" i="16" s="1"/>
  <c r="D15" i="16"/>
  <c r="E15" i="16" s="1"/>
  <c r="D18" i="16"/>
  <c r="E18" i="16" s="1"/>
  <c r="G85" i="17"/>
  <c r="G40" i="17"/>
  <c r="E21" i="16"/>
  <c r="D22" i="16"/>
  <c r="D23" i="16"/>
  <c r="J42" i="9"/>
  <c r="D16" i="23"/>
  <c r="D14" i="4" s="1"/>
  <c r="J35" i="6"/>
  <c r="J31" i="6"/>
  <c r="C17" i="16"/>
  <c r="E27" i="22"/>
  <c r="I2" i="20"/>
  <c r="I3" i="20"/>
  <c r="I4" i="20"/>
  <c r="I7" i="20"/>
  <c r="I8" i="20"/>
  <c r="I9" i="20"/>
  <c r="I10" i="20"/>
  <c r="I12" i="20"/>
  <c r="I11" i="20" s="1"/>
  <c r="I2" i="12"/>
  <c r="I3" i="12"/>
  <c r="I4" i="12"/>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158" i="12"/>
  <c r="I159"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02" i="12"/>
  <c r="I204" i="12"/>
  <c r="I203" i="12" s="1"/>
  <c r="D17" i="16" l="1"/>
  <c r="G30" i="17"/>
  <c r="G13" i="17"/>
  <c r="E22" i="16"/>
  <c r="E17" i="16" s="1"/>
  <c r="E25" i="15"/>
  <c r="E14" i="16"/>
  <c r="E13" i="16" s="1"/>
  <c r="D13" i="16"/>
  <c r="E23" i="15" s="1"/>
  <c r="I5" i="20"/>
  <c r="C13" i="19" s="1"/>
  <c r="I116" i="12"/>
  <c r="D13" i="11" s="1"/>
  <c r="I6" i="20"/>
  <c r="D13" i="19" s="1"/>
  <c r="C24" i="16"/>
  <c r="E24" i="15"/>
  <c r="E29" i="15"/>
  <c r="E29" i="13" s="1"/>
  <c r="E29" i="22" s="1"/>
  <c r="E23" i="16"/>
  <c r="I115" i="12"/>
  <c r="C13" i="11" s="1"/>
  <c r="E5" i="9"/>
  <c r="E7" i="9"/>
  <c r="F9" i="9"/>
  <c r="J9" i="9"/>
  <c r="F11" i="9"/>
  <c r="J11" i="9"/>
  <c r="F12" i="9"/>
  <c r="J12" i="9"/>
  <c r="J18" i="9"/>
  <c r="P43" i="9"/>
  <c r="R43" i="9"/>
  <c r="T43" i="9"/>
  <c r="P44" i="9"/>
  <c r="R44" i="9"/>
  <c r="T44" i="9"/>
  <c r="P45" i="9"/>
  <c r="R45" i="9"/>
  <c r="T45" i="9"/>
  <c r="P46" i="9"/>
  <c r="R46" i="9"/>
  <c r="T46" i="9"/>
  <c r="P57" i="9"/>
  <c r="R57" i="9"/>
  <c r="T57" i="9"/>
  <c r="P58" i="9"/>
  <c r="R58" i="9"/>
  <c r="T58" i="9"/>
  <c r="P69" i="9"/>
  <c r="R69" i="9"/>
  <c r="T69" i="9"/>
  <c r="P70" i="9"/>
  <c r="R70" i="9"/>
  <c r="T70" i="9"/>
  <c r="P71" i="9"/>
  <c r="R71" i="9"/>
  <c r="T71" i="9"/>
  <c r="P72" i="9"/>
  <c r="R72" i="9"/>
  <c r="T72" i="9"/>
  <c r="P73" i="9"/>
  <c r="R73" i="9"/>
  <c r="T73" i="9"/>
  <c r="P74" i="9"/>
  <c r="R74" i="9"/>
  <c r="T74" i="9"/>
  <c r="P75" i="9"/>
  <c r="R75" i="9"/>
  <c r="T75" i="9"/>
  <c r="P76" i="9"/>
  <c r="R76" i="9"/>
  <c r="T76" i="9"/>
  <c r="P77" i="9"/>
  <c r="R77" i="9"/>
  <c r="T77" i="9"/>
  <c r="P78" i="9"/>
  <c r="R78" i="9"/>
  <c r="T78" i="9"/>
  <c r="P79" i="9"/>
  <c r="R79" i="9"/>
  <c r="T79" i="9"/>
  <c r="P80" i="9"/>
  <c r="R80" i="9"/>
  <c r="T80" i="9"/>
  <c r="P81" i="9"/>
  <c r="R81" i="9"/>
  <c r="T81" i="9"/>
  <c r="P82" i="9"/>
  <c r="R82" i="9"/>
  <c r="T82" i="9"/>
  <c r="P83" i="9"/>
  <c r="R83" i="9"/>
  <c r="T83" i="9"/>
  <c r="P84" i="9"/>
  <c r="R84" i="9"/>
  <c r="T84" i="9"/>
  <c r="P85" i="9"/>
  <c r="R85" i="9"/>
  <c r="T85" i="9"/>
  <c r="P86" i="9"/>
  <c r="R86" i="9"/>
  <c r="T86" i="9"/>
  <c r="P87" i="9"/>
  <c r="R87" i="9"/>
  <c r="T87" i="9"/>
  <c r="P88" i="9"/>
  <c r="R88" i="9"/>
  <c r="T88" i="9"/>
  <c r="P89" i="9"/>
  <c r="R89" i="9"/>
  <c r="T89" i="9"/>
  <c r="P90" i="9"/>
  <c r="R90" i="9"/>
  <c r="T90" i="9"/>
  <c r="P91" i="9"/>
  <c r="R91" i="9"/>
  <c r="T91" i="9"/>
  <c r="P92" i="9"/>
  <c r="R92" i="9"/>
  <c r="T92" i="9"/>
  <c r="P93" i="9"/>
  <c r="R93" i="9"/>
  <c r="T93" i="9"/>
  <c r="P94" i="9"/>
  <c r="R94" i="9"/>
  <c r="T94" i="9"/>
  <c r="P95" i="9"/>
  <c r="R95" i="9"/>
  <c r="T95" i="9"/>
  <c r="P96" i="9"/>
  <c r="R96" i="9"/>
  <c r="T96" i="9"/>
  <c r="P97" i="9"/>
  <c r="R97" i="9"/>
  <c r="T97" i="9"/>
  <c r="P98" i="9"/>
  <c r="R98" i="9"/>
  <c r="T98" i="9"/>
  <c r="P99" i="9"/>
  <c r="R99" i="9"/>
  <c r="T99" i="9"/>
  <c r="P100" i="9"/>
  <c r="R100" i="9"/>
  <c r="T100" i="9"/>
  <c r="P101" i="9"/>
  <c r="R101" i="9"/>
  <c r="T101" i="9"/>
  <c r="P102" i="9"/>
  <c r="R102" i="9"/>
  <c r="T102" i="9"/>
  <c r="P103" i="9"/>
  <c r="R103" i="9"/>
  <c r="T103" i="9"/>
  <c r="P104" i="9"/>
  <c r="R104" i="9"/>
  <c r="T104" i="9"/>
  <c r="P105" i="9"/>
  <c r="R105" i="9"/>
  <c r="T105" i="9"/>
  <c r="P106" i="9"/>
  <c r="R106" i="9"/>
  <c r="T106" i="9"/>
  <c r="P107" i="9"/>
  <c r="R107" i="9"/>
  <c r="T107" i="9"/>
  <c r="P108" i="9"/>
  <c r="R108" i="9"/>
  <c r="T108" i="9"/>
  <c r="P109" i="9"/>
  <c r="R109" i="9"/>
  <c r="T109" i="9"/>
  <c r="P110" i="9"/>
  <c r="R110" i="9"/>
  <c r="T110" i="9"/>
  <c r="P111" i="9"/>
  <c r="R111" i="9"/>
  <c r="T111" i="9"/>
  <c r="P112" i="9"/>
  <c r="R112" i="9"/>
  <c r="T112" i="9"/>
  <c r="P113" i="9"/>
  <c r="R113" i="9"/>
  <c r="T113" i="9"/>
  <c r="P114" i="9"/>
  <c r="R114" i="9"/>
  <c r="T114" i="9"/>
  <c r="P115" i="9"/>
  <c r="R115" i="9"/>
  <c r="T115" i="9"/>
  <c r="P116" i="9"/>
  <c r="R116" i="9"/>
  <c r="T116" i="9"/>
  <c r="P117" i="9"/>
  <c r="R117" i="9"/>
  <c r="T117" i="9"/>
  <c r="P118" i="9"/>
  <c r="R118" i="9"/>
  <c r="T118" i="9"/>
  <c r="P120" i="9"/>
  <c r="R120" i="9"/>
  <c r="T120" i="9"/>
  <c r="P121" i="9"/>
  <c r="R121" i="9"/>
  <c r="T121" i="9"/>
  <c r="P122" i="9"/>
  <c r="R122" i="9"/>
  <c r="T122" i="9"/>
  <c r="P123" i="9"/>
  <c r="R123" i="9"/>
  <c r="T123" i="9"/>
  <c r="P124" i="9"/>
  <c r="R124" i="9"/>
  <c r="T124" i="9"/>
  <c r="P125" i="9"/>
  <c r="R125" i="9"/>
  <c r="T125" i="9"/>
  <c r="P126" i="9"/>
  <c r="R126" i="9"/>
  <c r="T126" i="9"/>
  <c r="P127" i="9"/>
  <c r="R127" i="9"/>
  <c r="T127" i="9"/>
  <c r="P128" i="9"/>
  <c r="R128" i="9"/>
  <c r="T128" i="9"/>
  <c r="P129" i="9"/>
  <c r="R129" i="9"/>
  <c r="T129" i="9"/>
  <c r="P130" i="9"/>
  <c r="R130" i="9"/>
  <c r="T130" i="9"/>
  <c r="P131" i="9"/>
  <c r="R131" i="9"/>
  <c r="T131" i="9"/>
  <c r="P132" i="9"/>
  <c r="R132" i="9"/>
  <c r="T132" i="9"/>
  <c r="P133" i="9"/>
  <c r="R133" i="9"/>
  <c r="T133" i="9"/>
  <c r="P134" i="9"/>
  <c r="R134" i="9"/>
  <c r="T134" i="9"/>
  <c r="P135" i="9"/>
  <c r="R135" i="9"/>
  <c r="T135" i="9"/>
  <c r="P136" i="9"/>
  <c r="R136" i="9"/>
  <c r="T136" i="9"/>
  <c r="P137" i="9"/>
  <c r="R137" i="9"/>
  <c r="T137" i="9"/>
  <c r="P138" i="9"/>
  <c r="R138" i="9"/>
  <c r="T138" i="9"/>
  <c r="P139" i="9"/>
  <c r="R139" i="9"/>
  <c r="T139" i="9"/>
  <c r="G111" i="17" l="1"/>
  <c r="E13" i="19"/>
  <c r="E23" i="18"/>
  <c r="D14" i="14" s="1"/>
  <c r="D16" i="19"/>
  <c r="E22" i="18"/>
  <c r="C16" i="19"/>
  <c r="D13" i="14"/>
  <c r="E24" i="13"/>
  <c r="E24" i="22" s="1"/>
  <c r="C13" i="14"/>
  <c r="E28" i="15"/>
  <c r="R31" i="15" s="1"/>
  <c r="R34" i="15" s="1"/>
  <c r="R32" i="15" s="1"/>
  <c r="E25" i="13"/>
  <c r="D24" i="16"/>
  <c r="E24" i="16" s="1"/>
  <c r="C16" i="11"/>
  <c r="D16" i="11"/>
  <c r="D15" i="4" s="1"/>
  <c r="E23" i="10"/>
  <c r="E13" i="11"/>
  <c r="E16" i="11" s="1"/>
  <c r="R42" i="9"/>
  <c r="R40" i="9" s="1"/>
  <c r="T42" i="9"/>
  <c r="T40" i="9" s="1"/>
  <c r="P42" i="9"/>
  <c r="P40" i="9" s="1"/>
  <c r="E22" i="10" l="1"/>
  <c r="E28" i="10" s="1"/>
  <c r="R31" i="10" s="1"/>
  <c r="R34" i="10" s="1"/>
  <c r="R32" i="10" s="1"/>
  <c r="C15" i="4"/>
  <c r="E15" i="4"/>
  <c r="E23" i="13"/>
  <c r="D14" i="21" s="1"/>
  <c r="D15" i="14"/>
  <c r="E13" i="14"/>
  <c r="C14" i="14"/>
  <c r="E14" i="14" s="1"/>
  <c r="E28" i="18"/>
  <c r="R31" i="18" s="1"/>
  <c r="R34" i="18" s="1"/>
  <c r="R32" i="18" s="1"/>
  <c r="E22" i="13"/>
  <c r="E16" i="19"/>
  <c r="F33" i="7"/>
  <c r="J33" i="7"/>
  <c r="F34" i="7"/>
  <c r="J34" i="7"/>
  <c r="F35" i="7"/>
  <c r="J35" i="7"/>
  <c r="E83" i="7"/>
  <c r="E85" i="7"/>
  <c r="F87" i="7"/>
  <c r="J87" i="7"/>
  <c r="F89" i="7"/>
  <c r="J89" i="7"/>
  <c r="F90" i="7"/>
  <c r="J90" i="7"/>
  <c r="J94" i="7"/>
  <c r="J95" i="7"/>
  <c r="J96" i="7"/>
  <c r="J97" i="7"/>
  <c r="C14" i="21" l="1"/>
  <c r="E14" i="21" s="1"/>
  <c r="E28" i="13"/>
  <c r="R31" i="13" s="1"/>
  <c r="R34" i="13" s="1"/>
  <c r="R32" i="13" s="1"/>
  <c r="E15" i="14"/>
  <c r="C15" i="14"/>
  <c r="P21" i="6"/>
  <c r="R21" i="6"/>
  <c r="T21" i="6"/>
  <c r="P22" i="6"/>
  <c r="R22" i="6"/>
  <c r="T22" i="6"/>
  <c r="P23" i="6"/>
  <c r="R23" i="6"/>
  <c r="T23" i="6"/>
  <c r="P24" i="6"/>
  <c r="R24" i="6"/>
  <c r="T24" i="6"/>
  <c r="P25" i="6"/>
  <c r="R25" i="6"/>
  <c r="T25" i="6"/>
  <c r="P26" i="6"/>
  <c r="R26" i="6"/>
  <c r="T26" i="6"/>
  <c r="P27" i="6"/>
  <c r="R27" i="6"/>
  <c r="T27" i="6"/>
  <c r="P28" i="6"/>
  <c r="R28" i="6"/>
  <c r="T28" i="6"/>
  <c r="P29" i="6"/>
  <c r="R29" i="6"/>
  <c r="T29" i="6"/>
  <c r="P30" i="6"/>
  <c r="R30" i="6"/>
  <c r="T30" i="6"/>
  <c r="P32" i="6"/>
  <c r="R32" i="6"/>
  <c r="T32" i="6"/>
  <c r="P33" i="6"/>
  <c r="R33" i="6"/>
  <c r="T33" i="6"/>
  <c r="P34" i="6"/>
  <c r="R34" i="6"/>
  <c r="T34" i="6"/>
  <c r="P36" i="6"/>
  <c r="R36" i="6"/>
  <c r="T36" i="6"/>
  <c r="P37" i="6"/>
  <c r="R37" i="6"/>
  <c r="T37" i="6"/>
  <c r="P38" i="6"/>
  <c r="R38" i="6"/>
  <c r="T38" i="6"/>
  <c r="P39" i="6"/>
  <c r="R39" i="6"/>
  <c r="T39" i="6"/>
  <c r="P40" i="6"/>
  <c r="R40" i="6"/>
  <c r="T40" i="6"/>
  <c r="J41" i="6"/>
  <c r="P42" i="6"/>
  <c r="R42" i="6"/>
  <c r="R41" i="6" s="1"/>
  <c r="T42" i="6"/>
  <c r="P43" i="6"/>
  <c r="R43" i="6"/>
  <c r="T43" i="6"/>
  <c r="P45" i="6"/>
  <c r="R45" i="6"/>
  <c r="T45" i="6"/>
  <c r="P46" i="6"/>
  <c r="R46" i="6"/>
  <c r="T46" i="6"/>
  <c r="P47" i="6"/>
  <c r="R47" i="6"/>
  <c r="T47" i="6"/>
  <c r="P48" i="6"/>
  <c r="R48" i="6"/>
  <c r="T48" i="6"/>
  <c r="P49" i="6"/>
  <c r="R49" i="6"/>
  <c r="T49" i="6"/>
  <c r="P50" i="6"/>
  <c r="R50" i="6"/>
  <c r="T50" i="6"/>
  <c r="P51" i="6"/>
  <c r="R51" i="6"/>
  <c r="T51" i="6"/>
  <c r="P52" i="6"/>
  <c r="R52" i="6"/>
  <c r="T52" i="6"/>
  <c r="P53" i="6"/>
  <c r="R53" i="6"/>
  <c r="T53" i="6"/>
  <c r="P54" i="6"/>
  <c r="R54" i="6"/>
  <c r="T54" i="6"/>
  <c r="P55" i="6"/>
  <c r="R55" i="6"/>
  <c r="T55" i="6"/>
  <c r="P56" i="6"/>
  <c r="R56" i="6"/>
  <c r="T56" i="6"/>
  <c r="P57" i="6"/>
  <c r="R57" i="6"/>
  <c r="T57" i="6"/>
  <c r="P58" i="6"/>
  <c r="R58" i="6"/>
  <c r="T58" i="6"/>
  <c r="P59" i="6"/>
  <c r="R59" i="6"/>
  <c r="T59" i="6"/>
  <c r="P60" i="6"/>
  <c r="R60" i="6"/>
  <c r="T60" i="6"/>
  <c r="P61" i="6"/>
  <c r="R61" i="6"/>
  <c r="T61" i="6"/>
  <c r="P62" i="6"/>
  <c r="R62" i="6"/>
  <c r="T62" i="6"/>
  <c r="P63" i="6"/>
  <c r="R63" i="6"/>
  <c r="T63" i="6"/>
  <c r="P64" i="6"/>
  <c r="R64" i="6"/>
  <c r="T64" i="6"/>
  <c r="P65" i="6"/>
  <c r="R65" i="6"/>
  <c r="T65" i="6"/>
  <c r="P66" i="6"/>
  <c r="R66" i="6"/>
  <c r="T66" i="6"/>
  <c r="P68" i="6"/>
  <c r="R68" i="6"/>
  <c r="T68" i="6"/>
  <c r="P69" i="6"/>
  <c r="R69" i="6"/>
  <c r="T69" i="6"/>
  <c r="P70" i="6"/>
  <c r="R70" i="6"/>
  <c r="T70" i="6"/>
  <c r="P71" i="6"/>
  <c r="R71" i="6"/>
  <c r="T71" i="6"/>
  <c r="P72" i="6"/>
  <c r="R72" i="6"/>
  <c r="T72" i="6"/>
  <c r="P73" i="6"/>
  <c r="R73" i="6"/>
  <c r="T73" i="6"/>
  <c r="P74" i="6"/>
  <c r="R74" i="6"/>
  <c r="T74" i="6"/>
  <c r="P75" i="6"/>
  <c r="R75" i="6"/>
  <c r="T75" i="6"/>
  <c r="P76" i="6"/>
  <c r="R76" i="6"/>
  <c r="T76" i="6"/>
  <c r="P77" i="6"/>
  <c r="R77" i="6"/>
  <c r="T77" i="6"/>
  <c r="P78" i="6"/>
  <c r="R78" i="6"/>
  <c r="T78" i="6"/>
  <c r="P79" i="6"/>
  <c r="R79" i="6"/>
  <c r="T79" i="6"/>
  <c r="P80" i="6"/>
  <c r="R80" i="6"/>
  <c r="T80" i="6"/>
  <c r="P81" i="6"/>
  <c r="R81" i="6"/>
  <c r="T81" i="6"/>
  <c r="P82" i="6"/>
  <c r="R82" i="6"/>
  <c r="T82" i="6"/>
  <c r="P83" i="6"/>
  <c r="R83" i="6"/>
  <c r="T83" i="6"/>
  <c r="P84" i="6"/>
  <c r="R84" i="6"/>
  <c r="T84" i="6"/>
  <c r="P85" i="6"/>
  <c r="R85" i="6"/>
  <c r="T85" i="6"/>
  <c r="P86" i="6"/>
  <c r="R86" i="6"/>
  <c r="T86" i="6"/>
  <c r="P87" i="6"/>
  <c r="R87" i="6"/>
  <c r="T87" i="6"/>
  <c r="P88" i="6"/>
  <c r="R88" i="6"/>
  <c r="T88" i="6"/>
  <c r="P89" i="6"/>
  <c r="R89" i="6"/>
  <c r="T89" i="6"/>
  <c r="P90" i="6"/>
  <c r="R90" i="6"/>
  <c r="T90" i="6"/>
  <c r="P91" i="6"/>
  <c r="R91" i="6"/>
  <c r="T91" i="6"/>
  <c r="P92" i="6"/>
  <c r="R92" i="6"/>
  <c r="T92" i="6"/>
  <c r="P93" i="6"/>
  <c r="R93" i="6"/>
  <c r="T93" i="6"/>
  <c r="P94" i="6"/>
  <c r="R94" i="6"/>
  <c r="T94" i="6"/>
  <c r="P95" i="6"/>
  <c r="R95" i="6"/>
  <c r="T95" i="6"/>
  <c r="P96" i="6"/>
  <c r="R96" i="6"/>
  <c r="T96" i="6"/>
  <c r="P97" i="6"/>
  <c r="R97" i="6"/>
  <c r="T97" i="6"/>
  <c r="P98" i="6"/>
  <c r="R98" i="6"/>
  <c r="T98" i="6"/>
  <c r="P99" i="6"/>
  <c r="R99" i="6"/>
  <c r="T99" i="6"/>
  <c r="P100" i="6"/>
  <c r="R100" i="6"/>
  <c r="T100" i="6"/>
  <c r="P101" i="6"/>
  <c r="R101" i="6"/>
  <c r="T101" i="6"/>
  <c r="P102" i="6"/>
  <c r="R102" i="6"/>
  <c r="T102" i="6"/>
  <c r="P103" i="6"/>
  <c r="R103" i="6"/>
  <c r="T103" i="6"/>
  <c r="P104" i="6"/>
  <c r="R104" i="6"/>
  <c r="T104" i="6"/>
  <c r="P105" i="6"/>
  <c r="R105" i="6"/>
  <c r="T105" i="6"/>
  <c r="P106" i="6"/>
  <c r="R106" i="6"/>
  <c r="T106" i="6"/>
  <c r="P107" i="6"/>
  <c r="R107" i="6"/>
  <c r="T107" i="6"/>
  <c r="P108" i="6"/>
  <c r="R108" i="6"/>
  <c r="T108" i="6"/>
  <c r="J109" i="6"/>
  <c r="P110" i="6"/>
  <c r="P109" i="6" s="1"/>
  <c r="R110" i="6"/>
  <c r="R109" i="6" s="1"/>
  <c r="T110" i="6"/>
  <c r="T109" i="6" s="1"/>
  <c r="P113" i="6"/>
  <c r="R113" i="6"/>
  <c r="T113" i="6"/>
  <c r="P114" i="6"/>
  <c r="R114" i="6"/>
  <c r="T114" i="6"/>
  <c r="P115" i="6"/>
  <c r="R115" i="6"/>
  <c r="T115" i="6"/>
  <c r="P116" i="6"/>
  <c r="R116" i="6"/>
  <c r="T116" i="6"/>
  <c r="P117" i="6"/>
  <c r="R117" i="6"/>
  <c r="T117" i="6"/>
  <c r="P118" i="6"/>
  <c r="R118" i="6"/>
  <c r="T118" i="6"/>
  <c r="P119" i="6"/>
  <c r="R119" i="6"/>
  <c r="T119" i="6"/>
  <c r="P121" i="6"/>
  <c r="R121" i="6"/>
  <c r="T121" i="6"/>
  <c r="P122" i="6"/>
  <c r="R122" i="6"/>
  <c r="T122" i="6"/>
  <c r="P123" i="6"/>
  <c r="R123" i="6"/>
  <c r="T123" i="6"/>
  <c r="P125" i="6"/>
  <c r="R125" i="6"/>
  <c r="T125" i="6"/>
  <c r="P126" i="6"/>
  <c r="R126" i="6"/>
  <c r="T126" i="6"/>
  <c r="P127" i="6"/>
  <c r="R127" i="6"/>
  <c r="T127" i="6"/>
  <c r="P128" i="6"/>
  <c r="R128" i="6"/>
  <c r="T128" i="6"/>
  <c r="P129" i="6"/>
  <c r="R129" i="6"/>
  <c r="T129" i="6"/>
  <c r="P131" i="6"/>
  <c r="R131" i="6"/>
  <c r="T131" i="6"/>
  <c r="P132" i="6"/>
  <c r="R132" i="6"/>
  <c r="T132" i="6"/>
  <c r="P133" i="6"/>
  <c r="R133" i="6"/>
  <c r="T133" i="6"/>
  <c r="P134" i="6"/>
  <c r="R134" i="6"/>
  <c r="T134" i="6"/>
  <c r="P135" i="6"/>
  <c r="R135" i="6"/>
  <c r="T135" i="6"/>
  <c r="P136" i="6"/>
  <c r="R136" i="6"/>
  <c r="T136" i="6"/>
  <c r="P137" i="6"/>
  <c r="R137" i="6"/>
  <c r="T137" i="6"/>
  <c r="P138" i="6"/>
  <c r="R138" i="6"/>
  <c r="T138" i="6"/>
  <c r="P139" i="6"/>
  <c r="R139" i="6"/>
  <c r="T139" i="6"/>
  <c r="P141" i="6"/>
  <c r="R141" i="6"/>
  <c r="T141" i="6"/>
  <c r="P142" i="6"/>
  <c r="P140" i="6" s="1"/>
  <c r="R142" i="6"/>
  <c r="T142" i="6"/>
  <c r="J143" i="6"/>
  <c r="P144" i="6"/>
  <c r="R144" i="6"/>
  <c r="T144" i="6"/>
  <c r="P145" i="6"/>
  <c r="R145" i="6"/>
  <c r="T145" i="6"/>
  <c r="P146" i="6"/>
  <c r="R146" i="6"/>
  <c r="T146" i="6"/>
  <c r="P148" i="6"/>
  <c r="P147" i="6" s="1"/>
  <c r="R148" i="6"/>
  <c r="T148" i="6"/>
  <c r="P149" i="6"/>
  <c r="R149" i="6"/>
  <c r="R147" i="6" s="1"/>
  <c r="T149" i="6"/>
  <c r="P150" i="6"/>
  <c r="R150" i="6"/>
  <c r="T150" i="6"/>
  <c r="P152" i="6"/>
  <c r="R152" i="6"/>
  <c r="R151" i="6" s="1"/>
  <c r="T152" i="6"/>
  <c r="P153" i="6"/>
  <c r="P151" i="6" s="1"/>
  <c r="R153" i="6"/>
  <c r="T153" i="6"/>
  <c r="P155" i="6"/>
  <c r="P154" i="6" s="1"/>
  <c r="R155" i="6"/>
  <c r="T155" i="6"/>
  <c r="P156" i="6"/>
  <c r="R156" i="6"/>
  <c r="T156" i="6"/>
  <c r="P157" i="6"/>
  <c r="R157" i="6"/>
  <c r="T157" i="6"/>
  <c r="T31" i="6" l="1"/>
  <c r="P20" i="6"/>
  <c r="P41" i="6"/>
  <c r="T41" i="6"/>
  <c r="T147" i="6"/>
  <c r="P124" i="6"/>
  <c r="R35" i="6"/>
  <c r="R20" i="6"/>
  <c r="J154" i="6"/>
  <c r="J124" i="6"/>
  <c r="J112" i="6"/>
  <c r="J44" i="6"/>
  <c r="P35" i="6"/>
  <c r="P31" i="6"/>
  <c r="P19" i="6" s="1"/>
  <c r="T67" i="6"/>
  <c r="T44" i="6"/>
  <c r="J20" i="6"/>
  <c r="P130" i="6"/>
  <c r="P120" i="6"/>
  <c r="P112" i="6"/>
  <c r="P111" i="6" s="1"/>
  <c r="P67" i="6"/>
  <c r="P44" i="6"/>
  <c r="R31" i="6"/>
  <c r="T143" i="6"/>
  <c r="T140" i="6"/>
  <c r="J130" i="6"/>
  <c r="J120" i="6"/>
  <c r="T154" i="6"/>
  <c r="J151" i="6"/>
  <c r="R143" i="6"/>
  <c r="R140" i="6"/>
  <c r="T130" i="6"/>
  <c r="T124" i="6"/>
  <c r="T120" i="6"/>
  <c r="T112" i="6"/>
  <c r="R154" i="6"/>
  <c r="T151" i="6"/>
  <c r="J147" i="6"/>
  <c r="P143" i="6"/>
  <c r="R130" i="6"/>
  <c r="R124" i="6"/>
  <c r="R120" i="6"/>
  <c r="R112" i="6"/>
  <c r="R67" i="6"/>
  <c r="R44" i="6"/>
  <c r="T35" i="6"/>
  <c r="T20" i="6"/>
  <c r="T19" i="6"/>
  <c r="J111" i="6" l="1"/>
  <c r="D14" i="24" s="1"/>
  <c r="T111" i="6"/>
  <c r="T18" i="6" s="1"/>
  <c r="R19" i="6"/>
  <c r="R18" i="6" s="1"/>
  <c r="R111" i="6"/>
  <c r="J19" i="6"/>
  <c r="P18" i="6"/>
  <c r="J37" i="2"/>
  <c r="J36" i="2"/>
  <c r="J35" i="2"/>
  <c r="E25" i="3" l="1"/>
  <c r="E25" i="22" s="1"/>
  <c r="E14" i="24"/>
  <c r="D13" i="24"/>
  <c r="J31" i="2"/>
  <c r="F35" i="2"/>
  <c r="F36" i="2"/>
  <c r="F37" i="2"/>
  <c r="D13" i="4" l="1"/>
  <c r="E23" i="3"/>
  <c r="E13" i="24"/>
  <c r="J19" i="9"/>
  <c r="J39" i="9"/>
  <c r="J16" i="9" s="1"/>
  <c r="J40" i="9"/>
  <c r="J17" i="9" s="1"/>
  <c r="D13" i="21" l="1"/>
  <c r="D15" i="21" s="1"/>
  <c r="E23" i="22"/>
  <c r="E13" i="4"/>
  <c r="C13" i="23"/>
  <c r="C16" i="23" s="1"/>
  <c r="C14" i="4" s="1"/>
  <c r="C16" i="4" s="1"/>
  <c r="E13" i="23" l="1"/>
  <c r="E16" i="23" s="1"/>
  <c r="J29" i="7" s="1"/>
  <c r="F32" i="7" s="1"/>
  <c r="E14" i="4"/>
  <c r="E16" i="4" s="1"/>
  <c r="E22" i="3"/>
  <c r="C13" i="21" s="1"/>
  <c r="E13" i="21" s="1"/>
  <c r="E15" i="21" s="1"/>
  <c r="E22" i="22"/>
  <c r="E28" i="22" s="1"/>
  <c r="R31" i="22" s="1"/>
  <c r="J37" i="7"/>
  <c r="J32" i="7" s="1"/>
  <c r="C15" i="21" l="1"/>
  <c r="E28" i="3"/>
  <c r="R31" i="3" s="1"/>
  <c r="R34" i="3" s="1"/>
  <c r="R32" i="3" s="1"/>
</calcChain>
</file>

<file path=xl/sharedStrings.xml><?xml version="1.0" encoding="utf-8"?>
<sst xmlns="http://schemas.openxmlformats.org/spreadsheetml/2006/main" count="3623" uniqueCount="1282">
  <si>
    <t/>
  </si>
  <si>
    <t>False</t>
  </si>
  <si>
    <t>v ---  nižšie sa nachádzajú doplnkové a pomocné údaje k zostavám  --- v</t>
  </si>
  <si>
    <t>Stavba:</t>
  </si>
  <si>
    <t>JKSO:</t>
  </si>
  <si>
    <t>KS:</t>
  </si>
  <si>
    <t>Miesto:</t>
  </si>
  <si>
    <t>Budyšínska 2/A, 831 01 Bratislava</t>
  </si>
  <si>
    <t>Dátum:</t>
  </si>
  <si>
    <t>Objednávateľ:</t>
  </si>
  <si>
    <t>IČO:</t>
  </si>
  <si>
    <t>MV SR, Pribinova 2, 812 72 Bratislava</t>
  </si>
  <si>
    <t>IČ DPH:</t>
  </si>
  <si>
    <t>Zhotoviteľ:</t>
  </si>
  <si>
    <t>Projektant:</t>
  </si>
  <si>
    <t>Ing. Marián Vojtek, VOJTEK ATELIÉR</t>
  </si>
  <si>
    <t>Spracovateľ:</t>
  </si>
  <si>
    <t>Martin Kofira - KM</t>
  </si>
  <si>
    <t>Poznámka:</t>
  </si>
  <si>
    <t>Cena bez DPH</t>
  </si>
  <si>
    <t>Sadzba dane</t>
  </si>
  <si>
    <t>Základ dane</t>
  </si>
  <si>
    <t>Výška dane</t>
  </si>
  <si>
    <t>DPH</t>
  </si>
  <si>
    <t>zákl. prenesená</t>
  </si>
  <si>
    <t>zníž. prenesená</t>
  </si>
  <si>
    <t>nulová</t>
  </si>
  <si>
    <t>Cena s DPH</t>
  </si>
  <si>
    <t>v</t>
  </si>
  <si>
    <t>EUR</t>
  </si>
  <si>
    <t>Projektant</t>
  </si>
  <si>
    <t>Spracovateľ</t>
  </si>
  <si>
    <t>Dátum a podpis:</t>
  </si>
  <si>
    <t>Pečiatka</t>
  </si>
  <si>
    <t>Objednávateľ</t>
  </si>
  <si>
    <t>Zhotoviteľ</t>
  </si>
  <si>
    <t>0</t>
  </si>
  <si>
    <t>SO 01 Administratívna budova, Budyšínska 2/A</t>
  </si>
  <si>
    <t>E 1.1 Architektonické a stavebné riešenie</t>
  </si>
  <si>
    <t>KRYCÍ LIST ROZPOČTU</t>
  </si>
  <si>
    <t>Objekt:</t>
  </si>
  <si>
    <t>Časť:</t>
  </si>
  <si>
    <t>6.2021</t>
  </si>
  <si>
    <t>Bratislava P PZ, Budyšínska 2/A. Rekonštrukcia elektroinštalácie (SIENA)</t>
  </si>
  <si>
    <t>Zvýhodnenie + -</t>
  </si>
  <si>
    <t>28</t>
  </si>
  <si>
    <t>Dátum a podpis</t>
  </si>
  <si>
    <t>Kĺzavá doložka</t>
  </si>
  <si>
    <t>27</t>
  </si>
  <si>
    <t>Dodávky zadávateľa</t>
  </si>
  <si>
    <t>26</t>
  </si>
  <si>
    <t>Prípočty a odpočty</t>
  </si>
  <si>
    <t>E</t>
  </si>
  <si>
    <t>Cena s DPH (r. 23-24)</t>
  </si>
  <si>
    <t>25</t>
  </si>
  <si>
    <t>% z</t>
  </si>
  <si>
    <t>24</t>
  </si>
  <si>
    <t>Súčet 7, 12, 19-22</t>
  </si>
  <si>
    <t>23</t>
  </si>
  <si>
    <t>Celkové náklady</t>
  </si>
  <si>
    <t>D</t>
  </si>
  <si>
    <t>Ostatné náklady</t>
  </si>
  <si>
    <t>22</t>
  </si>
  <si>
    <t>Kompl. činnosť</t>
  </si>
  <si>
    <t>21</t>
  </si>
  <si>
    <t>HZS</t>
  </si>
  <si>
    <t>20</t>
  </si>
  <si>
    <t>VRN (r. 13-18)</t>
  </si>
  <si>
    <t>19</t>
  </si>
  <si>
    <t>DN (r. 8-11)</t>
  </si>
  <si>
    <t>12</t>
  </si>
  <si>
    <t>ZRN (r. 1-6)</t>
  </si>
  <si>
    <t>7</t>
  </si>
  <si>
    <t>VRN z rozpočtu</t>
  </si>
  <si>
    <t>18</t>
  </si>
  <si>
    <t>Montáž</t>
  </si>
  <si>
    <t>6</t>
  </si>
  <si>
    <t xml:space="preserve">Iné VRN   </t>
  </si>
  <si>
    <t>17</t>
  </si>
  <si>
    <t>Dodávky</t>
  </si>
  <si>
    <t>"M"</t>
  </si>
  <si>
    <t>5</t>
  </si>
  <si>
    <t xml:space="preserve">Vplyv prostredia   </t>
  </si>
  <si>
    <t>16</t>
  </si>
  <si>
    <t>11</t>
  </si>
  <si>
    <t>4</t>
  </si>
  <si>
    <t xml:space="preserve">Sťažené podmienky   </t>
  </si>
  <si>
    <t>15</t>
  </si>
  <si>
    <t>Kultúrna pamiatka</t>
  </si>
  <si>
    <t>10</t>
  </si>
  <si>
    <t>PSV</t>
  </si>
  <si>
    <t>3</t>
  </si>
  <si>
    <t xml:space="preserve">Projektové práce   </t>
  </si>
  <si>
    <t>14</t>
  </si>
  <si>
    <t>Bez pevnej podl.</t>
  </si>
  <si>
    <t>9</t>
  </si>
  <si>
    <t>2</t>
  </si>
  <si>
    <t xml:space="preserve">GZS   </t>
  </si>
  <si>
    <t>13</t>
  </si>
  <si>
    <t>Práca nadčas</t>
  </si>
  <si>
    <t>8</t>
  </si>
  <si>
    <t>HSV</t>
  </si>
  <si>
    <t>1</t>
  </si>
  <si>
    <t>Vedľajšie rozpočtové náklady</t>
  </si>
  <si>
    <t>C</t>
  </si>
  <si>
    <t>Doplnkové náklady</t>
  </si>
  <si>
    <t>B</t>
  </si>
  <si>
    <t>Základné rozp. náklady</t>
  </si>
  <si>
    <t>A</t>
  </si>
  <si>
    <t xml:space="preserve">                Rozpočtové náklady v</t>
  </si>
  <si>
    <t xml:space="preserve">        Náklady / 1 m.j.</t>
  </si>
  <si>
    <t xml:space="preserve">                Počet</t>
  </si>
  <si>
    <t xml:space="preserve">     Náklady / 1 m.j.</t>
  </si>
  <si>
    <t xml:space="preserve">             Počet</t>
  </si>
  <si>
    <t xml:space="preserve">    Náklady / 1 m.j.</t>
  </si>
  <si>
    <t xml:space="preserve">            Počet</t>
  </si>
  <si>
    <t xml:space="preserve">                Merné a účelové jednotky</t>
  </si>
  <si>
    <t>CPA</t>
  </si>
  <si>
    <t>23.08.2021</t>
  </si>
  <si>
    <t>CPV</t>
  </si>
  <si>
    <t>Dňa</t>
  </si>
  <si>
    <t>Rozpočet číslo</t>
  </si>
  <si>
    <t>51342871</t>
  </si>
  <si>
    <t>Ing. Peter Cehlár</t>
  </si>
  <si>
    <t>Spracoval</t>
  </si>
  <si>
    <t xml:space="preserve">   </t>
  </si>
  <si>
    <t xml:space="preserve">Ing. Peter Cehlár   </t>
  </si>
  <si>
    <t xml:space="preserve">Ministerstvo vnútra Slovenskej republiky   </t>
  </si>
  <si>
    <t>IČ DPH</t>
  </si>
  <si>
    <t>IČO</t>
  </si>
  <si>
    <t>Miesto</t>
  </si>
  <si>
    <t>EČO</t>
  </si>
  <si>
    <t xml:space="preserve">Časť: </t>
  </si>
  <si>
    <t>JKSO</t>
  </si>
  <si>
    <t>Názov stavby</t>
  </si>
  <si>
    <t>CELKOVÝ KRYCÍ LIST ROZPOČTU</t>
  </si>
  <si>
    <t xml:space="preserve">Celkom   </t>
  </si>
  <si>
    <t xml:space="preserve">Ostatné   </t>
  </si>
  <si>
    <t>OST</t>
  </si>
  <si>
    <t xml:space="preserve">Práce a dodávky PSV   </t>
  </si>
  <si>
    <t xml:space="preserve">Práce a dodávky HSV   </t>
  </si>
  <si>
    <t>Cena celkom</t>
  </si>
  <si>
    <t>Dodávka</t>
  </si>
  <si>
    <t>Popis</t>
  </si>
  <si>
    <t>Kód</t>
  </si>
  <si>
    <t>Dátum:   23. 8. 2021</t>
  </si>
  <si>
    <t xml:space="preserve">Miesto:  </t>
  </si>
  <si>
    <t xml:space="preserve">Spracoval:   </t>
  </si>
  <si>
    <t xml:space="preserve">Zhotoviteľ:  </t>
  </si>
  <si>
    <t xml:space="preserve">Objednávateľ:   </t>
  </si>
  <si>
    <t>Stavba:   Bratislava P PZ, Budyšínska 2/A -  Rekonštrukcia elektroinštalácie (SIENA)</t>
  </si>
  <si>
    <t>CELKOVÁ REKAPITULÁCIA ROZPOČTU</t>
  </si>
  <si>
    <t>Typ</t>
  </si>
  <si>
    <t>K</t>
  </si>
  <si>
    <t>m2</t>
  </si>
  <si>
    <t>Maľby z maliarskych zmesí na vodnej báze, ručne nanášané dvojnásobné základné na podklad jemnozrnný výšky do 3,80 m</t>
  </si>
  <si>
    <t>784452271.S</t>
  </si>
  <si>
    <t>121</t>
  </si>
  <si>
    <t>Pačokovanie vápenným mliekom jednonásobné jemnozrnných podkladov výšky do 3,80 m</t>
  </si>
  <si>
    <t>784411301.S</t>
  </si>
  <si>
    <t>120</t>
  </si>
  <si>
    <t>Odstránenie malieb oškrabaním, výšky do 3,80 m, -0,0003 t</t>
  </si>
  <si>
    <t>784402801.S</t>
  </si>
  <si>
    <t>119</t>
  </si>
  <si>
    <t>Maľby</t>
  </si>
  <si>
    <t>784</t>
  </si>
  <si>
    <t xml:space="preserve">Nátery kov.stav.doplnk.konštr. syntetické na vzduchu schnúce základný </t>
  </si>
  <si>
    <t>783226100.S</t>
  </si>
  <si>
    <t>118</t>
  </si>
  <si>
    <t xml:space="preserve">Nátery kov.stav.doplnk.konštr. syntetické farby na vzduchu schnúce dvojnásobné </t>
  </si>
  <si>
    <t>783222100.S</t>
  </si>
  <si>
    <t>117</t>
  </si>
  <si>
    <t>Nátery</t>
  </si>
  <si>
    <t>783</t>
  </si>
  <si>
    <t>t</t>
  </si>
  <si>
    <t>Presun hmôt pre obklady keramické v objektoch výšky do 6 m</t>
  </si>
  <si>
    <t>998781101.S</t>
  </si>
  <si>
    <t>116</t>
  </si>
  <si>
    <t>M</t>
  </si>
  <si>
    <t>32</t>
  </si>
  <si>
    <t xml:space="preserve">Obkladačky keramické </t>
  </si>
  <si>
    <t>597640001600.S</t>
  </si>
  <si>
    <t>115</t>
  </si>
  <si>
    <t xml:space="preserve">Montáž obkladov vnútor. stien z obkladačiek kladených do tmelu </t>
  </si>
  <si>
    <t>781445020.S</t>
  </si>
  <si>
    <t>114</t>
  </si>
  <si>
    <t>Obklady</t>
  </si>
  <si>
    <t>781</t>
  </si>
  <si>
    <t>Presun hmôt pre podlahy z dlaždíc v objektoch výšky do 6m</t>
  </si>
  <si>
    <t>998771101.S</t>
  </si>
  <si>
    <t>113</t>
  </si>
  <si>
    <t>Dlaždice keramické s protišmykovým povrchom</t>
  </si>
  <si>
    <t>597740000700.S</t>
  </si>
  <si>
    <t>112</t>
  </si>
  <si>
    <t>Montáž podláh z dlaždíc keramických do tmelu</t>
  </si>
  <si>
    <t>771575109.S</t>
  </si>
  <si>
    <t>111</t>
  </si>
  <si>
    <t>Podlahy z dlaždíc</t>
  </si>
  <si>
    <t>771</t>
  </si>
  <si>
    <t>Demontáž štvorhranného potrubia dĺžky 1000 mm do obvodu 4000 mm,  -0,0101 t</t>
  </si>
  <si>
    <t>769083145.S</t>
  </si>
  <si>
    <t>110</t>
  </si>
  <si>
    <t>Demontáž štvorhranného potrubia dĺžky 1000 mm do obvodu 2240 mm,  -0,0101 t</t>
  </si>
  <si>
    <t>769083125.S</t>
  </si>
  <si>
    <t>109</t>
  </si>
  <si>
    <t>Montáže vzduchotechnických zariadení</t>
  </si>
  <si>
    <t>769</t>
  </si>
  <si>
    <t>Presun hmôt pre kovové stavebné doplnkové konštrukcie v objektoch výšky do 6 m</t>
  </si>
  <si>
    <t>998767101.S</t>
  </si>
  <si>
    <t>108</t>
  </si>
  <si>
    <t>ks</t>
  </si>
  <si>
    <t xml:space="preserve">Demontáž brány sekcionálnej plochy nad 13 m2, vrátane kotevnej oceľovej konštrukcie -0,507t </t>
  </si>
  <si>
    <t>767658804.S</t>
  </si>
  <si>
    <t>107</t>
  </si>
  <si>
    <t>Spätná montáž sekcionálnej brány plochy nad 13 m2, vrátane kotevnej oceľovej konštrukcie</t>
  </si>
  <si>
    <t>767658347.S</t>
  </si>
  <si>
    <t>106</t>
  </si>
  <si>
    <t xml:space="preserve">Samozatvárač dverí </t>
  </si>
  <si>
    <t>549170000500.S</t>
  </si>
  <si>
    <t>105</t>
  </si>
  <si>
    <t xml:space="preserve">Montáž samozatvárača pre dverné krídla </t>
  </si>
  <si>
    <t>767669120</t>
  </si>
  <si>
    <t>104</t>
  </si>
  <si>
    <t>D4 - Dvere vnútorné dvojkrídlové protipožiarne oceľové 2000x1970 mm, PO EW 30/D3-C</t>
  </si>
  <si>
    <t>553410031955</t>
  </si>
  <si>
    <t>103</t>
  </si>
  <si>
    <t>D3 - Dvere vnútorné dvojkrídlové protipožiarne oceľové 1600x2500 mm, PO EW 30/D3-C</t>
  </si>
  <si>
    <t>553410031949</t>
  </si>
  <si>
    <t>102</t>
  </si>
  <si>
    <t>Kľučka dverová a rozeta 2x, zámok vložkový</t>
  </si>
  <si>
    <t>549150000600.S</t>
  </si>
  <si>
    <t>101</t>
  </si>
  <si>
    <t>Montáž kovového dverového krídla otočného dvojkrídlového, do existujúcej zárubne, vrátane kovania</t>
  </si>
  <si>
    <t>767641120.S</t>
  </si>
  <si>
    <t>100</t>
  </si>
  <si>
    <t>Konštrukcie doplnkové kovové</t>
  </si>
  <si>
    <t>767</t>
  </si>
  <si>
    <t>Presun hmot pre konštrukcie stolárske v objektoch výšky do 6 m</t>
  </si>
  <si>
    <t>998766101.S</t>
  </si>
  <si>
    <t>99</t>
  </si>
  <si>
    <t>D2 - Dvere vnútorné jednokrídlové 600x1970 mm</t>
  </si>
  <si>
    <t>611610000400.S</t>
  </si>
  <si>
    <t>98</t>
  </si>
  <si>
    <t>D1 - Dvere vnútorné jednokrídlové 800x1970 mm</t>
  </si>
  <si>
    <t>611610000401.S</t>
  </si>
  <si>
    <t>97</t>
  </si>
  <si>
    <t>96</t>
  </si>
  <si>
    <t>Montáž dverového krídla otočného jednokrídlového poldrážkového, do existujúcej zárubne, vrátane kovania</t>
  </si>
  <si>
    <t>766662112.S</t>
  </si>
  <si>
    <t>95</t>
  </si>
  <si>
    <t>Konštrukcie stolárske</t>
  </si>
  <si>
    <t>766</t>
  </si>
  <si>
    <t>Presun hmôt pre sádrokartónové konštrukcie v objektoch výšky do 7 m</t>
  </si>
  <si>
    <t>998763301.S</t>
  </si>
  <si>
    <t>94</t>
  </si>
  <si>
    <t>Demontáž kazetového podhľadu</t>
  </si>
  <si>
    <t>763139625</t>
  </si>
  <si>
    <t>93</t>
  </si>
  <si>
    <t>Kazetový podhľad 600 x 600 mm, konštrukcia, doska impregnovaná proti vlhkosti</t>
  </si>
  <si>
    <t>763135010</t>
  </si>
  <si>
    <t>92</t>
  </si>
  <si>
    <t>Konštrukcie - drevostavby</t>
  </si>
  <si>
    <t>763</t>
  </si>
  <si>
    <t>Presun hmôt pre izoláciu proti vode v objektoch výšky do 6 m</t>
  </si>
  <si>
    <t>998711101.S</t>
  </si>
  <si>
    <t>91</t>
  </si>
  <si>
    <t>711463301</t>
  </si>
  <si>
    <t>90</t>
  </si>
  <si>
    <t>711462301</t>
  </si>
  <si>
    <t>89</t>
  </si>
  <si>
    <t>Pás asfaltový pre spodné vrstvy hydroizolačných systémov</t>
  </si>
  <si>
    <t>628310001000</t>
  </si>
  <si>
    <t>88</t>
  </si>
  <si>
    <t>Zhotovenie  izolácie proti zemnej vlhkosti a tlakovej vode vodorovná NAIP pritavením</t>
  </si>
  <si>
    <t>711141559.S</t>
  </si>
  <si>
    <t>87</t>
  </si>
  <si>
    <t>Lak asfaltový penetračný</t>
  </si>
  <si>
    <t>246170000900.S</t>
  </si>
  <si>
    <t>86</t>
  </si>
  <si>
    <t>Zhotovenie izolácie proti zemnej vlhkosti vodorovná náterom penetračným za studena</t>
  </si>
  <si>
    <t>711111001.S</t>
  </si>
  <si>
    <t>85</t>
  </si>
  <si>
    <t>Izolácie proti vode a vlhkosti</t>
  </si>
  <si>
    <t>711</t>
  </si>
  <si>
    <t>Práce a dodávky PSV</t>
  </si>
  <si>
    <t>Presun hmôt pre opravy a údržbu objektov vrátane vonkajších plášťov výšky do 25 m</t>
  </si>
  <si>
    <t>999281111.S</t>
  </si>
  <si>
    <t>84</t>
  </si>
  <si>
    <t>Presun hmôt HSV</t>
  </si>
  <si>
    <t xml:space="preserve">Prenájom veľkokapacitného kontajneru </t>
  </si>
  <si>
    <t>979089715.S</t>
  </si>
  <si>
    <t>83</t>
  </si>
  <si>
    <t>Poplatok za skladovanie - iné odpady zo stavieb a demolácií (17 09), ostatné</t>
  </si>
  <si>
    <t>979089612.S</t>
  </si>
  <si>
    <t>82</t>
  </si>
  <si>
    <t>Poplatok za skladovanie - stavebné materiály na báze sadry (17 08 ), ostatné</t>
  </si>
  <si>
    <t>979089512.S</t>
  </si>
  <si>
    <t>81</t>
  </si>
  <si>
    <t>Poplatok za skladovanie - kovy (železo, oceľ, meď, bronz, mosadz atď.) (17 04 ), ostatné</t>
  </si>
  <si>
    <t>979089312.S</t>
  </si>
  <si>
    <t>80</t>
  </si>
  <si>
    <t>Poplatok za skladovanie - bitúmenové zmesi, uholný decht, dechtové výrobky (17 03 ), ostatné</t>
  </si>
  <si>
    <t>979089212.S</t>
  </si>
  <si>
    <t>79</t>
  </si>
  <si>
    <t>Poplatok za skladovanie - drevo, sklo, plasty (17 02 ), ostatné</t>
  </si>
  <si>
    <t>979089112.S</t>
  </si>
  <si>
    <t>78</t>
  </si>
  <si>
    <t>Poplatok za skladovanie - betón, tehly, dlaždice (17 01) ostatné</t>
  </si>
  <si>
    <t>979089012.S</t>
  </si>
  <si>
    <t>77</t>
  </si>
  <si>
    <t>Vnútrostavenisková doprava sutiny a vybúraných hmôt za každých ďalších 5 m</t>
  </si>
  <si>
    <t>979082121.S</t>
  </si>
  <si>
    <t>76</t>
  </si>
  <si>
    <t>Vnútrostavenisková doprava sutiny a vybúraných hmôt do 10 m</t>
  </si>
  <si>
    <t>979082111.S</t>
  </si>
  <si>
    <t>75</t>
  </si>
  <si>
    <t>Odvoz sutiny a vybúraných hmôt na skládku za každý ďalší 1 km</t>
  </si>
  <si>
    <t>979081121.S</t>
  </si>
  <si>
    <t>74</t>
  </si>
  <si>
    <t>Odvoz sutiny a vybúraných hmôt na skládku do 1 km</t>
  </si>
  <si>
    <t>979081111.S</t>
  </si>
  <si>
    <t>73</t>
  </si>
  <si>
    <t>Odsekanie a odstránenie izolácie lepenkovej vodorovnej,  -0,07300t</t>
  </si>
  <si>
    <t>978071251.S</t>
  </si>
  <si>
    <t>72</t>
  </si>
  <si>
    <t>Odstránenie kontaktného zateplenia vrátane povrchovej úpravy z dosiek hrúbky do 150 mm,  -0,01876t</t>
  </si>
  <si>
    <t>978065021.S</t>
  </si>
  <si>
    <t>71</t>
  </si>
  <si>
    <t xml:space="preserve">Odsekanie a odobratie obkladov stien z obkladačiek vnútorných vrátane podkladovej omietky nad 2 m2,  -0,06800t </t>
  </si>
  <si>
    <t>978059531.S</t>
  </si>
  <si>
    <t>70</t>
  </si>
  <si>
    <t>Otlčenie omietok stien vnútorných vápenných alebo vápennocementových v rozsahu do 30 %,  -0,01000t</t>
  </si>
  <si>
    <t>978013141.S</t>
  </si>
  <si>
    <t>69</t>
  </si>
  <si>
    <t>Otlčenie omietok stropov vnútorných vápenných alebo vápennocementových v rozsahu do 30 %,  -0,01000t</t>
  </si>
  <si>
    <t>978011141.S</t>
  </si>
  <si>
    <t>68</t>
  </si>
  <si>
    <t>Demontáž elektrického zdrojového agregátu vč. príslušenstva</t>
  </si>
  <si>
    <t>976071115</t>
  </si>
  <si>
    <t>67</t>
  </si>
  <si>
    <t>m</t>
  </si>
  <si>
    <t>Demontáž nerezového komína do DN 400 mm</t>
  </si>
  <si>
    <t>976071112</t>
  </si>
  <si>
    <t>66</t>
  </si>
  <si>
    <t>Rezanie betónových mazanín existujúcich vystužených hĺbky nad 150 do 200 mm</t>
  </si>
  <si>
    <t>974083114.S</t>
  </si>
  <si>
    <t>65</t>
  </si>
  <si>
    <t>cm</t>
  </si>
  <si>
    <t>Jadrové vrty diamantovými korunkami do D 350 mm do stien -0,00161t</t>
  </si>
  <si>
    <t>971046022.S</t>
  </si>
  <si>
    <t>64</t>
  </si>
  <si>
    <t>Jadrové vrty diamantovými korunkami do D 300 mm do stien -0,00155t</t>
  </si>
  <si>
    <t>971046021.S</t>
  </si>
  <si>
    <t>63</t>
  </si>
  <si>
    <t>Jadrové vrty diamantovými korunkami do D 250 mm do stien -0,00108t</t>
  </si>
  <si>
    <t>971046020.S</t>
  </si>
  <si>
    <t>62</t>
  </si>
  <si>
    <t>Jadrové vrty diamantovými korunkami do D 225 mm do stien -0,00087t</t>
  </si>
  <si>
    <t>971046019.S</t>
  </si>
  <si>
    <t>61</t>
  </si>
  <si>
    <t>Jadrové vrty diamantovými korunkami do D 150 mm do stien -0,00039t</t>
  </si>
  <si>
    <t>971046014.S</t>
  </si>
  <si>
    <t>60</t>
  </si>
  <si>
    <t>m3</t>
  </si>
  <si>
    <t>Vybúranie otvorov v murive plochy do 4 m2 hr. do 300 mm,  -1,87500t</t>
  </si>
  <si>
    <t>971033641.S</t>
  </si>
  <si>
    <t>59</t>
  </si>
  <si>
    <t>Vybúranie otvoru v murive plochy do 0,25 m2 hr. do 150 mm,  -0,07300t</t>
  </si>
  <si>
    <t>971033431.S</t>
  </si>
  <si>
    <t>58</t>
  </si>
  <si>
    <t>Vybúranie otvoru v murive plochy do 0,0225 m2 hr. do 600 mm,  -0,01600t</t>
  </si>
  <si>
    <t>971033261.S</t>
  </si>
  <si>
    <t>57</t>
  </si>
  <si>
    <t xml:space="preserve">Vybúranie kovových dverových zárubní plochy nad 2 m2,  -0,06300t </t>
  </si>
  <si>
    <t>968072456.S</t>
  </si>
  <si>
    <t>56</t>
  </si>
  <si>
    <t xml:space="preserve">Vybúranie kovových dverových zárubní plochy do 2 m2,  -0,07600t </t>
  </si>
  <si>
    <t>968072455.S</t>
  </si>
  <si>
    <t>55</t>
  </si>
  <si>
    <t>Vyvesenie dreveného dverného krídla do suti plochy do 2 m2, -0,02400t</t>
  </si>
  <si>
    <t>968061125.S</t>
  </si>
  <si>
    <t>54</t>
  </si>
  <si>
    <t>Prikresanie rovných ostení, bez odstupu, po hrubom vybúraní otvorov, v murive tehl. na maltu,  -0,05700t</t>
  </si>
  <si>
    <t>967031132.S</t>
  </si>
  <si>
    <t>53</t>
  </si>
  <si>
    <t>Búranie dlažieb, bez podklad. lôžka z xylolit., alebo keramických dlaždíc hr. do 10 mm,  -0,02000t</t>
  </si>
  <si>
    <t>965081712.S</t>
  </si>
  <si>
    <t>52</t>
  </si>
  <si>
    <t>Príplatok za búranie betónovej mazaniny so zváranou sieťou alebo rabicovým pletivom hr. nad 100 mm</t>
  </si>
  <si>
    <t>965049120.S</t>
  </si>
  <si>
    <t>51</t>
  </si>
  <si>
    <t>Príprava podkladov existujúcich betónových podláh, prikresanie, vyčistenie a vyrovnanie poterom</t>
  </si>
  <si>
    <t>965044205</t>
  </si>
  <si>
    <t>50</t>
  </si>
  <si>
    <t>Búranie podkladov pod dlažby, liatych dlažieb a mazanín,betón s poterom,teracom hr.do 150 mm,  plochy nad 4 m2 -2,20000t</t>
  </si>
  <si>
    <t>965043441.S</t>
  </si>
  <si>
    <t>49</t>
  </si>
  <si>
    <t>Búranie podkladov pod dlažby, liatych dlažieb a mazanín,betón s poterom,teracom hr.do 100 mm, plochy nad 4 m2  -2,20000t</t>
  </si>
  <si>
    <t>965043341.S</t>
  </si>
  <si>
    <t>48</t>
  </si>
  <si>
    <t>Búranie priečok alebo vybúranie otvorov plochy nad 4 m2 z tehál pálených, plných alebo dutých hr. do 150 mm,  -0,19600t</t>
  </si>
  <si>
    <t>962031132.S</t>
  </si>
  <si>
    <t>47</t>
  </si>
  <si>
    <t>Doplňujúca konštrukcia - revízne dvierka 250x400 mm</t>
  </si>
  <si>
    <t>953921125</t>
  </si>
  <si>
    <t>46</t>
  </si>
  <si>
    <t>Vyčistenie budov pri výške podlaží do 4 m</t>
  </si>
  <si>
    <t>952901111.S</t>
  </si>
  <si>
    <t>45</t>
  </si>
  <si>
    <t>Lešenie ľahké pracovné pomocné, s výškou lešeňovej podlahy do 1,20 m</t>
  </si>
  <si>
    <t>941955001.S</t>
  </si>
  <si>
    <t>44</t>
  </si>
  <si>
    <t>Vložky do dilatačných škár zvislé, z minerálnej plsti hr. 30 mm</t>
  </si>
  <si>
    <t>931961112.S</t>
  </si>
  <si>
    <t>43</t>
  </si>
  <si>
    <t>Ostatné konštrukcie a práce-búranie</t>
  </si>
  <si>
    <t>Zárubňa požiarna oceľová 2000x1970 mm, PO EW 30/D3-C</t>
  </si>
  <si>
    <t>553310010389</t>
  </si>
  <si>
    <t>42</t>
  </si>
  <si>
    <t>Zárubňa požiarna oceľová 1600x2500 mm, PO EW 30/D3-C</t>
  </si>
  <si>
    <t>553310010388</t>
  </si>
  <si>
    <t>41</t>
  </si>
  <si>
    <t>Osadenie oceľ. zárubní protipožiarnych s obetónov. dvojkrídlové nad 2,5 do 6,5 m2</t>
  </si>
  <si>
    <t>642945112.S</t>
  </si>
  <si>
    <t>40</t>
  </si>
  <si>
    <t>Zárubňa oceľová 800x1970 mm</t>
  </si>
  <si>
    <t>553310007500.S</t>
  </si>
  <si>
    <t>39</t>
  </si>
  <si>
    <t>Dodatočná montáž oceľovej dverovej zárubne, plochy otvoru do 2,5 m2</t>
  </si>
  <si>
    <t>642944121.S</t>
  </si>
  <si>
    <t>38</t>
  </si>
  <si>
    <t>Zárubňa oceľová 600x1970 mm</t>
  </si>
  <si>
    <t>553310007400.S</t>
  </si>
  <si>
    <t>37</t>
  </si>
  <si>
    <t>Osadenie oceľovej dverovej zárubne alebo rámu, plochy otvoru do 2,5 m2</t>
  </si>
  <si>
    <t>642942111.S</t>
  </si>
  <si>
    <t>36</t>
  </si>
  <si>
    <t>Cementová samonivelizačná stierka, pevnosti v tlaku 20 MPa, hr. 10 mm</t>
  </si>
  <si>
    <t>632452618.S</t>
  </si>
  <si>
    <t>35</t>
  </si>
  <si>
    <t>Cementový poter, pevnosti v tlaku 20 MPa, hr. 70 mm</t>
  </si>
  <si>
    <t>632452223.S</t>
  </si>
  <si>
    <t>34</t>
  </si>
  <si>
    <t>Doplnenie cementového poteru s plochou jednotlivo (s dodaním hmôt) do 4 m2 a hr. do 70 mm</t>
  </si>
  <si>
    <t>632451445</t>
  </si>
  <si>
    <t>33</t>
  </si>
  <si>
    <t>Násyp s utlačením a urovnaním povrchu z kameniva ťaženého hrubého a drobného</t>
  </si>
  <si>
    <t>631501111.S</t>
  </si>
  <si>
    <t>Potiahnutie vnútorných stien sklotextílnou mriežkou s celoplošným prilepením</t>
  </si>
  <si>
    <t>612481119.S</t>
  </si>
  <si>
    <t>31</t>
  </si>
  <si>
    <t>Vnútorná omietka stien vápennocementová jadrová (hrubá), hr. do 20 mm</t>
  </si>
  <si>
    <t>612460243.S</t>
  </si>
  <si>
    <t>30</t>
  </si>
  <si>
    <t>Vnútorná omietka stien vápenná štuková (jemná), hr. 3 mm</t>
  </si>
  <si>
    <t>612460206.S</t>
  </si>
  <si>
    <t>29</t>
  </si>
  <si>
    <t xml:space="preserve">Príprava vnútorného podkladu stien penetráciou hĺbkovou </t>
  </si>
  <si>
    <t>612460122.S</t>
  </si>
  <si>
    <t>Oprava vnútorných vápenných omietok stien, v množstve opravenej plochy nad 10 do 30 % hrubých</t>
  </si>
  <si>
    <t>612421311.S</t>
  </si>
  <si>
    <t>Začistenie omietok (s dodaním hmoty) okolo okien, dverí, podláh, obkladov atď.</t>
  </si>
  <si>
    <t>612409991.S</t>
  </si>
  <si>
    <t>Potiahnutie vnútorných stropov sklotextílnou mriežkou s celoplošným prilepením</t>
  </si>
  <si>
    <t>611481119.S</t>
  </si>
  <si>
    <t>Vnútorná omietka stropov vápenná štuková (jemná), hr. 3 mm</t>
  </si>
  <si>
    <t>611460206.S</t>
  </si>
  <si>
    <t>Príprava vnútorného podkladu stropov penetráciou hĺbkovou</t>
  </si>
  <si>
    <t>611460122.S</t>
  </si>
  <si>
    <t>Oprava vnútorných vápenných omietok stropov železobetónových rovných tvárnicových a klenieb, opravovaná plocha nad 10 do 30 % hrubých</t>
  </si>
  <si>
    <t>611421311.S</t>
  </si>
  <si>
    <t>Zakrývanie výplní vnútorných okenných otvorov, predmetov a konštrukcií, dverných zárubní pred znečistením pri stavebných úpravách vrátane neskoršieho odkrytia vykonávané akýmkoľvek vhodným spôsobom</t>
  </si>
  <si>
    <t>610991111.S</t>
  </si>
  <si>
    <t>Úpravy povrchov, podlahy, osadenie</t>
  </si>
  <si>
    <t>Lôžko pod potrubie, stoky a drobné objekty, v otvorenom výkope z kameniva drobného ťaženého 0-2 mm</t>
  </si>
  <si>
    <t>451572111.S</t>
  </si>
  <si>
    <t>Zamurovanie zhlavia akýmikoľvek pálenými tehlami valcovaných nosníkov, výšky do 150 mm</t>
  </si>
  <si>
    <t>413232211.S</t>
  </si>
  <si>
    <t>Vodorovné konštrukcie</t>
  </si>
  <si>
    <t>Obmurovka stúpacích potrubí z pórobetónových tvárnic hrúbky 50 mm</t>
  </si>
  <si>
    <t>346244353.S</t>
  </si>
  <si>
    <t>Priečky z pórobetónových tvárnic hladkých s objemovou hmotnosťou do 600 kg/m3 hrúbky 100 mm</t>
  </si>
  <si>
    <t>342272031.S</t>
  </si>
  <si>
    <t>Dodatočné ukotvenie priečok k tehelným konštrukciam pásovimi kotvami hr. priečky do 100 mm</t>
  </si>
  <si>
    <t>340291121.S</t>
  </si>
  <si>
    <t>Valcované nosníky dodatočne osadzované do pripravených otvorov bez zamurovania hláv č.14 až 22</t>
  </si>
  <si>
    <t>317944313.S</t>
  </si>
  <si>
    <t>Pórobetónový preklad nenosný šírky 100 mm, výšky 250 mm, dĺžky 1000 mm</t>
  </si>
  <si>
    <t>317161121.S</t>
  </si>
  <si>
    <t>Zvislé a kompletné konštrukcie</t>
  </si>
  <si>
    <t>Výstuž základových dosiek zo zvár. sietí KARI, priemer drôtu 8/8 mm, veľkosť oka 150x150 mm</t>
  </si>
  <si>
    <t>273362442.S</t>
  </si>
  <si>
    <t>Betón základových dosiek, železový (bez výstuže), tr. C 16/20</t>
  </si>
  <si>
    <t>273321311.S</t>
  </si>
  <si>
    <t>Zhutnenie podložia z rastlej horniny 1 až 4 pod násypy, z hornina súdržných do 92 % PS a nesúdržných</t>
  </si>
  <si>
    <t>215901101.S</t>
  </si>
  <si>
    <t>Zakladanie</t>
  </si>
  <si>
    <t>Kamenivo ťažené drobné frakcia 0-2 mm</t>
  </si>
  <si>
    <t>583310000300.S</t>
  </si>
  <si>
    <t xml:space="preserve">Obsyp potrubia sypaninou z vhodných hornín </t>
  </si>
  <si>
    <t>175101101.S</t>
  </si>
  <si>
    <t>Zásyp sypaninou v uzavretých priestoroch so zhutnením a s urovnaním povrchu zásypu</t>
  </si>
  <si>
    <t>174101102.S</t>
  </si>
  <si>
    <t>Poplatok za skladovanie - zemina a kamenivo (17 05) ostatné</t>
  </si>
  <si>
    <t>171209002.S</t>
  </si>
  <si>
    <t>Uloženie sypaniny na skládky do 100 m3</t>
  </si>
  <si>
    <t>171201201.S</t>
  </si>
  <si>
    <t>Nakladanie výkopku tr.1-4 ručne</t>
  </si>
  <si>
    <t>167101100.S</t>
  </si>
  <si>
    <t>Vodorovné premiestnenie výkopku po spevnenej ceste z horniny tr.1-4, do 100 m3, príplatok k cene za každých ďalšich a začatých 1000 m</t>
  </si>
  <si>
    <t>162501105.S</t>
  </si>
  <si>
    <t>Vodorovné premiestnenie výkopku po spevnenej ceste z horniny tr.1-4, do 100 m3 na vzdialenosť do 3000 m</t>
  </si>
  <si>
    <t>162501102.S</t>
  </si>
  <si>
    <t>Vodorovné premiestnenie výkopku z horniny 1-4 nad 20-50m</t>
  </si>
  <si>
    <t>162201102.S</t>
  </si>
  <si>
    <t>Výkop jamy a ryhy v obmedzenom priestore horn. tr.3 ručne</t>
  </si>
  <si>
    <t>130201001.S</t>
  </si>
  <si>
    <t>Zemné práce</t>
  </si>
  <si>
    <t>Práce a dodávky HSV</t>
  </si>
  <si>
    <t>-1</t>
  </si>
  <si>
    <t>Náklady z rozpočtu</t>
  </si>
  <si>
    <t>Suť Celkom [t]</t>
  </si>
  <si>
    <t>J. suť [t]</t>
  </si>
  <si>
    <t>Hmotnosť celkom [t]</t>
  </si>
  <si>
    <t>J. hmotnosť [t]</t>
  </si>
  <si>
    <t>Nh celkom [h]</t>
  </si>
  <si>
    <t>J. Nh [h]</t>
  </si>
  <si>
    <t>Cenová sústava</t>
  </si>
  <si>
    <t>Cena celkom [EUR]</t>
  </si>
  <si>
    <t>J.cena [EUR]</t>
  </si>
  <si>
    <t>Množstvo</t>
  </si>
  <si>
    <t>MJ</t>
  </si>
  <si>
    <t>PČ</t>
  </si>
  <si>
    <t>E1.1 Architektonické a stavebné riešenie</t>
  </si>
  <si>
    <t>ROZPOČET</t>
  </si>
  <si>
    <t xml:space="preserve">    769.1 - E 1.6 Vzduchotechnické zariadenia  (VZT)</t>
  </si>
  <si>
    <t xml:space="preserve">    769 - Montáže vzduchotechnických zariadení</t>
  </si>
  <si>
    <t>PSV - Práce a dodávky PSV</t>
  </si>
  <si>
    <t>Kód dielu - Popis</t>
  </si>
  <si>
    <t>REKAPITULÁCIA ROZPOČTU</t>
  </si>
  <si>
    <t>základná</t>
  </si>
  <si>
    <t>Ing. Melinda Murárová</t>
  </si>
  <si>
    <t xml:space="preserve"> </t>
  </si>
  <si>
    <t>E1.6 Vzduchotechnické zariadenia (VZT)</t>
  </si>
  <si>
    <t>kpl</t>
  </si>
  <si>
    <t>MONTÁŽ (25 % z dodávky)</t>
  </si>
  <si>
    <t>7691</t>
  </si>
  <si>
    <t>hod</t>
  </si>
  <si>
    <t>Odskúšanie funkčnosti zariadení</t>
  </si>
  <si>
    <t>Oboznámenie obsluhovateľa s funkciou a zaškolenie personálu</t>
  </si>
  <si>
    <t>Komplexné vyskúšanie vzduchotechnického a klimaizačného zariadenia, potrebné úpravy potrubia,  zaregulovanie vzduchových množstiev</t>
  </si>
  <si>
    <t>Žeriav a práce žeriavom</t>
  </si>
  <si>
    <t>kg</t>
  </si>
  <si>
    <t>Izolácie - kaučuková hr. 13 mm - interiér, prívodné potrubie</t>
  </si>
  <si>
    <t>bm</t>
  </si>
  <si>
    <t>Spätná klapka  RSK 100</t>
  </si>
  <si>
    <t>Protidažďová žalúzia PZK 100</t>
  </si>
  <si>
    <t>5.02</t>
  </si>
  <si>
    <t>5.01</t>
  </si>
  <si>
    <t>Zariadenie č.5: Vetranie hygieny a m.pre upratovačku.</t>
  </si>
  <si>
    <t>Dymovod ICS 5000 50 DN180 16,21 m</t>
  </si>
  <si>
    <t>4.03</t>
  </si>
  <si>
    <t>Spiro potrubie - ø 800 +50%tvaroviek</t>
  </si>
  <si>
    <t>Krycia mriežka KMH 1000x800</t>
  </si>
  <si>
    <t>Tlmič hluku kruhový  jadrový THKS 800</t>
  </si>
  <si>
    <t>4.02</t>
  </si>
  <si>
    <t>4.01</t>
  </si>
  <si>
    <t>Zariadenie č.4: Vetranie  priestoru dieselagregátu – odvod tepelných ziskov.</t>
  </si>
  <si>
    <t>ɸ 250 +25%tvaroviek</t>
  </si>
  <si>
    <t>ɸ 200 +25%tvaroviek</t>
  </si>
  <si>
    <t>ɸ 160 +25%tvaroviek</t>
  </si>
  <si>
    <t>3.07</t>
  </si>
  <si>
    <t>3.06</t>
  </si>
  <si>
    <t>Protidažďová žalúzia PZK 160</t>
  </si>
  <si>
    <t>Protidažďová žalúzia PZK 250</t>
  </si>
  <si>
    <t>3.05</t>
  </si>
  <si>
    <t>Spätná klapka  RSK 160 nerezová (plast)</t>
  </si>
  <si>
    <t>Spätná klapka RSK 250 nerezová(plast)</t>
  </si>
  <si>
    <t>3.04</t>
  </si>
  <si>
    <t>Tanierový ventil pre prívod   TV ELI 200 - 250m3/h</t>
  </si>
  <si>
    <t>Tanierový ventil kovový pre prívod   TV ELI  100 - 1x100m3/h,  3x50m3/h</t>
  </si>
  <si>
    <t>3.03</t>
  </si>
  <si>
    <t>3.02</t>
  </si>
  <si>
    <t>3.01a</t>
  </si>
  <si>
    <t>- spona AP-250</t>
  </si>
  <si>
    <t>- ovladac STouch</t>
  </si>
  <si>
    <t>3.01</t>
  </si>
  <si>
    <t>Zariadenie č.3:Vetranie UPS, rozvodne, chodby serverovne  a tech. miesnosti</t>
  </si>
  <si>
    <t>PVC zákryt potrubí (1kpl do25m)</t>
  </si>
  <si>
    <t>Doplnenie chladiva ( 1kpl cca 2,5kg)</t>
  </si>
  <si>
    <t>Komunikačný kábel  (1kpl do 25m)</t>
  </si>
  <si>
    <t>1/4" - ɸ 6 - 6,4mm</t>
  </si>
  <si>
    <t>3/8"- ɸ 10 - 9,52mm</t>
  </si>
  <si>
    <t>5/8" - ɸ 16 - 15,88mm</t>
  </si>
  <si>
    <t>Tlakové skúšky potrubí</t>
  </si>
  <si>
    <t>Cu potrubie vrátane izolácie (izolácia kaučuková)</t>
  </si>
  <si>
    <t>Konzoly pod vonkajšie jednoky (uholníky + rošt)</t>
  </si>
  <si>
    <t>2.03</t>
  </si>
  <si>
    <t>2.02</t>
  </si>
  <si>
    <t>2.01</t>
  </si>
  <si>
    <t>Zariadenie č.2 :Chladenie UPS, rozvodne a tech. miestnosti .</t>
  </si>
  <si>
    <t>1.04</t>
  </si>
  <si>
    <t>3/4" - ɸ 20 - 19,05mm</t>
  </si>
  <si>
    <t>1.03</t>
  </si>
  <si>
    <t>1.02</t>
  </si>
  <si>
    <t>1.01</t>
  </si>
  <si>
    <t>Zariadenie č.1: Chladenie serverovne.</t>
  </si>
  <si>
    <t>Zariadenie č. 01_A+B: Demontáž existujúcich VZ a KLJ zariadení</t>
  </si>
  <si>
    <t>E 1.6 Vzduchotechnické zariadenia  (VZT)</t>
  </si>
  <si>
    <t>769.1</t>
  </si>
  <si>
    <t>E 1.7 Vnútorné silnoprúdové rozvody (ELI)</t>
  </si>
  <si>
    <t>Časť:   E 1.7 Vnútorné silnoprúdové rozvody (ELI)</t>
  </si>
  <si>
    <t>Odborná prehliadka a skúška</t>
  </si>
  <si>
    <t>950101001</t>
  </si>
  <si>
    <t>Revízie</t>
  </si>
  <si>
    <t>95-M</t>
  </si>
  <si>
    <t>Montáž patch kábla FTP, Cat.5, 5E, 6 - od 3m, LSOH, uloženého v lište</t>
  </si>
  <si>
    <t>220512123</t>
  </si>
  <si>
    <t>Kábel uchytený na NIEDAX lištách</t>
  </si>
  <si>
    <t>220511032</t>
  </si>
  <si>
    <t>Montáž konektoru (zástrčky)</t>
  </si>
  <si>
    <t>220511025</t>
  </si>
  <si>
    <t>Zapojenie zásuvky 2xRJ45</t>
  </si>
  <si>
    <t>220511021</t>
  </si>
  <si>
    <t>Montáž zásuvky 2xRJ45 na omietku</t>
  </si>
  <si>
    <t>220511004</t>
  </si>
  <si>
    <t>eur</t>
  </si>
  <si>
    <t>000700011</t>
  </si>
  <si>
    <t>Demontáž - kábel medený uložený voľne CYKY 450/750 V 5x10   -0,00074 t</t>
  </si>
  <si>
    <t>210967243</t>
  </si>
  <si>
    <t>Demontáž na spätnú montáž - LED panelu 600x600 mm z kazetového stropu</t>
  </si>
  <si>
    <t>210964476</t>
  </si>
  <si>
    <t>Demontáž - rozvádzač RST   -0,11900 t</t>
  </si>
  <si>
    <t>210962961</t>
  </si>
  <si>
    <t>Demontáž na spätnú montáž - domová zásuvka polozapustená alebo zapustená 10/16 A 250 V 2P + Z</t>
  </si>
  <si>
    <t>210961063</t>
  </si>
  <si>
    <t>Kábel signálny uložený pevne JYTY 250 V 12x1</t>
  </si>
  <si>
    <t>210872125</t>
  </si>
  <si>
    <t>Kábel medený silový uložený pevne 1-CYKY 0,6/1 kV 5x95</t>
  </si>
  <si>
    <t>210810067</t>
  </si>
  <si>
    <t>Kábel medený silový uložený pevne 1-CYKY 0,6/1 kV 5x50</t>
  </si>
  <si>
    <t>210810066</t>
  </si>
  <si>
    <t>Kábel medený silový uložený pevne 1-CYKY 0,6/1 kV 4x50</t>
  </si>
  <si>
    <t>210810062</t>
  </si>
  <si>
    <t>Kábel medený silový uložený pevne 1-CYKY 0,6/1 kV 3x95+50</t>
  </si>
  <si>
    <t>210810053</t>
  </si>
  <si>
    <t>Vodič medený uložený pevne H07V-U (CY) 450/750 V  10</t>
  </si>
  <si>
    <t>210800520</t>
  </si>
  <si>
    <t>Kábel medený uložený pevne CYKY 450/750 V 12x1,5</t>
  </si>
  <si>
    <t>210800167</t>
  </si>
  <si>
    <t>Kábel medený uložený pevne CYKY 450/750 V 7x4</t>
  </si>
  <si>
    <t>210800166</t>
  </si>
  <si>
    <t>Kábel medený uložený pevne CYKY 450/750 V 5x16</t>
  </si>
  <si>
    <t>210800163</t>
  </si>
  <si>
    <t>Kábel medený uložený pevne CYKY 450/750 V 5x10</t>
  </si>
  <si>
    <t>210800162</t>
  </si>
  <si>
    <t>Kábel medený uložený pevne CYKY 450/750 V 5x6</t>
  </si>
  <si>
    <t>210800161</t>
  </si>
  <si>
    <t>Kábel medený uložený pevne CYKY 450/750 V 5x2,5</t>
  </si>
  <si>
    <t>210800159</t>
  </si>
  <si>
    <t>Kábel medený uložený pevne CYKY 450/750 V 5x1,5</t>
  </si>
  <si>
    <t>210800158</t>
  </si>
  <si>
    <t>Kábel medený uložený pevne CYKY 450/750 V 3x2,5</t>
  </si>
  <si>
    <t>210800147</t>
  </si>
  <si>
    <t>Kábel medený uložený pevne CYKY 450/750 V 3x1,5</t>
  </si>
  <si>
    <t>210800146</t>
  </si>
  <si>
    <t>Montáž EZA, vrátane oživenia, nastavenia testovania, konfigurácie, zaškolenia obsluhy</t>
  </si>
  <si>
    <t>210240003</t>
  </si>
  <si>
    <t>Montáž zálohového zdroja napájania 80kVA, vrátane oživenia, nastavenia testovania, konfigurácie, zaškolenia obsluhy</t>
  </si>
  <si>
    <t>210240002</t>
  </si>
  <si>
    <t>Montáž zálohového zdroja napájania 40kVA, vrátane oživenia, nastavenia testovania, konfigurácie, zaškolenia obsluhy</t>
  </si>
  <si>
    <t>210240001</t>
  </si>
  <si>
    <t>Svorka na potrubie "BERNARD" vrátane pásika Cu</t>
  </si>
  <si>
    <t>210220040</t>
  </si>
  <si>
    <t>Montáž výkonového sieťového filtra</t>
  </si>
  <si>
    <t>210210331</t>
  </si>
  <si>
    <t>Montáž svietidla interiérového na stenu do 5 kg</t>
  </si>
  <si>
    <t>210201903</t>
  </si>
  <si>
    <t>Zapojenie svietidla IP20, stropného - nástenného LED</t>
  </si>
  <si>
    <t>210201080</t>
  </si>
  <si>
    <t>Domova rozvodnica do 36 M  povrchová montáž</t>
  </si>
  <si>
    <t>210193082</t>
  </si>
  <si>
    <t>Domova rozvodnica do 24 M  povrchová montáž</t>
  </si>
  <si>
    <t>210193081</t>
  </si>
  <si>
    <t>Montáž Cu zbernice (vrátane podpier)</t>
  </si>
  <si>
    <t>210190622</t>
  </si>
  <si>
    <t>Montáž oceľoplechovej rozvodnice do váhy 100 kg</t>
  </si>
  <si>
    <t>210190003</t>
  </si>
  <si>
    <t>Časové relé jednofunkčné, kontakty 1P</t>
  </si>
  <si>
    <t>210150011</t>
  </si>
  <si>
    <t>Motorové spúšťače trojpólové do 10 A</t>
  </si>
  <si>
    <t>210130200</t>
  </si>
  <si>
    <t>Stýkač štvorpólový na DIN lištu do 63 A</t>
  </si>
  <si>
    <t>210130108</t>
  </si>
  <si>
    <t>Výkonové ističe vzduchové od 100 A - 630 A</t>
  </si>
  <si>
    <t>210120503</t>
  </si>
  <si>
    <t>Zvodiče prepätia kombinované triedy B + C</t>
  </si>
  <si>
    <t>210120423</t>
  </si>
  <si>
    <t>Zvodiče prepätia triedy D</t>
  </si>
  <si>
    <t>210120422</t>
  </si>
  <si>
    <t>Zvodiče prepätia triedy C</t>
  </si>
  <si>
    <t>210120421</t>
  </si>
  <si>
    <t>Prúdové chrániče s nadprúdovou ochranou štvorpólové</t>
  </si>
  <si>
    <t>210120415</t>
  </si>
  <si>
    <t>Prúdové chrániče s nadprúdovou ochranou dvojpólové</t>
  </si>
  <si>
    <t>210120414</t>
  </si>
  <si>
    <t>Prúdové chrániče štvorpólové 25 - 80 A</t>
  </si>
  <si>
    <t>210120411</t>
  </si>
  <si>
    <t>Istič vzduchový trojpólový +N od 40 do 125 A na DIN lištu</t>
  </si>
  <si>
    <t>210120408</t>
  </si>
  <si>
    <t>Istič vzduchový trojpólový od 40 do 125 A na DIN lištu</t>
  </si>
  <si>
    <t>210120407</t>
  </si>
  <si>
    <t>Istič vzduchový trojpólový do 63 A</t>
  </si>
  <si>
    <t>210120404</t>
  </si>
  <si>
    <t>Istič vzduchový jednopólový do 63 A</t>
  </si>
  <si>
    <t>210120401</t>
  </si>
  <si>
    <t>Poistka nožová veľkost 2 do 400 A 500 V</t>
  </si>
  <si>
    <t>210120104</t>
  </si>
  <si>
    <t>Poistka nožová veľkost 1 do 250 A 500 V</t>
  </si>
  <si>
    <t>210120103</t>
  </si>
  <si>
    <t>Poistka nožová veľkost 00 do 160A 500 V</t>
  </si>
  <si>
    <t>210120102</t>
  </si>
  <si>
    <t>Radové poistkové odpínače SPH 2 trojpólové do 400 A</t>
  </si>
  <si>
    <t>210120027</t>
  </si>
  <si>
    <t>Radové poistkové odpínače SPH 1 trojpólové do 250 A</t>
  </si>
  <si>
    <t>210120026</t>
  </si>
  <si>
    <t>Radové poistkové odpínače SPH 00 trojpólové do 160 A</t>
  </si>
  <si>
    <t>210120025</t>
  </si>
  <si>
    <t>Radové poistkové odpínače SPH 00 jednopólové do 160 A</t>
  </si>
  <si>
    <t>210120024</t>
  </si>
  <si>
    <t>Poistkový spodok SPH 1 jednopólový do 250 A</t>
  </si>
  <si>
    <t>210120022</t>
  </si>
  <si>
    <t>Priemyslová zásuvka CEE 250 V, 400 V, 500 V, vrátane zapojenia, typ IERN 1632</t>
  </si>
  <si>
    <t>210111144</t>
  </si>
  <si>
    <t>Domová zásuvka v krabici obyč. alebo do vlhka, vrátane zapojenia 10/16 A 250 V 2P + Z</t>
  </si>
  <si>
    <t>210111021</t>
  </si>
  <si>
    <t>Domová zásuvka polozapustená alebo zapustená vrátane zapojenia 10/16 A 250 V 2P + Z</t>
  </si>
  <si>
    <t>210111011</t>
  </si>
  <si>
    <t>Modulárne vypínače 3P od 80 A do 125 A na DIN lištu</t>
  </si>
  <si>
    <t>210110407</t>
  </si>
  <si>
    <t>Spínač polozapustený a zapustený vrátane zapojenia jednopólový - radenie 1</t>
  </si>
  <si>
    <t>210110041</t>
  </si>
  <si>
    <t>Ukončenie vodičov v rozvádzač. vrátane zapojenia a vodičovej koncovky do 95 mm2</t>
  </si>
  <si>
    <t>210100008</t>
  </si>
  <si>
    <t>Ukončenie vodičov v rozvádzač. vrátane zapojenia a vodičovej koncovky do 50 mm2</t>
  </si>
  <si>
    <t>210100006</t>
  </si>
  <si>
    <t>Ukončenie vodičov v rozvádzač. vrátane zapojenia a vodičovej koncovky do 35 mm2</t>
  </si>
  <si>
    <t>210100005</t>
  </si>
  <si>
    <t>Ukončenie vodičov v rozvádzač. vrátane zapojenia a vodičovej koncovky do 16 mm2</t>
  </si>
  <si>
    <t>210100003</t>
  </si>
  <si>
    <t>Ukončenie vodičov v rozvádzač. vrátane zapojenia a vodičovej koncovky do 2,5 mm2</t>
  </si>
  <si>
    <t>210100001</t>
  </si>
  <si>
    <t>Montáž nástenných konzol pre kábelové rošty</t>
  </si>
  <si>
    <t>210020152</t>
  </si>
  <si>
    <t>Predĺženie existujúcich stropných nosníkov pomocou I-nosníkov a spajacích dosiek</t>
  </si>
  <si>
    <t>210020151</t>
  </si>
  <si>
    <t>Káblový rošt šírky 100 mm, pre voľné i pevné uloženie káblov</t>
  </si>
  <si>
    <t>210020131</t>
  </si>
  <si>
    <t>Káblový výložník  montáž  200 až 400 mm</t>
  </si>
  <si>
    <t>210020121</t>
  </si>
  <si>
    <t>Rúrka ohybná elektroinštalačná bezhalogenová a UV stabilná typ 2320, uložená pevne</t>
  </si>
  <si>
    <t>210010551</t>
  </si>
  <si>
    <t>Odviečkovanie alebo zaviečkovanie krabíc - viečko na skrutky</t>
  </si>
  <si>
    <t>210010522</t>
  </si>
  <si>
    <t>Krabicová rozvodka z lisovaného izolantu vrátane ukončenia káblov a zapojenia vodičov  do 4 m</t>
  </si>
  <si>
    <t>210010351</t>
  </si>
  <si>
    <t>Krabica (1903, KR 68) odbočná s viečkom, svorkovnicou vrátane zapojenia, kruhová</t>
  </si>
  <si>
    <t>210010321</t>
  </si>
  <si>
    <t>Elektroinštalačný kanál  z PVC 140x60, vrátane príslušenstva</t>
  </si>
  <si>
    <t>210010143</t>
  </si>
  <si>
    <t>Lišta elektroinštalačná z PVC 60x60, uložená pevne, vkladacia</t>
  </si>
  <si>
    <t>210010115</t>
  </si>
  <si>
    <t>Lišta elektroinštalačná z PVC 100x60, uložená pevne, vkladacia</t>
  </si>
  <si>
    <t>210010114</t>
  </si>
  <si>
    <t>Lišta elektroinštalačná z PVC 100x40, uložená pevne, vkladacia</t>
  </si>
  <si>
    <t>210010113</t>
  </si>
  <si>
    <t>Lišta elektroinštalačná z PVC 80x40, uložená pevne, vkladacia</t>
  </si>
  <si>
    <t>210010112</t>
  </si>
  <si>
    <t>Lišta elektroinštalačná z PVC 60x40, uložená pevne, vkladacia</t>
  </si>
  <si>
    <t>210010111</t>
  </si>
  <si>
    <t>Lišta elektroinštalačná z PVC 50x20, uložená pevne, vkladacia</t>
  </si>
  <si>
    <t>210010110</t>
  </si>
  <si>
    <t>Lišta elektroinštalačná z PVC 30x25, uložená pevne, vkladacia</t>
  </si>
  <si>
    <t>210010109</t>
  </si>
  <si>
    <t>Lišta elektroinštalačná z PVC 32x15, uložená pevne, vkladacia</t>
  </si>
  <si>
    <t>210010108</t>
  </si>
  <si>
    <t>Lišta elektroinštalačná z PVC 18x13, uložená pevne, vkladacia</t>
  </si>
  <si>
    <t>210010107</t>
  </si>
  <si>
    <t>Elektromontáže</t>
  </si>
  <si>
    <t>21-M</t>
  </si>
  <si>
    <t>Práce a dodávky M</t>
  </si>
  <si>
    <t>Kábel medený CYKY-J 5x1,5 mm2</t>
  </si>
  <si>
    <t>341110001900</t>
  </si>
  <si>
    <t>345610004910</t>
  </si>
  <si>
    <t>Kompletný vypínač,  radenie 1</t>
  </si>
  <si>
    <t>345320000400</t>
  </si>
  <si>
    <t>Krabica univerzálna z PVC pod omietku Dxh 73x42 mm,</t>
  </si>
  <si>
    <t>345410002400</t>
  </si>
  <si>
    <t>Kábel medený CYKY-J 5x6 mm2</t>
  </si>
  <si>
    <t>341110002200</t>
  </si>
  <si>
    <t>Kábel medený CYKY-J 5x2,5 mm2</t>
  </si>
  <si>
    <t>341110002000</t>
  </si>
  <si>
    <t>Kábel medený CYKY-J 7x4 mm2</t>
  </si>
  <si>
    <t>341110002700</t>
  </si>
  <si>
    <t>Kábel medený CYKY-O 3x1,5 mm2</t>
  </si>
  <si>
    <t>341110000200</t>
  </si>
  <si>
    <t>Kábel medený CYKY-J 12x1,5 mm2</t>
  </si>
  <si>
    <t>341110002800</t>
  </si>
  <si>
    <t>Kábel medený CYKY-J 3x1,5 mm2</t>
  </si>
  <si>
    <t>341110000100</t>
  </si>
  <si>
    <t>Poistková vložka PNA2 400A gG, Un AC 500 V/DC 440 V, veľkosť 2, gG</t>
  </si>
  <si>
    <t>345290008000</t>
  </si>
  <si>
    <t>Poistková vložka PNA1 250A gG, Un AC 500 V/DC 440 V, veľkosť 1, gG</t>
  </si>
  <si>
    <t>345290006700</t>
  </si>
  <si>
    <t>Istič 1P, charakteristika C, 16 A, 10 kA, 1 modul</t>
  </si>
  <si>
    <t>358220013400</t>
  </si>
  <si>
    <t>Istič 1P, charakteristika C, 6 A, 10kA, 1 modul</t>
  </si>
  <si>
    <t>358220013100</t>
  </si>
  <si>
    <t>Istič 1P, charakteristika C, 13 A, 10kA, 1 modul</t>
  </si>
  <si>
    <t>358220013300</t>
  </si>
  <si>
    <t>Istič  1P, charakteristika B, 16 A, 10kA, 1 modul,</t>
  </si>
  <si>
    <t>358220012100</t>
  </si>
  <si>
    <t>Istič 1P, charakteristika B, 10 A, 10k A, 1 modul,</t>
  </si>
  <si>
    <t>358220011900</t>
  </si>
  <si>
    <t>Istič  3P, charakteristika C, 32 A, 10kA, 3 moduly</t>
  </si>
  <si>
    <t>358220043700</t>
  </si>
  <si>
    <t>Istič 3P, charakteristika C, 20 A, 10kA, 3 moduly</t>
  </si>
  <si>
    <t>358220043500</t>
  </si>
  <si>
    <t>Istič  3P, charakteristika B, 25 A, 10kA, 3 moduly,</t>
  </si>
  <si>
    <t>358220042500</t>
  </si>
  <si>
    <t>Istič 3P, charakteristika B, 50 A, 10k A, 3 moduly,</t>
  </si>
  <si>
    <t>358220042800</t>
  </si>
  <si>
    <t>358370004100</t>
  </si>
  <si>
    <t>358370004600</t>
  </si>
  <si>
    <t>Stýkač inštalačný 4P, 63 A, 4 NO, cievka 230 V, 3 moduly,</t>
  </si>
  <si>
    <t>358210001900</t>
  </si>
  <si>
    <t>Zvodič bleskového prúdu a prepätia T1+T2 , Un=230V, Iimp=25kA, Imax=60kA, Up=1,5kV, IP20, maximálne predistenie 250 A gG</t>
  </si>
  <si>
    <t>358240000500</t>
  </si>
  <si>
    <t>Kompletná svorka uzemňovacia na potrubie</t>
  </si>
  <si>
    <t>354410006200</t>
  </si>
  <si>
    <t>UV stabilná elektroinštalačná rúrka, pre vonkajšie inštalácie dn=20 mm</t>
  </si>
  <si>
    <t>286120017100</t>
  </si>
  <si>
    <t>Patch kábel , Cat.6A - 5 m,</t>
  </si>
  <si>
    <t>383150016900</t>
  </si>
  <si>
    <t>Nástenné LED svietidlo 400x400x70 mm, 80W, 6000K, IP20</t>
  </si>
  <si>
    <t>348120000100</t>
  </si>
  <si>
    <t>Krabica plastová rozvodná s priechodkami a svorkovnicou</t>
  </si>
  <si>
    <t>345410011900</t>
  </si>
  <si>
    <t>Káblové oko medené lisovacie CU 50</t>
  </si>
  <si>
    <t>354310023100</t>
  </si>
  <si>
    <t>Káblové oko medené lisovacie CU 95</t>
  </si>
  <si>
    <t>354310025600</t>
  </si>
  <si>
    <t>Vodič medený H07V-U 10 mm2</t>
  </si>
  <si>
    <t>341110012400</t>
  </si>
  <si>
    <t>Dvoj zásuvka dátová RJ45 Cat 6 FTP</t>
  </si>
  <si>
    <t>383150000200</t>
  </si>
  <si>
    <t>Odpínač poistkový FH1-3A/F</t>
  </si>
  <si>
    <t>345290010700</t>
  </si>
  <si>
    <t>Odpínač poistkový FH2-3A/F</t>
  </si>
  <si>
    <t>345290010900</t>
  </si>
  <si>
    <t>Odpínač poistkový FH000-3A/T</t>
  </si>
  <si>
    <t>345290009700</t>
  </si>
  <si>
    <t>Odpínač poistkový FH000-1A/T</t>
  </si>
  <si>
    <t>345290009500</t>
  </si>
  <si>
    <t>Poistková vložka PNA000 50A gG, Un AC 500 V/DC 250 V, veľkosť 000, gG</t>
  </si>
  <si>
    <t>345290005100</t>
  </si>
  <si>
    <t>Poistková vložka PNA000 100A gG, Un AC 500 V/DC 250 V, veľkosť 000, gG</t>
  </si>
  <si>
    <t>345290005400</t>
  </si>
  <si>
    <t>Poistková vložka PNA2 350A gG, Un AC 500 V/DC 440 V, veľkosť 2, gG</t>
  </si>
  <si>
    <t>345290007900</t>
  </si>
  <si>
    <t>Poistková vložka PNA000 160A gG, Un AC 400 V/DC 250 V, veľkosť 000, gG</t>
  </si>
  <si>
    <t>345290005600</t>
  </si>
  <si>
    <t>Poistková vložka PNA000 16A gG, Un AC 500 V/DC 250 V, veľkosť 000, gG</t>
  </si>
  <si>
    <t>345290004500</t>
  </si>
  <si>
    <t>Poistková vložka PNA000 6A gG, Un AC 500 V/DC 250 V, veľkosť 000, gG</t>
  </si>
  <si>
    <t>345290004300</t>
  </si>
  <si>
    <t>Poistková vložka PNA1 200A gG, Un AC 500 V/DC 440 V, veľkosť 1, gG</t>
  </si>
  <si>
    <t>345290006500</t>
  </si>
  <si>
    <t>Spodok poistkový SPB1 SS</t>
  </si>
  <si>
    <t>345290001900</t>
  </si>
  <si>
    <t xml:space="preserve">Kompletná spájacia doska </t>
  </si>
  <si>
    <t>345750044400</t>
  </si>
  <si>
    <t>Vyložník 200 mm pre samonosný žľab</t>
  </si>
  <si>
    <t>345750044300</t>
  </si>
  <si>
    <t>Stropný nosník 300 mm</t>
  </si>
  <si>
    <t>345750042900</t>
  </si>
  <si>
    <t>I-nosník hutnícky 300 mm</t>
  </si>
  <si>
    <t>345750042800</t>
  </si>
  <si>
    <t>Koleno 90° pre samonosný žľab 100x100 mm</t>
  </si>
  <si>
    <t>345750012800</t>
  </si>
  <si>
    <t xml:space="preserve">Žľab samonosný 100 x 100 mm </t>
  </si>
  <si>
    <t>345750009400</t>
  </si>
  <si>
    <t>Prúdový chránič 4P, 40 A, 30 mA, typ A, 4 moduly</t>
  </si>
  <si>
    <t>358230017400</t>
  </si>
  <si>
    <t>Istič 3P, charakteristika B, 63 A, 10k A, 3 moduly</t>
  </si>
  <si>
    <t>358220042900</t>
  </si>
  <si>
    <t>Istič 3P, charakteristika B, 32 A, 10kA, 3 moduly</t>
  </si>
  <si>
    <t>358220042600</t>
  </si>
  <si>
    <t>Konektor RJ45 netie Cat6A</t>
  </si>
  <si>
    <t>374590001100</t>
  </si>
  <si>
    <t>Prúdový chránič s istením 4P, charakteristika B, 16 A, 10 kA, 30 mA, typ A, 4 moduly</t>
  </si>
  <si>
    <t>358230021300</t>
  </si>
  <si>
    <t>Prúdový chránič s istením 1P+N, charakteristika B, 10 A, 10 kA, 30 mA, typ A, 2 moduly</t>
  </si>
  <si>
    <t>358230000300</t>
  </si>
  <si>
    <t>Prúdový chránič s istením1P+N, charakteristika B, 16 A, 10 kA, 30 mA, typ A, 2 moduly</t>
  </si>
  <si>
    <t>358230000500</t>
  </si>
  <si>
    <t>Trojpólový zvodič prepätia, typ 2, Un=230V, In=20kA, Imax=40kA, Up=1,35 kV, IP20, maximálne predistenie 160A gG</t>
  </si>
  <si>
    <t>358240003200</t>
  </si>
  <si>
    <t>Štvorpólový zvodič prepätia, typ 2, Un=230V, In=20 kA, Imax=40 kA, Up=1,35 kV, IP20, maximálne predistenie 160A gG</t>
  </si>
  <si>
    <t>358240003000</t>
  </si>
  <si>
    <t>Modulárny vypínač , 3P 125 A</t>
  </si>
  <si>
    <t>358220041100</t>
  </si>
  <si>
    <t>Viečko na krabicu KO 68 D 80 mm,</t>
  </si>
  <si>
    <t>345410003100</t>
  </si>
  <si>
    <t>Jednoduchá zásuvka 250V/16A, IP20, hnedá farba</t>
  </si>
  <si>
    <t>345510003500</t>
  </si>
  <si>
    <t>Šnúrový adaptér z vidlice 16A/230V/3P na domovú zásuvku 250V/16A, IP44</t>
  </si>
  <si>
    <t>345510003400</t>
  </si>
  <si>
    <t>345510003200</t>
  </si>
  <si>
    <t xml:space="preserve">Rozvádzač nástenný plastový, 18M, IP65, IK08, 63A, 500V </t>
  </si>
  <si>
    <t>357140007700</t>
  </si>
  <si>
    <t>Rozvádzač nástenný plastový, 36M, IP65, IK08, 63A, 500V</t>
  </si>
  <si>
    <t>357140007800</t>
  </si>
  <si>
    <t>Prepäťová ochrana typ 3, Un=230V, In=3kA, Up=1,5kV, IP20, maximálne predistenie B16, montáž do škatule, akustická signalizácia poruchy.</t>
  </si>
  <si>
    <t>354310036800</t>
  </si>
  <si>
    <t>Jednozásuvka kompletná, s viečkom, IP44 250V/16, čierna farba</t>
  </si>
  <si>
    <t>345510004200</t>
  </si>
  <si>
    <t>Jednozásuvka kompletná, s viečkom, IP44 250v/16A, biela farba</t>
  </si>
  <si>
    <t>345510004100</t>
  </si>
  <si>
    <t>Jednozásuvka plastová s viečkom, IP44, 250V/16A, hnedá farba</t>
  </si>
  <si>
    <t>345510004000</t>
  </si>
  <si>
    <t>Prístrojová podložka pre kanály EKE 8560-12_HB</t>
  </si>
  <si>
    <t>345750068500</t>
  </si>
  <si>
    <t>Prístrojový nosič (skatuľa) KP EKE_HB</t>
  </si>
  <si>
    <t>345750068400</t>
  </si>
  <si>
    <t xml:space="preserve">Nosič prístrojový plechový pre 400V zásuvky PN EKE </t>
  </si>
  <si>
    <t>345750067600</t>
  </si>
  <si>
    <t xml:space="preserve">Elektroinštalačný kanál EKE 140x60 mm </t>
  </si>
  <si>
    <t>345750067200</t>
  </si>
  <si>
    <t xml:space="preserve">Lišta hranatá z PVC, EKE 100x60 mm </t>
  </si>
  <si>
    <t>345750065250</t>
  </si>
  <si>
    <t>Lišta hranatá z PVC, EKE 60x60 mm</t>
  </si>
  <si>
    <t>345750065200</t>
  </si>
  <si>
    <t>Lišta hranatá z PVC, LHD 80x40 mm</t>
  </si>
  <si>
    <t>345750065180</t>
  </si>
  <si>
    <t>Lišta hranatá  z PVC, LHD 100x40 mm</t>
  </si>
  <si>
    <t>345750065170</t>
  </si>
  <si>
    <t>Lišta hranatá  z PVC, LHD 50x20 mm</t>
  </si>
  <si>
    <t>345750065160</t>
  </si>
  <si>
    <t>Lišta hranatá z PVC, LHD 32X15 mm,</t>
  </si>
  <si>
    <t>345750065000</t>
  </si>
  <si>
    <t>Lišta hranatá z PVC, LH 60X40 mm</t>
  </si>
  <si>
    <t>345750064300</t>
  </si>
  <si>
    <t>Lišta hranatá z PVC, LHD 30X25 mm</t>
  </si>
  <si>
    <t>345750064900</t>
  </si>
  <si>
    <t>Lišta vkladacia z PVC LV 18x13 mm</t>
  </si>
  <si>
    <t>345750065400</t>
  </si>
  <si>
    <t>Kábel medený dátový FTP 4x2x0,55 cat. 6A</t>
  </si>
  <si>
    <t>341230001600</t>
  </si>
  <si>
    <t>Kábel medený signálny JYTY-O 12x1 mm2</t>
  </si>
  <si>
    <t>341210001900</t>
  </si>
  <si>
    <t>Kábel medený 1-CYKY-J 5x95 mm2</t>
  </si>
  <si>
    <t>341110006800</t>
  </si>
  <si>
    <t>Kábel medený 1-CYKY-J 4x50 mm2</t>
  </si>
  <si>
    <t>341110006300</t>
  </si>
  <si>
    <t>Kábel medený 1-CYKY-J 5x50 mm2</t>
  </si>
  <si>
    <t>341110006700</t>
  </si>
  <si>
    <t>Kábel medený 1-CYKY-J 3x95+50 mm2</t>
  </si>
  <si>
    <t>341110005400</t>
  </si>
  <si>
    <t>Kábel medený CYKY-J 5x16 mm2</t>
  </si>
  <si>
    <t>341110002400</t>
  </si>
  <si>
    <t>Kábel medený CYKY-J 5x10 mm2</t>
  </si>
  <si>
    <t>341110002300</t>
  </si>
  <si>
    <t>Kompaktný istič 4P, 160A</t>
  </si>
  <si>
    <t>358220062300</t>
  </si>
  <si>
    <t>Kompaktný istič 3P, 125A</t>
  </si>
  <si>
    <t>358220062200</t>
  </si>
  <si>
    <t>Istič 3P+N, charakteristika C, 80 A, 20 kA</t>
  </si>
  <si>
    <t>358220065400</t>
  </si>
  <si>
    <t>Istič 3P, charakteristika C, 80 A, 20 kA</t>
  </si>
  <si>
    <t>358220065300</t>
  </si>
  <si>
    <t xml:space="preserve">Kompaktný odpínač 3P, 160A </t>
  </si>
  <si>
    <t>358220062400</t>
  </si>
  <si>
    <t xml:space="preserve">Rozvádzač skriňový oceľoplechový NN 40x200x60 cm </t>
  </si>
  <si>
    <t>357130000100</t>
  </si>
  <si>
    <t>Príslušenstvo k EZA - komunikačný modul GSM pre zasielanie stavových hlásení a alarmových stavov prostredníctvom SMS na dve predvolené čísla (SIM kartu dodá objednávateľ).</t>
  </si>
  <si>
    <t>374390000400</t>
  </si>
  <si>
    <t xml:space="preserve">EZA kapotovaný a odhlučnený, 3-fázový 3x231/400V, TN-C, 50Hz, zdanlivý výkon P.R.P. 272kVA, činný výkon P.R.P. 217kW, zdanlivý výkon L.T.P. 300 kVA, činný výkon L.T.P. 240kW, menovitý prúd P.R.P. 390A, menovitý prúd L.T.P. 435A, trieda G3, palivová nádrž (vrátane záchytnej vane) súčasť sústrojenstva, čas prevádzky pri 75% výkone P.R.P. 10 hodín, skratová odolnosť altenátora počas 20 sekúnd 300% menovitého prúdu, diaľkový dohľad cez mobilnú sieť, automatický štart pri výpadku siete, samostatný ATS prepínač 630A, 4000x1370x2185 mm, 3300 kg, vrátane 500 l paliva, predohrev chladiacej kvapaliny - áno, integrovaný nabíjač štartovacej batérie, kapacita štartovacej batérie 145 Ah, výkon štartéru 6 kW, elektrický systém štartovania 24V, </t>
  </si>
  <si>
    <t>384490002500</t>
  </si>
  <si>
    <t>40 kW servisný modul kompatibilný s UPS 40kVA (UPS pre serverovňu) aj s UPS 80kVA (UPS pre PC)</t>
  </si>
  <si>
    <t>384490002400</t>
  </si>
  <si>
    <t>I/O karta pre UPS - 3x programovateľný digitálny vstup (nastaviť: EPO-núdzové vypnutie, externý by-pass, generátorový mód) / 4x alarmové relé</t>
  </si>
  <si>
    <t>374390000300</t>
  </si>
  <si>
    <t>Ethernet adaptér pre UPS - SNMP, Modbus-TCP, http vrátane externého snímača prostredia EMD (snímač teploty a vlhkosti)</t>
  </si>
  <si>
    <t>374390000200</t>
  </si>
  <si>
    <t>374390000100</t>
  </si>
  <si>
    <r>
      <t>Zálohový zdroj napájania UPS 80kVA, 3 fázový vstup a výstup, separátny vstup bypass siete, 50Hz, interné batérie 5 minút pri 80 kW, osadené 2 kusy výkonového modul 40kW, životnosť bat. 10 rokov, 600x920x1930, IP20, 7" dotykový displej, bezpečnosť IEC/EN 62040-1, EMC IEC/EN 62040-2, plný výkon až do +40</t>
    </r>
    <r>
      <rPr>
        <vertAlign val="superscript"/>
        <sz val="8"/>
        <color rgb="FF0065CE"/>
        <rFont val="Tahoma"/>
        <family val="2"/>
        <charset val="238"/>
      </rPr>
      <t xml:space="preserve">o </t>
    </r>
    <r>
      <rPr>
        <sz val="8"/>
        <color rgb="FF0065CE"/>
        <rFont val="Tahoma"/>
        <family val="2"/>
        <charset val="238"/>
      </rPr>
      <t>C, výstupný účinník 1.</t>
    </r>
  </si>
  <si>
    <t>384490002300</t>
  </si>
  <si>
    <r>
      <t>Zálohový zdroj napájania UPS 40kVA, 3 fázový vstup a výstup, separátny vstup bypass siete, 50Hz, interné batérie 30 minút pri 20 kW, osadený 1 kus výkonový modul 40kW, životnosť bat. 10 rokov, 444x800x1400, IP20, 3,5" displej, bezpečnosť IEC/EN 62040-1, EMC IEC/EN 62040-2, plný výkon až do +40</t>
    </r>
    <r>
      <rPr>
        <vertAlign val="superscript"/>
        <sz val="8"/>
        <color rgb="FF0065CE"/>
        <rFont val="Tahoma"/>
        <family val="2"/>
        <charset val="238"/>
      </rPr>
      <t>o</t>
    </r>
    <r>
      <rPr>
        <sz val="8"/>
        <color rgb="FF0065CE"/>
        <rFont val="Tahoma"/>
        <family val="2"/>
        <charset val="238"/>
      </rPr>
      <t>C, výstupný účinník 1.</t>
    </r>
  </si>
  <si>
    <t>384490002200</t>
  </si>
  <si>
    <t xml:space="preserve">Výkonový sieťový EMI filter, Imax=100A, Umax=440V, f=0-400 Hz, unikajúci prúd max. 120 mA </t>
  </si>
  <si>
    <t>358260015200</t>
  </si>
  <si>
    <t>Časové relé jednofunkčné  čas 6-60 s, oneskorené zapnutie, výstup 1x16A prepínací</t>
  </si>
  <si>
    <t>374310000100</t>
  </si>
  <si>
    <t xml:space="preserve">Držiak (podpera) zbernice </t>
  </si>
  <si>
    <t>358370012500</t>
  </si>
  <si>
    <t>Zbernica Cu 40x10 mm</t>
  </si>
  <si>
    <t>358370012900</t>
  </si>
  <si>
    <t xml:space="preserve">Rozvádzač skriňový oceľoplechový NN 80x200x60 cm </t>
  </si>
  <si>
    <t>357130000400</t>
  </si>
  <si>
    <t>Kábel medený CYKY-J 3x2,5 mm2</t>
  </si>
  <si>
    <t>341110000800</t>
  </si>
  <si>
    <t>Celková cena</t>
  </si>
  <si>
    <t>J. cena indexovaná</t>
  </si>
  <si>
    <t>Kód položky</t>
  </si>
  <si>
    <t>Typ položky</t>
  </si>
  <si>
    <t>TV</t>
  </si>
  <si>
    <t>ČP</t>
  </si>
  <si>
    <t>CELKOVÝ KRYCÍ LIST ROZPOČTU - NEOPRÁVNENÉ POLOŽKY</t>
  </si>
  <si>
    <t>CELKOVÁ REKAPITULÁCIA ROZPOČTU - NEOPRÁVNENÉ POLOŽKY</t>
  </si>
  <si>
    <t>E1.4 Zdravotechnická inštalácia (ZTI)</t>
  </si>
  <si>
    <t xml:space="preserve">Zdravotechnika - zariaďovacie predmety   </t>
  </si>
  <si>
    <t>725</t>
  </si>
  <si>
    <t xml:space="preserve">Zdravotechnika - strojné vybavenie   </t>
  </si>
  <si>
    <t>724</t>
  </si>
  <si>
    <t xml:space="preserve">Zdravotechnika - vnútorný vodovod   </t>
  </si>
  <si>
    <t>722</t>
  </si>
  <si>
    <t xml:space="preserve">Zdravotechnika - vnútorná kanalizácia   </t>
  </si>
  <si>
    <t>721</t>
  </si>
  <si>
    <t xml:space="preserve">Izolácie tepelné   </t>
  </si>
  <si>
    <t>713</t>
  </si>
  <si>
    <t xml:space="preserve">Ostatné konštrukcie a práce-búranie   </t>
  </si>
  <si>
    <t xml:space="preserve">Rúrové vedenie   </t>
  </si>
  <si>
    <t xml:space="preserve">Vodorovné konštrukcie   </t>
  </si>
  <si>
    <t>Dátum:   18. 8. 2021</t>
  </si>
  <si>
    <t>Časť:   E 1.4 Zdravotechnická inštalácia  (ZTI)</t>
  </si>
  <si>
    <t xml:space="preserve">Stavebno montážne práce náročné ucelené - odborné, tvorivé remeselné (Tr. 3) v rozsahu viac ako 4 a menej ako 8 hodín   </t>
  </si>
  <si>
    <t>HZS000213</t>
  </si>
  <si>
    <t xml:space="preserve">Presun hmôt pre zariaďovacie predmety v objektoch výšky do 6 m   </t>
  </si>
  <si>
    <t>998725101.S</t>
  </si>
  <si>
    <t xml:space="preserve">Zápachová uzávierka - sifón pre umývadlá DN 40   </t>
  </si>
  <si>
    <t>551620006400.S</t>
  </si>
  <si>
    <t xml:space="preserve">Montáž zápachovej uzávierky pre zariaďovacie predmety, umývadlovej do D 40 mm   </t>
  </si>
  <si>
    <t>725869301.S</t>
  </si>
  <si>
    <t xml:space="preserve">Demontáž jednoduchej zápachovej uzávierky pre zariaďovacie predmety, umývadlá, drezy, práčky  -0,00085t   </t>
  </si>
  <si>
    <t>725860820.S</t>
  </si>
  <si>
    <t xml:space="preserve">Batéria umývadlová stojanková páková   </t>
  </si>
  <si>
    <t>551450003800.S</t>
  </si>
  <si>
    <t xml:space="preserve">Montáž batérie umývadlovej a drezovej stojankovej, pákovej alebo klasickej s mechanickým ovládaním   </t>
  </si>
  <si>
    <t>725829601.S</t>
  </si>
  <si>
    <t xml:space="preserve">Batéria drezová nástenná jednopáková, chróm   </t>
  </si>
  <si>
    <t>551450000200.S</t>
  </si>
  <si>
    <t xml:space="preserve">Montáž batérie umývadlovej a drezovej nástennej pákovej alebo klasickej s mechanickým ovládaním   </t>
  </si>
  <si>
    <t>725829201.S</t>
  </si>
  <si>
    <t>súb.</t>
  </si>
  <si>
    <t xml:space="preserve">Demontáž batérie drezovej, umývadlovej nástennej,  -0,0026t   </t>
  </si>
  <si>
    <t>725820810.S</t>
  </si>
  <si>
    <t xml:space="preserve">Demontáž batérie stojankovej do 1 otvoru,  -0,00086t   </t>
  </si>
  <si>
    <t>725820802.S</t>
  </si>
  <si>
    <t xml:space="preserve">Guľový ventil rohový, 1/2" - 1/2", s filtrom, chrómovaná mosadz   </t>
  </si>
  <si>
    <t>551110020000.S</t>
  </si>
  <si>
    <t xml:space="preserve">Montáž ventilu bez pripojovacej rúrky G 1/2   </t>
  </si>
  <si>
    <t>725819402.S</t>
  </si>
  <si>
    <t xml:space="preserve">Vnútrostaveniskové premiestnenie vybúraných hmôt zariaďovacích predmetov vodorovne do 100 m z budov s výš. do 6 m   </t>
  </si>
  <si>
    <t>725590811.S</t>
  </si>
  <si>
    <t xml:space="preserve">Výlevka stojatá keramická s plastovou mrežou   </t>
  </si>
  <si>
    <t>642710000100.S</t>
  </si>
  <si>
    <t xml:space="preserve">Montáž výlevky keramickej voľne stojacej bez výtokovej armatúry   </t>
  </si>
  <si>
    <t>725333360.S</t>
  </si>
  <si>
    <t xml:space="preserve">Demontáž výlevky bez výtokovej armatúry, bez nádrže a splachovacieho potrubia, diturvitovej,  -0,03470t   </t>
  </si>
  <si>
    <t>725330820.S</t>
  </si>
  <si>
    <t>642110000100</t>
  </si>
  <si>
    <t xml:space="preserve">Montáž umývadla keramického na skrutky do muriva, bez výtokovej armatúry   </t>
  </si>
  <si>
    <t>725219401.S</t>
  </si>
  <si>
    <t xml:space="preserve">Demontáž umývadiel alebo umývadielok bez výtokovej armatúry,  -0,01946t   </t>
  </si>
  <si>
    <t>725210821.S</t>
  </si>
  <si>
    <t xml:space="preserve">Demontáž pisoárového státia 1 dielnych,  -0,03968t   </t>
  </si>
  <si>
    <t>725130811.S</t>
  </si>
  <si>
    <t xml:space="preserve">Misa záchodová keramická kombinovaná so zvislým odpadom   </t>
  </si>
  <si>
    <t>642340000500.S</t>
  </si>
  <si>
    <t xml:space="preserve">Montáž záchodovej misy keramickej kombinovanej s zvislým odpadom   </t>
  </si>
  <si>
    <t>725119308.S</t>
  </si>
  <si>
    <t xml:space="preserve">Demontáž záchoda splachovacieho s nádržou alebo s tlakovým splachovačom,  -0,01933t   </t>
  </si>
  <si>
    <t>725110811.S</t>
  </si>
  <si>
    <t xml:space="preserve">Presun hmôt pre strojné vybavenie v objektoch výšky do 6 m   </t>
  </si>
  <si>
    <t>998724101.S</t>
  </si>
  <si>
    <t>97936156</t>
  </si>
  <si>
    <t xml:space="preserve">Montáž a zapojenie malej čerpacej stanice na jedno sanitárne zariadenie (bez fekálií)   </t>
  </si>
  <si>
    <t>724400100.S</t>
  </si>
  <si>
    <t xml:space="preserve">Presun hmôt pre vnútorný vodovod v objektoch výšky do 6 m   </t>
  </si>
  <si>
    <t>998722101.S</t>
  </si>
  <si>
    <t xml:space="preserve">Vnútrostav. premiestnenie vybúraných hmôt vnútorný vodovod vodorovne do 100 m z budov vys. do 6 m   </t>
  </si>
  <si>
    <t>722290821.S</t>
  </si>
  <si>
    <t xml:space="preserve">Prepláchnutie a dezinfekcia vodovodného potrubia do DN 80   </t>
  </si>
  <si>
    <t>722290234.S</t>
  </si>
  <si>
    <t xml:space="preserve">Tlaková skúška vodovodného potrubia závitového do DN 50   </t>
  </si>
  <si>
    <t>722290226.S</t>
  </si>
  <si>
    <t>pár</t>
  </si>
  <si>
    <t xml:space="preserve">Montáž armatúry závitovej s jedným závitom, nástenka pre batériu G 1/2   </t>
  </si>
  <si>
    <t>722220121.S</t>
  </si>
  <si>
    <t xml:space="preserve">Montáž armatúry závitovej s jedným závitom, nástenka pre výtokový ventil G 1/2   </t>
  </si>
  <si>
    <t>722220111.S</t>
  </si>
  <si>
    <t xml:space="preserve">Uzatvorenie alebo otvorenie vodovodného potrubia   </t>
  </si>
  <si>
    <t>722190901.S</t>
  </si>
  <si>
    <t xml:space="preserve">Vyvedenie a upevnenie výpustky DN 15   </t>
  </si>
  <si>
    <t>722190401.S</t>
  </si>
  <si>
    <t xml:space="preserve">Ochrana potrubia gumovými vložkami do upevňovacích prvkov proti prenášaniu hluku do DN 25   </t>
  </si>
  <si>
    <t>722181131.S</t>
  </si>
  <si>
    <t xml:space="preserve">Potrubie plasthliníkové D 32 mm   </t>
  </si>
  <si>
    <t>722171134.S</t>
  </si>
  <si>
    <t xml:space="preserve">Potrubie plasthliníkové D 26 mm   </t>
  </si>
  <si>
    <t>722171133.S</t>
  </si>
  <si>
    <t xml:space="preserve">Potrubie plasthliníkové D 20 mm   </t>
  </si>
  <si>
    <t>722171132.S</t>
  </si>
  <si>
    <t xml:space="preserve">Oprava vodovodného potrubia závitového prepojenie doterajšieho potrubia DN 25   </t>
  </si>
  <si>
    <t>722131933.S</t>
  </si>
  <si>
    <t xml:space="preserve">Oprava vodovodného potrubia závitového prepojenie doterajšieho potrubia DN 15   </t>
  </si>
  <si>
    <t>722131931.S</t>
  </si>
  <si>
    <t xml:space="preserve">Demontáž potrubia z oceľových rúrok závitových nad DN 25 do DN 40,  -0,00497t   </t>
  </si>
  <si>
    <t>722130802.S</t>
  </si>
  <si>
    <t xml:space="preserve">Demontáž potrubia z oceľových rúrok závitových do DN 25,  -0,00213t   </t>
  </si>
  <si>
    <t>722130801.S</t>
  </si>
  <si>
    <t xml:space="preserve">Presun hmôt pre vnútornú kanalizáciu v objektoch výšky do 6 m   </t>
  </si>
  <si>
    <t>998721101.S</t>
  </si>
  <si>
    <t xml:space="preserve">Prečistenie zvislých odpadov v jednom podlaží do DN 200   </t>
  </si>
  <si>
    <t>721300912.S</t>
  </si>
  <si>
    <t xml:space="preserve">Vnútrostav. premiestnenie vybúraných hmôt vnútor. kanal. vodorovne do 100 m z budov vysokých do 6 m   </t>
  </si>
  <si>
    <t>721290821.S</t>
  </si>
  <si>
    <t xml:space="preserve">Ostatné - skúška tesnosti kanalizácie v objektoch dymom do DN 300   </t>
  </si>
  <si>
    <t>721290123.S</t>
  </si>
  <si>
    <t xml:space="preserve">Ostatné - skúška tesnosti kanalizácie v objektoch vodou do DN 125   </t>
  </si>
  <si>
    <t>721290111.S</t>
  </si>
  <si>
    <t xml:space="preserve">Privzdušňovacia hlavica DN 110, vnútorná kanalizácia, PP   </t>
  </si>
  <si>
    <t>551610000100.S</t>
  </si>
  <si>
    <t xml:space="preserve">Montáž privzdušňovacieho ventilu pre odpadové potrubia DN 110   </t>
  </si>
  <si>
    <t>721290012.S</t>
  </si>
  <si>
    <t xml:space="preserve">Demontáž vpustu podlahového z kyselinovzdornej kameniny DN 70,  -0,02756t   </t>
  </si>
  <si>
    <t>721210812.S</t>
  </si>
  <si>
    <t xml:space="preserve">Zriadenie prípojky na potrubí vyvedenie a upevnenie odpadových výpustiek D 110 mm   </t>
  </si>
  <si>
    <t>721194109.S</t>
  </si>
  <si>
    <t xml:space="preserve">Zriadenie prípojky na potrubí vyvedenie a upevnenie odpadových výpustiek D 50 mm   </t>
  </si>
  <si>
    <t>721194105.S</t>
  </si>
  <si>
    <t>551620015600</t>
  </si>
  <si>
    <t xml:space="preserve">Montáž zápachového uzáveru (sifónu) pre klimatizačné zariadenia   </t>
  </si>
  <si>
    <t>721175015.S</t>
  </si>
  <si>
    <t xml:space="preserve">Potrubie z PVC - U odpadné pripájacie D 32 mm   </t>
  </si>
  <si>
    <t>721173203.S</t>
  </si>
  <si>
    <t xml:space="preserve">Demontáž potrubia z PVC-U rúr odpadového alebo pripojovacieho do D 75 mm,  -0,00156 t   </t>
  </si>
  <si>
    <t>721171803.S</t>
  </si>
  <si>
    <t xml:space="preserve">Potrubie odpadné zvislé z odhlučnených rúr PE Dxt 110x6 mm   </t>
  </si>
  <si>
    <t>721171531.S</t>
  </si>
  <si>
    <t xml:space="preserve">Potrubie z rúr PE-HD Dxt 110x4,3 mm odpadné prípojné   </t>
  </si>
  <si>
    <t>721171508.S</t>
  </si>
  <si>
    <t xml:space="preserve">Potrubie z rúr PE-HD Dxt 50x3 mm odpadné prípojné   </t>
  </si>
  <si>
    <t>721171503.S</t>
  </si>
  <si>
    <t xml:space="preserve">Potrubie z rúr PE-HD Dxt 40x3 mm odpadné prípojné   </t>
  </si>
  <si>
    <t>721171502.S</t>
  </si>
  <si>
    <t>551510000300</t>
  </si>
  <si>
    <t xml:space="preserve">Potrubie z rúr PE-HD Dxt 110x4,3 mm ležaté   </t>
  </si>
  <si>
    <t>721171308.S</t>
  </si>
  <si>
    <t xml:space="preserve">Oprava odpadového potrubia liatinového prepojenie doterajšieho potrubia DN 100   </t>
  </si>
  <si>
    <t>721140915.S</t>
  </si>
  <si>
    <t xml:space="preserve">Oprava odpadového potrubia liatinového vsadenie odbočky do potrubia DN 100   </t>
  </si>
  <si>
    <t>721140905.S</t>
  </si>
  <si>
    <t xml:space="preserve">Demontáž potrubia z liatinových rúr odpadového alebo dažďového do DN 100,  -0,01492t   </t>
  </si>
  <si>
    <t>721140802.S</t>
  </si>
  <si>
    <t xml:space="preserve">Presun hmôt pre izolácie tepelné v objektoch výšky do 6 m   </t>
  </si>
  <si>
    <t>998713101.S</t>
  </si>
  <si>
    <t xml:space="preserve">Izolačná PE trubica dxhr. 35x20 mm, nadrezaná, na izolovanie rozvodov vody, kúrenia, zdravotechniky   </t>
  </si>
  <si>
    <t>283310004900.S</t>
  </si>
  <si>
    <t xml:space="preserve">Izolačná PE trubica dxhr. 22x20 mm, nadrezaná, na izolovanie rozvodov vody, kúrenia, zdravotechniky   </t>
  </si>
  <si>
    <t>283310004700.S</t>
  </si>
  <si>
    <t xml:space="preserve">Montáž trubíc z PE, hr.15-20 mm,vnút.priemer do 38 mm   </t>
  </si>
  <si>
    <t>713482121.S</t>
  </si>
  <si>
    <t xml:space="preserve">Izolačná PE trubica dxhr. 35x9 mm, nadrezaná, na izolovanie rozvodov vody, kúrenia, zdravotechniky   </t>
  </si>
  <si>
    <t>283310001600.S</t>
  </si>
  <si>
    <t xml:space="preserve">Izolačná PE trubica dxhr. 28x9 mm, nadrezaná, na izolovanie rozvodov vody, kúrenia, zdravotechniky   </t>
  </si>
  <si>
    <t>283310001500.S</t>
  </si>
  <si>
    <t xml:space="preserve">Izolačná PE trubica dxhr. 22x9 mm, nadrezaná, na izolovanie rozvodov vody, kúrenia, zdravotechniky   </t>
  </si>
  <si>
    <t>283310001300.S</t>
  </si>
  <si>
    <t xml:space="preserve">Montáž trubíc z PE, hr.do 10 mm,vnút.priemer do 38 mm   </t>
  </si>
  <si>
    <t>713482111.S</t>
  </si>
  <si>
    <t xml:space="preserve">Poplatok za skladovanie - betón, tehly, dlaždice (17 01) ostatné   </t>
  </si>
  <si>
    <t xml:space="preserve">Odvoz sutiny a vybúraných hmôt na skládku do 1 km   </t>
  </si>
  <si>
    <t xml:space="preserve">Zvislá doprava sutiny a vybúraných hmôt za prvé podlažie nad alebo pod základným podlažím   </t>
  </si>
  <si>
    <t>979011111.S</t>
  </si>
  <si>
    <t xml:space="preserve">Vysekávanie rýh v akomkoľvek murive tehlovom na akúkoľvek maltu do hĺbky 70 mm a š. do 70 mm,  -0,00900t   </t>
  </si>
  <si>
    <t>974031142.S</t>
  </si>
  <si>
    <t xml:space="preserve">Vrty príklepovým vrtákom do D 42 mm do stien alebo smerom dole do tehál -0.00002t   </t>
  </si>
  <si>
    <t>971035807.S</t>
  </si>
  <si>
    <t xml:space="preserve">Vybúranie kanalizačného potrubia DN do 100 mm,  -0,03700t   </t>
  </si>
  <si>
    <t>969021111.S</t>
  </si>
  <si>
    <t xml:space="preserve">Vybúranie vodovodného vedenia DN do 52 mm,  -0,01300t   </t>
  </si>
  <si>
    <t>969011121.S</t>
  </si>
  <si>
    <t xml:space="preserve">Búranie podkladov pod dlažby, liatych dlažieb a mazanín,betón s poterom,teracom hr.do 150 mm,  plochy nad 4 m2 -2,20000t   </t>
  </si>
  <si>
    <t xml:space="preserve">Poklop liatinový, rozmer 600x600 mm, A 15 kN, s tesnenim   </t>
  </si>
  <si>
    <t>552410002650.S</t>
  </si>
  <si>
    <t xml:space="preserve">Osadenie poklopu liatinového a oceľového vrátane rámu hmotn. do 50 kg   </t>
  </si>
  <si>
    <t>899101111.S</t>
  </si>
  <si>
    <t xml:space="preserve">Dno alebo steny šachiet kanalizačných hr. nad 200 mm z betónu vodostavebného tr. C 25/30   </t>
  </si>
  <si>
    <t>894201166.S</t>
  </si>
  <si>
    <t xml:space="preserve">Dosky, bloky, sedlá z betónu v otvorenom výkope tr.C 20/25   </t>
  </si>
  <si>
    <t>452311146</t>
  </si>
  <si>
    <t xml:space="preserve">Osadenie prstenca alebo rámu pod poklopy a mreže, výšky do 100 mm   </t>
  </si>
  <si>
    <t>452112111</t>
  </si>
  <si>
    <t>Cena jednotková</t>
  </si>
  <si>
    <t>Množstvo celkom</t>
  </si>
  <si>
    <t>Č.</t>
  </si>
  <si>
    <t>Dátum:    6.2021</t>
  </si>
  <si>
    <t xml:space="preserve">Zhotoviteľ:   </t>
  </si>
  <si>
    <t xml:space="preserve">ROZPOČET  </t>
  </si>
  <si>
    <t>Zásuvková rozvodnica s istením, 1x400V/32A, 2x230V/16</t>
  </si>
  <si>
    <t>CELKOVÝ KRYCÍ LIST ROZPOČTU - OPRÁVNENÉ POLOŽKY</t>
  </si>
  <si>
    <t>CELKOVÁ REKAPITULÁCIA ROZPOČTU - OPRÁVNENÉ POLOŽKY</t>
  </si>
  <si>
    <t>Štvorhranné potrubie do obvodu (mm):  vyhotoviť zákryt pri montáži z potrubia nad dieselagregát vid.výkres)                                                                       4600 vrátane 40 % tvaroviek</t>
  </si>
  <si>
    <t>Ľahké pracovné lešenie do výšky 2,5 m                               Prenájom lešenia na 1 mesiac</t>
  </si>
  <si>
    <t>Drobný, pomocný a doplnkový materiál                                                                                                       Montážny a spojovací materiál pre vyhotovenie kotvení</t>
  </si>
  <si>
    <t>Riešiť prestupy vzt cez vnútorné steny - rieši AS       - nové otvory všetky aj stavebne vyspraviť</t>
  </si>
  <si>
    <t>Demontáž existujúcich vzt  a klimatizačných zariadení, ktoré budú nahradené novými nižšie špecifikovanými v PD  - odhadované množstvo cca 1000kg - rozsah demontáže uvedený viď.zoznam strojov a zariadení.</t>
  </si>
  <si>
    <t xml:space="preserve">Presná klíma  pre chladenie serverovne                   Vnútorná inverterová KLJ  napríklad systemair                                                    typ ST OPA141  alebo.ekvivalent                         Qch=14kW – 400V-3PH+N+PE - 50Hz, 0,67kW  , Ti=22°C, RH 45%, kond teplota 50°C, te= 35°C, tlak. strata 50Pa                                                          Konfigurácia -  je nasávanie spredu jednotky a výfuk z hornej časti cez prídavný nástavec smerom dopredu.  Jednotky sú navrhnuté so zvlhčovačom, el. ohrevom (pre príp. odvlhčovania), s výbavou pre celoročné chladenie a ost.príslušenstvom - popis viď.zoznam strojov a zariadení z.č.1                                                                                                                                                                                                                                                                             </t>
  </si>
  <si>
    <t xml:space="preserve">Presná klíma  pre chladenie serverovne                   Vnútorná inverterová KLJ  napríklad systemair                                                                                   typ ST OPA211  alebo ekvivalent                                                  Qch=20kW – 400V-3PH+N+PE - 50Hz, 1,32kW  - Ti=22°C, RH 45%, kond teplota 50°C, te= 35°C, tlak. strata 50Pa  , chladivo R410a                                                       Konfigurácia -  je nasávanie spredu jednotky a výfuk z hornej časti cez prídavný nástavec smerom dopredu.  Jednotky sú navrhnuté so zvlhčovačom, el. ohrevom (pre príp. odvlhčovania), s výbavou pre celoročné chladenie a ost.príslušenstvom - popis viď.zoznam strojov a zariadení                                              </t>
  </si>
  <si>
    <t>Kondenzačná vonkajšia KLJ   napríklad systemair                                  typ TMC19 alebo ekvivalent– 230V/50Hz, 360W, 1,8A, 1400ot/min -umiestnená v exteriéri pri opornom múre na zadnom parkovisku vid.výkresy+antivibračné podlažky-4x</t>
  </si>
  <si>
    <t xml:space="preserve">Protihluková stena napríklad frivent typ SOUND 50 alebo ekvivalent  - obloženie steny pred a za KLJ oporný múr a stena garáže rozmer 7500x1200x50 vrátane príslušenstva   </t>
  </si>
  <si>
    <t xml:space="preserve">Konzoly -stojky pod vedenie Cu potrubia vyhotoviť pri montáži pre uloženie potrubí z dôvodu že nie je možné v serverovni vŕtať (uholníky ),                                                                                          Popis vid.zoznam strojov a zariadení </t>
  </si>
  <si>
    <t>"Chladenie UPS_ technologické chladenie celoročné                                                                          2x inverterový split sytém 1x + 1x 100% rezerva  - popis vid.zoznam strojov a zariadení                                                                                                                                                                                                      Vonkajšia kondenzačná KLJ  napríklad Daikin typ RZAG140NY1 alebo ekvivalent :                                                     400V/50Hz,  Max. prikon 4,69x1,28 = 6kW                                                                  Istenie : 16A                                                                                                                                                         inv., tep.čerp, chladivo R32, Qch=13,4kW</t>
  </si>
  <si>
    <t>Vnútorná KLJ  napríklad Daikin kanálová typ FBA140A alebo ekvivalent - prepojená s vonkajšou kondenzačkou komunikačným káblom (vid.schéma)                                                 rozmer-245x1400x800, Qch=13,4kW</t>
  </si>
  <si>
    <t>Príslušenstvo napríklad Daikin alebo ekvivalent- popis vid.zoznam strojov a zariadení                                                                              ModBUs RTD 10, Káblový ovládač BRC1H52W, Protihluový kryt EKLN140A</t>
  </si>
  <si>
    <t>"Chladenie rozvodní_ technologické chladenie celoročné  - popis vid.zoznam strojov a zariadení                                                           inverterový split systém pozostáva z:                                             Vonkajšia kondenzačná KLJ napríklad Daikin typ RZAG35A alebo ekvivalent -  230V/50Hz,  Max. prikon3,74kW, chladiv R32, Istenie 16A                                                                                                                                                                                                                                                                                                                           Vnútorná KLJ napríklad Daikin nástenná typ FTXM35A alebo ekvivalent - prepojená s vonkajšou kondenzačkou komunikačným káblom (vid.schéma)   - umiestnená pod stropom cca 30mm na stene, IČ ovládač                                                                    EKLN35A_Protihlukový kryt pre RZAG-A        -2ks"</t>
  </si>
  <si>
    <t>2.04</t>
  </si>
  <si>
    <t>2.05</t>
  </si>
  <si>
    <t>2.06</t>
  </si>
  <si>
    <t>2.07</t>
  </si>
  <si>
    <t>"Privodna jednotka napríklad Ventra typ VEKA 700-5,0-L1 alebo.ekvivalent, vrátane regulácie, filtra, klapky so servom a el. ohrievača 2,0 kW                                    V = 500 m3/h, pst = 250 Pa                                    400V/50Hz, IP54, 5,17W/13,9A , nepretržitý chod   popis v zozname strojov a zariadení</t>
  </si>
  <si>
    <t>Prirodzené vetranie UPS                                                                                                                               Prívod - nerezová  krycia mriežka v interiéri   napríklad typ Dalap Ø100 alebo ekvivalent                                                              v exteriéri protidažďová žalúzia ALU Ø100 + spiro potrubie nerez resp.plast  Ø100/1000mm                                                                                                    Odvod-nerezová  krycia mriežka v interiéri  napríklad typ Dalap Ø100  alebo ekvivalent                                       v exteriéri protidažďová žalúzia ALU Ø100 + spiro potrubie nerez resp.plast  Ø100/1000mm                        popis v zozname strojov a zariadení</t>
  </si>
  <si>
    <t>"Odvodny radialny ventilator  napríklad Ventra CPV 1020-4T/ATEX EEX d, Ex-vxhotovenie do zony 2 (EX II 3G c IIB T4), materialove vyhotovenie skrine a kolesa: PPr ( Qvo=300m3/h, 250Pa) - alebo ekvivalent                                                               Motor: 0,25 kW, 1350 ot/min, 400V, PTC              Príslušenstvo + Konzola pre uloženie a kotvenie do steny a cez závitové tyče do stropu "                                                            popis v zozname strojov a zariadení</t>
  </si>
  <si>
    <t>Výustka pre odvod vzduchu vyhotoveni plast resp. nerez podľa potrubia kruhového                             300x75                                                                         popis vid.zoznam strojov a zariadení</t>
  </si>
  <si>
    <t>Vetranie dieselagregátu_  napríklad Ventra typ KLM 800-7-7-EDGE5Z/38°-4/7,5 VS axiálny potrubný ventilátor umiestnený pod stropom + príslušenstvo alebo ekvivalent                                                           400V/50Hz, 7,5kW,15,2A, 1450ot/min, PTC   - súbežný chod s prívodnou vz+ nepretržitý chod            Qvp/o=25000m3/h, 450Pa                                   popis vid.zoznam strojov a zariadení</t>
  </si>
  <si>
    <t>Protihluková žalúzia napríklad frivent typ  PHZE-  1500x 800 x 400/-/ZN- alebo ekvivalent</t>
  </si>
  <si>
    <t>Požiarne izolácie: napríklad typ Rockwool Pyrorock Techrock 80ALS EI60 požiarna izolácia na báze minerálnej vlny, hr. 40 mm alebo ekvivalent</t>
  </si>
  <si>
    <t>Komín pre diesel- schiedel alebo ekvivalent  ,   popis vid.zoznam strojov a zariadení                          Vertikálna časť ICS 5000 50 DN180 14,53 m</t>
  </si>
  <si>
    <t>radiálny ventilátor napríklad VORT MEDIO 100 I  alebo ekvivalent - 230V/50Hz, 28W, 013A, n=1600ot/min, IP X4 ovládané časovačom od svetelného spínača na dobeh 15-20min                                                                                                     popis vid.zoznam strojov a zariadení</t>
  </si>
  <si>
    <t>Spiro kruhové potrubie                                               ɸ 100 +25% tvaroviek</t>
  </si>
  <si>
    <t>Kondenzačná vonkajšia KLJ   napríklad systemair 2xTMC31 alebo ekvivalent -230V/850Hz, 614W, 3A, 1300ot/min -umiestnená v exteriéri pri opornom múre na zadnom parkovisku vid.výkresy</t>
  </si>
  <si>
    <t>Dopravné náklady</t>
  </si>
  <si>
    <t xml:space="preserve">Spätná klapka napríklad HL710 alebo ekvivalent, DN 110, automatická nerezová klapka, čistiaci otvor, proti vzdutej vode, ABS   </t>
  </si>
  <si>
    <t xml:space="preserve">Zápachová uzávierka podomietková napríklad UP HL138, alebo ekvivalent, DN32, krytka 100x100 mm, prídavná zápachová uzávierka, vetranie a klimatizácia, PP/ABS   </t>
  </si>
  <si>
    <t xml:space="preserve">Prečerpávač kondenzátu (napríklad Conlift1, alebo ekvivalent) 1x230V 50Hz   </t>
  </si>
  <si>
    <t xml:space="preserve">Umývadlo keramické napríklad CUBITO, alebo ekvivalent, rozmer 550x420x185 mm, biela, </t>
  </si>
  <si>
    <t>Ethernet adaptér pre UPS - SNMP, Modbus-TCP, http, vrátane funkcie pre automatický shutdown serverov s podporou Hyper-V a VMware</t>
  </si>
  <si>
    <t>Trojpólová vstaviteľná zásuvka 230V/16A, IP54, hodinový uhol 6, napríklad SEZ IERN 1632, alebo ekvivalent</t>
  </si>
  <si>
    <t>Istič motorový napríklad MIS 18, alebo ekvivalent 18</t>
  </si>
  <si>
    <t>Istič motorový napríklad MIS 18, alebo evivalent 1,6</t>
  </si>
  <si>
    <t>Svorkovnica z PA  šxvxh 57x57x14 mm,</t>
  </si>
  <si>
    <t>Časť:   E 1.6 Vzduchotechnické zariadenia (VZT)</t>
  </si>
  <si>
    <t>Časť:   E 1.1 Architektonické a stavebné riešenie (ASR)</t>
  </si>
  <si>
    <t>Izolácia proti povrchovej a podpovrchovej tlakovej vode (napríklad AQUAFIN-2K alebo ekvivalent) hr. 2,5 mm na ploche vodorovnej</t>
  </si>
  <si>
    <t>Izolácia proti povrchovej a podpovrchovej tlakovej vode (napríklad AQUAFIN-2K alebo ekvivalent) hr. 2,5 mm na ploche zvislej</t>
  </si>
  <si>
    <t xml:space="preserve">Časť E1.4 - Zdravotechnická inštalácia (ZTI)   </t>
  </si>
  <si>
    <t>Časť E1.7 - Vnútorné silnoprúdové rozvody (ELI)</t>
  </si>
  <si>
    <t xml:space="preserve">Časť E1.1 - Architektonické a stavebné irešenie   </t>
  </si>
  <si>
    <t xml:space="preserve">Časť E1.6 - Vzduchotechnické zariadenia (VZT)   </t>
  </si>
  <si>
    <t xml:space="preserve">Časť E1.7 - Vnútorné silnoprúdové rozvody (ELI)   </t>
  </si>
  <si>
    <t xml:space="preserve">Oprávnené položky   </t>
  </si>
  <si>
    <t xml:space="preserve">Neoprávené položky   </t>
  </si>
  <si>
    <t>Nastaviteľný podstavec h max = 600 mm</t>
  </si>
  <si>
    <t>Sacie (UP) alebo výfukové (OP) plénum s prednými mriežkami v = 450 mm</t>
  </si>
  <si>
    <t xml:space="preserve">Elektrický ohrievač s nízkou tepelnou zotrvačnosťou 3 kW - 1 st </t>
  </si>
  <si>
    <t>Detektor alarmu vody s jednobodovou sondou</t>
  </si>
  <si>
    <t xml:space="preserve">Svorky pre požiarny/dymový poplach (štandardné iba svorky)  </t>
  </si>
  <si>
    <t xml:space="preserve">Parný zvlhčovač s ponorenými elektródami a snímačom vlhkosti 3 kg </t>
  </si>
  <si>
    <t xml:space="preserve">Ventil  (nízke okolité ovládanie) dodávaný voľne </t>
  </si>
  <si>
    <t xml:space="preserve">Bezkartáčový kompresor s invertorom </t>
  </si>
  <si>
    <t xml:space="preserve">Regulátor  s napájacím vedením (NIE PRE 460/3/60) 1 x 230V/1/50-60 - 8 A  </t>
  </si>
  <si>
    <t>Čerpadlo kondenzátu pre chladič a zvlhčovač</t>
  </si>
  <si>
    <t xml:space="preserve">Sacie (UP) alebo výfukové (OP) plénum s prednými mriežkami v = 550 mm   </t>
  </si>
  <si>
    <t xml:space="preserve">Elektrický ohrievač s nízkou tepelnou zotrvačnosťou 6 kW - 3 st </t>
  </si>
  <si>
    <t>Detektor dymu/požiaru (neintegruje ani nenahrádza</t>
  </si>
  <si>
    <t xml:space="preserve">Parný zvlhčovač s ponorenými elektródami a snímačom vlhkosti 3 kg                             </t>
  </si>
  <si>
    <t>Ventil (nízke okolité ovládanie) dodávaný voľne</t>
  </si>
  <si>
    <t>Bezkartáčový  kompresor s invertorom</t>
  </si>
  <si>
    <t xml:space="preserve">Regulátor  s napájacím vedením (NIE PRE 460/3/60) 1 x 230V/1/50-60 - 8 A      </t>
  </si>
  <si>
    <t>Spiro kruhové potrubie - vyhotovenie nerez resp.plast ( v časti UPS, a predsiene m.pre upratovačku) Všetky prívodné vetvy izolovať izoláciou kaučukovou hr.13mm - vid.úhrnom  nižšie                                                                     ɸ 100 +25%tvaroviek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</si>
</sst>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
    <numFmt numFmtId="165" formatCode="0.00%;\-0.00%"/>
    <numFmt numFmtId="166" formatCode="#,##0.00000"/>
    <numFmt numFmtId="167" formatCode="dd\.mm\.yyyy"/>
    <numFmt numFmtId="168" formatCode="#,##0.000"/>
    <numFmt numFmtId="169" formatCode="#,##0.000;\-#,##0.000"/>
    <numFmt numFmtId="170" formatCode="#,##0;#,##0;"/>
    <numFmt numFmtId="171" formatCode="#,##0.00_ ;\-#,##0.00\ "/>
  </numFmts>
  <fonts count="83">
    <font>
      <sz val="8"/>
      <name val="Arial CE"/>
      <family val="2"/>
    </font>
    <font>
      <sz val="10"/>
      <color rgb="FF969696"/>
      <name val="Arial CE"/>
    </font>
    <font>
      <b/>
      <sz val="10"/>
      <color rgb="FF464646"/>
      <name val="Arial CE"/>
    </font>
    <font>
      <sz val="10"/>
      <color rgb="FF3366FF"/>
      <name val="Arial CE"/>
    </font>
    <font>
      <sz val="10"/>
      <name val="Arial CE"/>
      <family val="2"/>
      <charset val="238"/>
    </font>
    <font>
      <b/>
      <sz val="14"/>
      <name val="Arial CE"/>
      <family val="2"/>
      <charset val="238"/>
    </font>
    <font>
      <b/>
      <sz val="11"/>
      <name val="Arial CE"/>
      <family val="2"/>
      <charset val="238"/>
    </font>
    <font>
      <sz val="8"/>
      <name val="Arial CE"/>
      <family val="2"/>
      <charset val="238"/>
    </font>
    <font>
      <b/>
      <sz val="10"/>
      <name val="Arial CE"/>
      <family val="2"/>
      <charset val="238"/>
    </font>
    <font>
      <b/>
      <sz val="12"/>
      <name val="Arial CE"/>
      <family val="2"/>
      <charset val="238"/>
    </font>
    <font>
      <sz val="8"/>
      <name val="MS Sans Serif"/>
      <charset val="1"/>
    </font>
    <font>
      <sz val="8"/>
      <name val="Arial"/>
      <charset val="238"/>
    </font>
    <font>
      <sz val="7"/>
      <name val="Arial"/>
      <family val="2"/>
      <charset val="238"/>
    </font>
    <font>
      <b/>
      <sz val="10"/>
      <name val="Arial"/>
      <family val="2"/>
      <charset val="238"/>
    </font>
    <font>
      <b/>
      <sz val="12"/>
      <name val="Arial"/>
      <family val="2"/>
      <charset val="238"/>
    </font>
    <font>
      <sz val="7"/>
      <name val="Arial CE"/>
      <family val="2"/>
      <charset val="238"/>
    </font>
    <font>
      <b/>
      <sz val="7"/>
      <name val="Arial"/>
      <family val="2"/>
      <charset val="238"/>
    </font>
    <font>
      <b/>
      <sz val="8"/>
      <name val="Arial"/>
      <family val="2"/>
      <charset val="238"/>
    </font>
    <font>
      <b/>
      <sz val="8"/>
      <name val="Arial CE"/>
      <charset val="238"/>
    </font>
    <font>
      <b/>
      <sz val="8"/>
      <name val="Arial CE"/>
      <family val="2"/>
      <charset val="238"/>
    </font>
    <font>
      <sz val="8"/>
      <name val="Arial"/>
      <family val="2"/>
      <charset val="238"/>
    </font>
    <font>
      <b/>
      <sz val="18"/>
      <color indexed="10"/>
      <name val="Arial CE"/>
      <charset val="238"/>
    </font>
    <font>
      <b/>
      <sz val="11"/>
      <name val="Arial CE"/>
      <charset val="238"/>
    </font>
    <font>
      <b/>
      <sz val="11"/>
      <color indexed="18"/>
      <name val="Arial CE"/>
      <charset val="238"/>
    </font>
    <font>
      <sz val="7"/>
      <name val="Arial CE"/>
      <charset val="238"/>
    </font>
    <font>
      <sz val="8"/>
      <name val="Arial CE"/>
      <charset val="238"/>
    </font>
    <font>
      <sz val="9"/>
      <name val="Arial"/>
      <charset val="238"/>
    </font>
    <font>
      <sz val="9"/>
      <name val="Arial CE"/>
      <charset val="238"/>
    </font>
    <font>
      <b/>
      <sz val="9"/>
      <name val="Arial"/>
      <charset val="238"/>
    </font>
    <font>
      <b/>
      <sz val="9"/>
      <name val="Arial CE"/>
      <charset val="238"/>
    </font>
    <font>
      <b/>
      <sz val="14"/>
      <name val="Arial"/>
      <charset val="238"/>
    </font>
    <font>
      <sz val="10"/>
      <color rgb="FF003366"/>
      <name val="Arial CE"/>
      <family val="2"/>
      <charset val="238"/>
    </font>
    <font>
      <b/>
      <sz val="12"/>
      <color rgb="FF960000"/>
      <name val="Arial CE"/>
      <family val="2"/>
      <charset val="238"/>
    </font>
    <font>
      <sz val="9"/>
      <color rgb="FF969696"/>
      <name val="Arial CE"/>
      <family val="2"/>
      <charset val="238"/>
    </font>
    <font>
      <sz val="9"/>
      <name val="Arial CE"/>
      <family val="2"/>
      <charset val="238"/>
    </font>
    <font>
      <sz val="8"/>
      <color rgb="FF003366"/>
      <name val="Arial CE"/>
      <family val="2"/>
      <charset val="238"/>
    </font>
    <font>
      <i/>
      <sz val="9"/>
      <color rgb="FF0000FF"/>
      <name val="Arial CE"/>
      <family val="2"/>
      <charset val="238"/>
    </font>
    <font>
      <i/>
      <sz val="8"/>
      <color rgb="FF0000FF"/>
      <name val="Arial CE"/>
      <family val="2"/>
      <charset val="238"/>
    </font>
    <font>
      <sz val="12"/>
      <color rgb="FF003366"/>
      <name val="Arial CE"/>
      <family val="2"/>
      <charset val="238"/>
    </font>
    <font>
      <sz val="8"/>
      <color rgb="FF960000"/>
      <name val="Arial CE"/>
      <family val="2"/>
      <charset val="238"/>
    </font>
    <font>
      <sz val="10"/>
      <name val="Arial CE"/>
      <family val="2"/>
    </font>
    <font>
      <b/>
      <sz val="11"/>
      <name val="Arial CE"/>
      <family val="2"/>
    </font>
    <font>
      <sz val="10"/>
      <color rgb="FF003366"/>
      <name val="Arial CE"/>
    </font>
    <font>
      <sz val="12"/>
      <color rgb="FF003366"/>
      <name val="Arial CE"/>
    </font>
    <font>
      <b/>
      <sz val="12"/>
      <color rgb="FF960000"/>
      <name val="Arial CE"/>
    </font>
    <font>
      <b/>
      <sz val="12"/>
      <color rgb="FF800000"/>
      <name val="Arial CE"/>
    </font>
    <font>
      <sz val="9"/>
      <name val="Arial CE"/>
    </font>
    <font>
      <sz val="10"/>
      <name val="Arial CE"/>
    </font>
    <font>
      <b/>
      <sz val="11"/>
      <name val="Arial CE"/>
    </font>
    <font>
      <b/>
      <sz val="14"/>
      <name val="Arial CE"/>
    </font>
    <font>
      <b/>
      <sz val="12"/>
      <name val="Arial CE"/>
    </font>
    <font>
      <sz val="8"/>
      <color rgb="FF969696"/>
      <name val="Arial CE"/>
    </font>
    <font>
      <b/>
      <sz val="10"/>
      <name val="Arial CE"/>
    </font>
    <font>
      <sz val="8"/>
      <name val="Arial CE"/>
    </font>
    <font>
      <u/>
      <sz val="11"/>
      <color theme="10"/>
      <name val="Calibri"/>
      <scheme val="minor"/>
    </font>
    <font>
      <sz val="9"/>
      <color rgb="FF969696"/>
      <name val="Arial CE"/>
    </font>
    <font>
      <i/>
      <sz val="9"/>
      <color rgb="FF0000FF"/>
      <name val="Arial CE"/>
    </font>
    <font>
      <i/>
      <sz val="8"/>
      <color rgb="FF0000FF"/>
      <name val="Arial CE"/>
    </font>
    <font>
      <sz val="8"/>
      <color rgb="FF003366"/>
      <name val="Arial CE"/>
    </font>
    <font>
      <b/>
      <sz val="8"/>
      <name val="Arial CE"/>
    </font>
    <font>
      <sz val="8"/>
      <color rgb="FF960000"/>
      <name val="Arial CE"/>
    </font>
    <font>
      <sz val="11"/>
      <color theme="1"/>
      <name val="Calibri"/>
      <family val="2"/>
      <scheme val="minor"/>
    </font>
    <font>
      <sz val="8"/>
      <color rgb="FF000000"/>
      <name val="Tahoma"/>
    </font>
    <font>
      <b/>
      <sz val="8"/>
      <color rgb="FF000000"/>
      <name val="Tahoma"/>
    </font>
    <font>
      <b/>
      <sz val="8"/>
      <color rgb="FFFF0000"/>
      <name val="Tahoma"/>
    </font>
    <font>
      <sz val="8"/>
      <color rgb="FF008080"/>
      <name val="Tahoma"/>
    </font>
    <font>
      <sz val="8"/>
      <color rgb="FF0065CE"/>
      <name val="Tahoma"/>
    </font>
    <font>
      <sz val="8"/>
      <color rgb="FF0065CE"/>
      <name val="Tahoma"/>
      <family val="2"/>
      <charset val="238"/>
    </font>
    <font>
      <vertAlign val="superscript"/>
      <sz val="8"/>
      <color rgb="FF0065CE"/>
      <name val="Tahoma"/>
      <family val="2"/>
      <charset val="238"/>
    </font>
    <font>
      <b/>
      <sz val="11"/>
      <color indexed="18"/>
      <name val="Arial CE"/>
      <family val="2"/>
      <charset val="238"/>
    </font>
    <font>
      <sz val="9"/>
      <name val="Arial"/>
      <family val="2"/>
      <charset val="238"/>
    </font>
    <font>
      <b/>
      <sz val="9"/>
      <name val="Arial"/>
      <family val="2"/>
      <charset val="238"/>
    </font>
    <font>
      <b/>
      <sz val="9"/>
      <name val="Arial CE"/>
      <family val="2"/>
      <charset val="238"/>
    </font>
    <font>
      <b/>
      <sz val="14"/>
      <name val="Arial"/>
      <family val="2"/>
      <charset val="238"/>
    </font>
    <font>
      <b/>
      <sz val="18"/>
      <color indexed="10"/>
      <name val="Arial CE"/>
      <family val="2"/>
      <charset val="238"/>
    </font>
    <font>
      <b/>
      <sz val="10"/>
      <color indexed="18"/>
      <name val="Arial CE"/>
      <family val="2"/>
      <charset val="238"/>
    </font>
    <font>
      <i/>
      <sz val="8"/>
      <color indexed="12"/>
      <name val="Arial CE"/>
      <family val="2"/>
      <charset val="238"/>
    </font>
    <font>
      <sz val="8"/>
      <name val="Arial CYR"/>
      <charset val="238"/>
    </font>
    <font>
      <sz val="8"/>
      <color rgb="FF000000"/>
      <name val="Tahoma"/>
      <family val="2"/>
      <charset val="238"/>
    </font>
    <font>
      <b/>
      <sz val="8"/>
      <color rgb="FF000000"/>
      <name val="Tahoma"/>
      <family val="2"/>
      <charset val="238"/>
    </font>
    <font>
      <b/>
      <sz val="8"/>
      <color rgb="FFFF0000"/>
      <name val="Tahoma"/>
      <family val="2"/>
      <charset val="238"/>
    </font>
    <font>
      <sz val="8"/>
      <name val="Tahoma"/>
      <family val="2"/>
      <charset val="238"/>
    </font>
    <font>
      <b/>
      <i/>
      <sz val="9"/>
      <color rgb="FF0000FF"/>
      <name val="Arial CE"/>
      <family val="2"/>
      <charset val="238"/>
    </font>
  </fonts>
  <fills count="7">
    <fill>
      <patternFill patternType="none"/>
    </fill>
    <fill>
      <patternFill patternType="gray125"/>
    </fill>
    <fill>
      <patternFill patternType="solid">
        <fgColor rgb="FFD2D2D2"/>
      </patternFill>
    </fill>
    <fill>
      <patternFill patternType="solid">
        <fgColor indexed="9"/>
      </patternFill>
    </fill>
    <fill>
      <patternFill patternType="solid">
        <fgColor rgb="FFFFFFCC"/>
      </patternFill>
    </fill>
    <fill>
      <patternFill patternType="solid">
        <fgColor rgb="FFFFFFFF"/>
      </patternFill>
    </fill>
    <fill>
      <patternFill patternType="solid">
        <fgColor rgb="FFD3D3D3"/>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top style="hair">
        <color rgb="FF969696"/>
      </top>
      <bottom/>
      <diagonal/>
    </border>
    <border>
      <left/>
      <right style="thin">
        <color indexed="8"/>
      </right>
      <top style="hair">
        <color indexed="8"/>
      </top>
      <bottom style="thin">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right/>
      <top style="hair">
        <color indexed="8"/>
      </top>
      <bottom style="thin">
        <color indexed="8"/>
      </bottom>
      <diagonal/>
    </border>
    <border>
      <left/>
      <right/>
      <top/>
      <bottom style="medium">
        <color indexed="8"/>
      </bottom>
      <diagonal/>
    </border>
    <border>
      <left style="thin">
        <color indexed="8"/>
      </left>
      <right style="hair">
        <color indexed="8"/>
      </right>
      <top style="hair">
        <color indexed="8"/>
      </top>
      <bottom style="thin">
        <color indexed="8"/>
      </bottom>
      <diagonal/>
    </border>
    <border>
      <left/>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style="thin">
        <color indexed="8"/>
      </left>
      <right/>
      <top/>
      <bottom style="thin">
        <color indexed="8"/>
      </bottom>
      <diagonal/>
    </border>
    <border>
      <left/>
      <right style="thin">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top/>
      <bottom/>
      <diagonal/>
    </border>
    <border>
      <left/>
      <right style="hair">
        <color indexed="8"/>
      </right>
      <top/>
      <bottom/>
      <diagonal/>
    </border>
    <border>
      <left style="thin">
        <color indexed="8"/>
      </left>
      <right/>
      <top/>
      <bottom/>
      <diagonal/>
    </border>
    <border>
      <left/>
      <right/>
      <top style="hair">
        <color indexed="8"/>
      </top>
      <bottom/>
      <diagonal/>
    </border>
    <border>
      <left style="hair">
        <color indexed="8"/>
      </left>
      <right/>
      <top style="hair">
        <color indexed="8"/>
      </top>
      <bottom/>
      <diagonal/>
    </border>
    <border>
      <left/>
      <right style="hair">
        <color indexed="8"/>
      </right>
      <top style="hair">
        <color indexed="8"/>
      </top>
      <bottom/>
      <diagonal/>
    </border>
    <border>
      <left style="thin">
        <color indexed="8"/>
      </left>
      <right/>
      <top style="hair">
        <color indexed="8"/>
      </top>
      <bottom/>
      <diagonal/>
    </border>
    <border>
      <left/>
      <right style="thin">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thin">
        <color indexed="8"/>
      </left>
      <right/>
      <top/>
      <bottom style="hair">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bottom style="hair">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hair">
        <color indexed="8"/>
      </left>
      <right/>
      <top style="thin">
        <color indexed="8"/>
      </top>
      <bottom/>
      <diagonal/>
    </border>
    <border>
      <left/>
      <right style="hair">
        <color indexed="8"/>
      </right>
      <top style="thin">
        <color indexed="8"/>
      </top>
      <bottom/>
      <diagonal/>
    </border>
    <border>
      <left style="thin">
        <color indexed="8"/>
      </left>
      <right/>
      <top style="thin">
        <color indexed="8"/>
      </top>
      <bottom/>
      <diagonal/>
    </border>
    <border>
      <left/>
      <right style="thin">
        <color indexed="8"/>
      </right>
      <top/>
      <bottom style="thin">
        <color indexed="8"/>
      </bottom>
      <diagonal/>
    </border>
    <border>
      <left/>
      <right/>
      <top style="thin">
        <color indexed="8"/>
      </top>
      <bottom style="thin">
        <color indexed="8"/>
      </bottom>
      <diagonal/>
    </border>
    <border>
      <left style="thin">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top style="hair">
        <color indexed="8"/>
      </top>
      <bottom style="thin">
        <color indexed="8"/>
      </bottom>
      <diagonal/>
    </border>
    <border>
      <left/>
      <right style="thin">
        <color indexed="8"/>
      </right>
      <top/>
      <bottom/>
      <diagonal/>
    </border>
    <border>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right style="medium">
        <color indexed="8"/>
      </right>
      <top/>
      <bottom/>
      <diagonal/>
    </border>
    <border>
      <left style="medium">
        <color indexed="8"/>
      </left>
      <right/>
      <top/>
      <bottom/>
      <diagonal/>
    </border>
    <border>
      <left/>
      <right/>
      <top style="medium">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hair">
        <color rgb="FF969696"/>
      </right>
      <top/>
      <bottom style="hair">
        <color rgb="FF969696"/>
      </bottom>
      <diagonal/>
    </border>
    <border>
      <left/>
      <right/>
      <top/>
      <bottom style="hair">
        <color rgb="FF969696"/>
      </bottom>
      <diagonal/>
    </border>
    <border>
      <left style="hair">
        <color rgb="FF969696"/>
      </left>
      <right/>
      <top/>
      <bottom style="hair">
        <color rgb="FF969696"/>
      </bottom>
      <diagonal/>
    </border>
    <border>
      <left/>
      <right style="hair">
        <color rgb="FF969696"/>
      </right>
      <top/>
      <bottom/>
      <diagonal/>
    </border>
    <border>
      <left style="hair">
        <color rgb="FF969696"/>
      </left>
      <right/>
      <top/>
      <bottom/>
      <diagonal/>
    </border>
    <border>
      <left/>
      <right style="hair">
        <color rgb="FF969696"/>
      </right>
      <top style="hair">
        <color rgb="FF969696"/>
      </top>
      <bottom/>
      <diagonal/>
    </border>
    <border>
      <left style="hair">
        <color rgb="FF969696"/>
      </left>
      <right/>
      <top style="hair">
        <color rgb="FF969696"/>
      </top>
      <bottom/>
      <diagonal/>
    </border>
    <border>
      <left/>
      <right style="hair">
        <color rgb="FF969696"/>
      </right>
      <top style="hair">
        <color rgb="FF969696"/>
      </top>
      <bottom style="hair">
        <color rgb="FF969696"/>
      </bottom>
      <diagonal/>
    </border>
    <border>
      <left/>
      <right/>
      <top style="hair">
        <color rgb="FF969696"/>
      </top>
      <bottom style="hair">
        <color rgb="FF969696"/>
      </bottom>
      <diagonal/>
    </border>
    <border>
      <left style="hair">
        <color rgb="FF969696"/>
      </left>
      <right/>
      <top style="hair">
        <color rgb="FF969696"/>
      </top>
      <bottom style="hair">
        <color rgb="FF969696"/>
      </bottom>
      <diagonal/>
    </border>
    <border>
      <left style="hair">
        <color rgb="FF969696"/>
      </left>
      <right style="hair">
        <color rgb="FF969696"/>
      </right>
      <top style="hair">
        <color rgb="FF969696"/>
      </top>
      <bottom style="hair">
        <color rgb="FF969696"/>
      </bottom>
      <diagonal/>
    </border>
    <border>
      <left style="thin">
        <color rgb="FFA9A9A9"/>
      </left>
      <right style="thin">
        <color rgb="FFA9A9A9"/>
      </right>
      <top style="thin">
        <color rgb="FFA9A9A9"/>
      </top>
      <bottom style="thin">
        <color rgb="FFA9A9A9"/>
      </bottom>
      <diagonal/>
    </border>
  </borders>
  <cellStyleXfs count="4">
    <xf numFmtId="0" fontId="0" fillId="0" borderId="0"/>
    <xf numFmtId="0" fontId="10" fillId="0" borderId="0" applyAlignment="0">
      <alignment vertical="top"/>
      <protection locked="0"/>
    </xf>
    <xf numFmtId="0" fontId="54" fillId="0" borderId="0" applyNumberFormat="0" applyFill="0" applyBorder="0" applyAlignment="0" applyProtection="0"/>
    <xf numFmtId="0" fontId="61" fillId="0" borderId="0"/>
  </cellStyleXfs>
  <cellXfs count="558">
    <xf numFmtId="0" fontId="0" fillId="0" borderId="0" xfId="0"/>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0" fillId="0" borderId="0" xfId="0" applyFont="1" applyAlignment="1">
      <alignment vertical="center"/>
    </xf>
    <xf numFmtId="0" fontId="0" fillId="0" borderId="3" xfId="0" applyFont="1" applyBorder="1" applyAlignment="1">
      <alignment vertical="center"/>
    </xf>
    <xf numFmtId="0" fontId="0" fillId="0" borderId="5" xfId="0" applyFont="1" applyBorder="1" applyAlignment="1">
      <alignment vertical="center"/>
    </xf>
    <xf numFmtId="0" fontId="0" fillId="0" borderId="3" xfId="0" applyBorder="1" applyAlignment="1">
      <alignment vertical="center"/>
    </xf>
    <xf numFmtId="0" fontId="2"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0" xfId="0" applyProtection="1"/>
    <xf numFmtId="0" fontId="3"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2"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49" fontId="4" fillId="0" borderId="0" xfId="0" applyNumberFormat="1" applyFont="1" applyAlignment="1">
      <alignment horizontal="left" vertical="center"/>
    </xf>
    <xf numFmtId="0" fontId="5" fillId="0" borderId="0" xfId="0" applyFont="1" applyAlignment="1">
      <alignment horizontal="left" vertical="center"/>
    </xf>
    <xf numFmtId="0" fontId="7" fillId="0" borderId="0" xfId="0" applyFont="1"/>
    <xf numFmtId="0" fontId="4" fillId="0" borderId="0" xfId="0" applyFont="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7" fillId="0" borderId="11" xfId="0" applyFont="1" applyBorder="1" applyAlignment="1">
      <alignment vertical="center"/>
    </xf>
    <xf numFmtId="0" fontId="8" fillId="0" borderId="0" xfId="0" applyFont="1" applyAlignment="1">
      <alignment horizontal="left" vertical="center"/>
    </xf>
    <xf numFmtId="4" fontId="9" fillId="0" borderId="0" xfId="0" applyNumberFormat="1" applyFont="1" applyAlignment="1">
      <alignment vertical="center"/>
    </xf>
    <xf numFmtId="0" fontId="4" fillId="0" borderId="0" xfId="0" applyFont="1" applyAlignment="1">
      <alignment horizontal="right" vertical="center"/>
    </xf>
    <xf numFmtId="0" fontId="7" fillId="0" borderId="0" xfId="0" applyFont="1" applyAlignment="1">
      <alignment horizontal="left" vertical="center"/>
    </xf>
    <xf numFmtId="4" fontId="4" fillId="0" borderId="0" xfId="0" applyNumberFormat="1" applyFont="1" applyAlignment="1">
      <alignment vertical="center"/>
    </xf>
    <xf numFmtId="164" fontId="4" fillId="0" borderId="0" xfId="0" applyNumberFormat="1" applyFont="1" applyAlignment="1">
      <alignment horizontal="right" vertical="center"/>
    </xf>
    <xf numFmtId="0" fontId="7" fillId="2" borderId="0" xfId="0" applyFont="1" applyFill="1" applyAlignment="1">
      <alignment vertical="center"/>
    </xf>
    <xf numFmtId="0" fontId="9" fillId="2" borderId="6" xfId="0" applyFont="1" applyFill="1" applyBorder="1" applyAlignment="1">
      <alignment horizontal="left" vertical="center"/>
    </xf>
    <xf numFmtId="0" fontId="7" fillId="2" borderId="7" xfId="0" applyFont="1" applyFill="1" applyBorder="1" applyAlignment="1">
      <alignment vertical="center"/>
    </xf>
    <xf numFmtId="0" fontId="9" fillId="2" borderId="7" xfId="0" applyFont="1" applyFill="1" applyBorder="1" applyAlignment="1">
      <alignment horizontal="right" vertical="center"/>
    </xf>
    <xf numFmtId="0" fontId="9" fillId="2" borderId="7" xfId="0" applyFont="1" applyFill="1" applyBorder="1" applyAlignment="1">
      <alignment horizontal="center" vertical="center"/>
    </xf>
    <xf numFmtId="4" fontId="9" fillId="2" borderId="7" xfId="0" applyNumberFormat="1" applyFont="1" applyFill="1" applyBorder="1" applyAlignment="1">
      <alignment vertical="center"/>
    </xf>
    <xf numFmtId="0" fontId="10" fillId="0" borderId="0" xfId="1" applyAlignment="1">
      <alignment horizontal="left" vertical="top"/>
      <protection locked="0"/>
    </xf>
    <xf numFmtId="0" fontId="11" fillId="0" borderId="12" xfId="1" applyFont="1" applyBorder="1" applyAlignment="1" applyProtection="1">
      <alignment horizontal="left" vertical="center"/>
    </xf>
    <xf numFmtId="39" fontId="4" fillId="0" borderId="13" xfId="1" applyNumberFormat="1" applyFont="1" applyBorder="1" applyAlignment="1" applyProtection="1">
      <alignment horizontal="right" vertical="center"/>
    </xf>
    <xf numFmtId="0" fontId="11" fillId="0" borderId="14" xfId="1" applyFont="1" applyBorder="1" applyAlignment="1" applyProtection="1">
      <alignment horizontal="left" vertical="center"/>
    </xf>
    <xf numFmtId="0" fontId="11" fillId="0" borderId="15" xfId="1" applyFont="1" applyBorder="1" applyAlignment="1" applyProtection="1">
      <alignment horizontal="left" vertical="center"/>
    </xf>
    <xf numFmtId="0" fontId="11" fillId="0" borderId="16" xfId="1" applyFont="1" applyBorder="1" applyAlignment="1" applyProtection="1">
      <alignment horizontal="left" vertical="center"/>
    </xf>
    <xf numFmtId="0" fontId="11" fillId="0" borderId="13" xfId="1" applyFont="1" applyBorder="1" applyAlignment="1" applyProtection="1">
      <alignment horizontal="left" vertical="center"/>
    </xf>
    <xf numFmtId="0" fontId="11" fillId="0" borderId="17" xfId="1" applyFont="1" applyBorder="1" applyAlignment="1" applyProtection="1">
      <alignment horizontal="center" vertical="center"/>
    </xf>
    <xf numFmtId="0" fontId="11" fillId="0" borderId="18" xfId="1" applyFont="1" applyBorder="1" applyAlignment="1" applyProtection="1">
      <alignment horizontal="left" vertical="center"/>
    </xf>
    <xf numFmtId="0" fontId="11" fillId="0" borderId="19" xfId="1" applyFont="1" applyBorder="1" applyAlignment="1" applyProtection="1">
      <alignment horizontal="left"/>
    </xf>
    <xf numFmtId="0" fontId="11" fillId="0" borderId="20" xfId="1" applyFont="1" applyBorder="1" applyAlignment="1" applyProtection="1">
      <alignment horizontal="left" vertical="center"/>
    </xf>
    <xf numFmtId="0" fontId="11" fillId="0" borderId="21" xfId="1" applyFont="1" applyBorder="1" applyAlignment="1" applyProtection="1">
      <alignment horizontal="left"/>
    </xf>
    <xf numFmtId="0" fontId="11" fillId="0" borderId="22" xfId="1" applyFont="1" applyBorder="1" applyAlignment="1" applyProtection="1">
      <alignment horizontal="left" vertical="center"/>
    </xf>
    <xf numFmtId="39" fontId="4" fillId="0" borderId="23" xfId="1" applyNumberFormat="1" applyFont="1" applyBorder="1" applyAlignment="1" applyProtection="1">
      <alignment horizontal="right" vertical="center"/>
    </xf>
    <xf numFmtId="0" fontId="11" fillId="0" borderId="24" xfId="1" applyFont="1" applyBorder="1" applyAlignment="1" applyProtection="1">
      <alignment horizontal="left" vertical="center"/>
    </xf>
    <xf numFmtId="0" fontId="11" fillId="0" borderId="25" xfId="1" applyFont="1" applyBorder="1" applyAlignment="1" applyProtection="1">
      <alignment horizontal="left" vertical="center"/>
    </xf>
    <xf numFmtId="0" fontId="11" fillId="0" borderId="26" xfId="1" applyFont="1" applyBorder="1" applyAlignment="1" applyProtection="1">
      <alignment horizontal="left" vertical="center"/>
    </xf>
    <xf numFmtId="0" fontId="11" fillId="0" borderId="23" xfId="1" applyFont="1" applyBorder="1" applyAlignment="1" applyProtection="1">
      <alignment horizontal="left" vertical="center"/>
    </xf>
    <xf numFmtId="0" fontId="11" fillId="0" borderId="27" xfId="1" applyFont="1" applyBorder="1" applyAlignment="1" applyProtection="1">
      <alignment horizontal="center" vertical="center"/>
    </xf>
    <xf numFmtId="0" fontId="11" fillId="0" borderId="0" xfId="1" applyFont="1" applyAlignment="1" applyProtection="1">
      <alignment horizontal="left" vertical="center"/>
    </xf>
    <xf numFmtId="0" fontId="12" fillId="0" borderId="28" xfId="1" applyFont="1" applyBorder="1" applyAlignment="1" applyProtection="1">
      <alignment horizontal="left" vertical="center"/>
    </xf>
    <xf numFmtId="0" fontId="11" fillId="0" borderId="29" xfId="1" applyFont="1" applyBorder="1" applyAlignment="1" applyProtection="1">
      <alignment horizontal="left" vertical="center"/>
    </xf>
    <xf numFmtId="0" fontId="11" fillId="0" borderId="30" xfId="1" applyFont="1" applyBorder="1" applyAlignment="1" applyProtection="1">
      <alignment horizontal="left" vertical="center"/>
    </xf>
    <xf numFmtId="0" fontId="11" fillId="0" borderId="31" xfId="1" applyFont="1" applyBorder="1" applyAlignment="1" applyProtection="1">
      <alignment horizontal="left" vertical="center"/>
    </xf>
    <xf numFmtId="0" fontId="12" fillId="0" borderId="32" xfId="1" applyFont="1" applyBorder="1" applyAlignment="1" applyProtection="1">
      <alignment horizontal="left" vertical="center"/>
    </xf>
    <xf numFmtId="0" fontId="11" fillId="0" borderId="33" xfId="1" applyFont="1" applyBorder="1" applyAlignment="1" applyProtection="1">
      <alignment horizontal="left" vertical="center"/>
    </xf>
    <xf numFmtId="0" fontId="13" fillId="0" borderId="34" xfId="1" applyFont="1" applyBorder="1" applyAlignment="1" applyProtection="1">
      <alignment horizontal="left" vertical="top"/>
    </xf>
    <xf numFmtId="0" fontId="11" fillId="0" borderId="35" xfId="1" applyFont="1" applyBorder="1" applyAlignment="1" applyProtection="1">
      <alignment horizontal="left" vertical="center"/>
    </xf>
    <xf numFmtId="0" fontId="10" fillId="0" borderId="36" xfId="1" applyBorder="1" applyAlignment="1" applyProtection="1">
      <alignment horizontal="left" vertical="center"/>
    </xf>
    <xf numFmtId="0" fontId="11" fillId="0" borderId="36" xfId="1" applyFont="1" applyBorder="1" applyAlignment="1" applyProtection="1">
      <alignment horizontal="left" vertical="center"/>
    </xf>
    <xf numFmtId="0" fontId="13" fillId="0" borderId="26" xfId="1" applyFont="1" applyBorder="1" applyAlignment="1" applyProtection="1">
      <alignment horizontal="left" vertical="center"/>
    </xf>
    <xf numFmtId="0" fontId="13" fillId="0" borderId="37" xfId="1" applyFont="1" applyBorder="1" applyAlignment="1" applyProtection="1">
      <alignment horizontal="left" vertical="center"/>
    </xf>
    <xf numFmtId="0" fontId="11" fillId="0" borderId="38" xfId="1" applyFont="1" applyBorder="1" applyAlignment="1" applyProtection="1">
      <alignment horizontal="left" vertical="center"/>
    </xf>
    <xf numFmtId="0" fontId="14" fillId="0" borderId="39" xfId="1" applyFont="1" applyBorder="1" applyAlignment="1" applyProtection="1">
      <alignment horizontal="left" vertical="center"/>
    </xf>
    <xf numFmtId="0" fontId="11" fillId="0" borderId="40" xfId="1" applyFont="1" applyBorder="1" applyAlignment="1" applyProtection="1">
      <alignment horizontal="left"/>
    </xf>
    <xf numFmtId="0" fontId="11" fillId="0" borderId="41" xfId="1" applyFont="1" applyBorder="1" applyAlignment="1" applyProtection="1">
      <alignment horizontal="left" vertical="center"/>
    </xf>
    <xf numFmtId="0" fontId="11" fillId="0" borderId="42" xfId="1" applyFont="1" applyBorder="1" applyAlignment="1" applyProtection="1">
      <alignment horizontal="left"/>
    </xf>
    <xf numFmtId="0" fontId="11" fillId="0" borderId="43" xfId="1" applyFont="1" applyBorder="1" applyAlignment="1" applyProtection="1">
      <alignment horizontal="left" vertical="center"/>
    </xf>
    <xf numFmtId="39" fontId="8" fillId="0" borderId="44" xfId="1" applyNumberFormat="1" applyFont="1" applyBorder="1" applyAlignment="1" applyProtection="1">
      <alignment horizontal="right" vertical="center"/>
    </xf>
    <xf numFmtId="0" fontId="11" fillId="0" borderId="28" xfId="1" applyFont="1" applyBorder="1" applyAlignment="1" applyProtection="1">
      <alignment horizontal="left" vertical="center"/>
    </xf>
    <xf numFmtId="0" fontId="10" fillId="0" borderId="0" xfId="1" applyAlignment="1" applyProtection="1">
      <alignment horizontal="left" vertical="center"/>
    </xf>
    <xf numFmtId="0" fontId="13" fillId="0" borderId="30" xfId="1" applyFont="1" applyBorder="1" applyAlignment="1" applyProtection="1">
      <alignment horizontal="left" vertical="top"/>
    </xf>
    <xf numFmtId="39" fontId="15" fillId="0" borderId="23" xfId="1" applyNumberFormat="1" applyFont="1" applyBorder="1" applyAlignment="1" applyProtection="1">
      <alignment horizontal="right" vertical="center"/>
    </xf>
    <xf numFmtId="0" fontId="12" fillId="0" borderId="24" xfId="1" applyFont="1" applyBorder="1" applyAlignment="1" applyProtection="1">
      <alignment horizontal="left" vertical="center"/>
    </xf>
    <xf numFmtId="39" fontId="15" fillId="0" borderId="25" xfId="1" applyNumberFormat="1" applyFont="1" applyBorder="1" applyAlignment="1" applyProtection="1">
      <alignment horizontal="right" vertical="center"/>
    </xf>
    <xf numFmtId="0" fontId="12" fillId="0" borderId="0" xfId="1" applyFont="1" applyAlignment="1" applyProtection="1">
      <alignment horizontal="left" vertical="center"/>
    </xf>
    <xf numFmtId="37" fontId="15" fillId="0" borderId="23" xfId="1" applyNumberFormat="1" applyFont="1" applyBorder="1" applyAlignment="1" applyProtection="1">
      <alignment horizontal="right" vertical="center"/>
    </xf>
    <xf numFmtId="0" fontId="12" fillId="0" borderId="27" xfId="1" applyFont="1" applyBorder="1" applyAlignment="1" applyProtection="1">
      <alignment horizontal="center" vertical="center"/>
    </xf>
    <xf numFmtId="0" fontId="11" fillId="0" borderId="32" xfId="1" applyFont="1" applyBorder="1" applyAlignment="1" applyProtection="1">
      <alignment horizontal="left" vertical="center"/>
    </xf>
    <xf numFmtId="0" fontId="16" fillId="0" borderId="34" xfId="1" applyFont="1" applyBorder="1" applyAlignment="1" applyProtection="1">
      <alignment horizontal="left" vertical="top"/>
    </xf>
    <xf numFmtId="0" fontId="11" fillId="0" borderId="45" xfId="1" applyFont="1" applyBorder="1" applyAlignment="1" applyProtection="1">
      <alignment horizontal="left" vertical="center"/>
    </xf>
    <xf numFmtId="39" fontId="4" fillId="0" borderId="40" xfId="1" applyNumberFormat="1" applyFont="1" applyBorder="1" applyAlignment="1" applyProtection="1">
      <alignment horizontal="right" vertical="center"/>
    </xf>
    <xf numFmtId="39" fontId="7" fillId="0" borderId="25" xfId="1" applyNumberFormat="1" applyFont="1" applyBorder="1" applyAlignment="1" applyProtection="1">
      <alignment horizontal="left" vertical="center"/>
    </xf>
    <xf numFmtId="0" fontId="7" fillId="0" borderId="26" xfId="1" applyFont="1" applyBorder="1" applyAlignment="1" applyProtection="1">
      <alignment horizontal="left" vertical="center"/>
    </xf>
    <xf numFmtId="2" fontId="7" fillId="0" borderId="25" xfId="1" applyNumberFormat="1" applyFont="1" applyBorder="1" applyAlignment="1" applyProtection="1">
      <alignment horizontal="right" vertical="center"/>
    </xf>
    <xf numFmtId="0" fontId="7" fillId="0" borderId="23" xfId="1" applyFont="1" applyBorder="1" applyAlignment="1" applyProtection="1">
      <alignment horizontal="left" vertical="center"/>
    </xf>
    <xf numFmtId="0" fontId="11" fillId="0" borderId="46" xfId="1" applyFont="1" applyBorder="1" applyAlignment="1" applyProtection="1">
      <alignment horizontal="left" vertical="center"/>
    </xf>
    <xf numFmtId="39" fontId="4" fillId="0" borderId="47" xfId="1" applyNumberFormat="1" applyFont="1" applyBorder="1" applyAlignment="1" applyProtection="1">
      <alignment horizontal="right" vertical="center"/>
    </xf>
    <xf numFmtId="0" fontId="11" fillId="0" borderId="48" xfId="1" applyFont="1" applyBorder="1" applyAlignment="1" applyProtection="1">
      <alignment horizontal="left" vertical="center"/>
    </xf>
    <xf numFmtId="0" fontId="11" fillId="0" borderId="49" xfId="1" applyFont="1" applyBorder="1" applyAlignment="1" applyProtection="1">
      <alignment horizontal="left" vertical="center"/>
    </xf>
    <xf numFmtId="0" fontId="11" fillId="0" borderId="50" xfId="1" applyFont="1" applyBorder="1" applyAlignment="1" applyProtection="1">
      <alignment horizontal="left" vertical="center"/>
    </xf>
    <xf numFmtId="0" fontId="13" fillId="0" borderId="51" xfId="1" applyFont="1" applyBorder="1" applyAlignment="1" applyProtection="1">
      <alignment horizontal="left" vertical="top"/>
    </xf>
    <xf numFmtId="0" fontId="11" fillId="0" borderId="52" xfId="1" applyFont="1" applyBorder="1" applyAlignment="1" applyProtection="1">
      <alignment horizontal="left" vertical="center"/>
    </xf>
    <xf numFmtId="39" fontId="4" fillId="0" borderId="19" xfId="1" applyNumberFormat="1" applyFont="1" applyBorder="1" applyAlignment="1" applyProtection="1">
      <alignment horizontal="right" vertical="center"/>
    </xf>
    <xf numFmtId="37" fontId="4" fillId="0" borderId="18" xfId="1" applyNumberFormat="1" applyFont="1" applyBorder="1" applyAlignment="1" applyProtection="1">
      <alignment horizontal="right" vertical="center"/>
    </xf>
    <xf numFmtId="39" fontId="4" fillId="0" borderId="53" xfId="1" applyNumberFormat="1" applyFont="1" applyBorder="1" applyAlignment="1" applyProtection="1">
      <alignment horizontal="right" vertical="center"/>
    </xf>
    <xf numFmtId="0" fontId="17" fillId="0" borderId="23" xfId="1" applyFont="1" applyBorder="1" applyAlignment="1" applyProtection="1">
      <alignment horizontal="left" vertical="center"/>
    </xf>
    <xf numFmtId="37" fontId="10" fillId="0" borderId="46" xfId="1" applyNumberFormat="1" applyBorder="1" applyAlignment="1" applyProtection="1">
      <alignment horizontal="right" vertical="center"/>
    </xf>
    <xf numFmtId="39" fontId="10" fillId="0" borderId="47" xfId="1" applyNumberFormat="1" applyBorder="1" applyAlignment="1" applyProtection="1">
      <alignment horizontal="right" vertical="center"/>
    </xf>
    <xf numFmtId="37" fontId="10" fillId="0" borderId="25" xfId="1" applyNumberFormat="1" applyBorder="1" applyAlignment="1" applyProtection="1">
      <alignment horizontal="right" vertical="center"/>
    </xf>
    <xf numFmtId="39" fontId="10" fillId="0" borderId="23" xfId="1" applyNumberFormat="1" applyBorder="1" applyAlignment="1" applyProtection="1">
      <alignment horizontal="right" vertical="center"/>
    </xf>
    <xf numFmtId="0" fontId="11" fillId="0" borderId="54" xfId="1" applyFont="1" applyBorder="1" applyAlignment="1" applyProtection="1">
      <alignment horizontal="center" vertical="center"/>
    </xf>
    <xf numFmtId="0" fontId="11" fillId="0" borderId="55" xfId="1" applyFont="1" applyBorder="1" applyAlignment="1" applyProtection="1">
      <alignment horizontal="left" vertical="center"/>
    </xf>
    <xf numFmtId="0" fontId="11" fillId="0" borderId="40" xfId="1" applyFont="1" applyBorder="1" applyAlignment="1" applyProtection="1">
      <alignment horizontal="left" vertical="center"/>
    </xf>
    <xf numFmtId="165" fontId="7" fillId="0" borderId="55" xfId="1" applyNumberFormat="1" applyFont="1" applyBorder="1" applyAlignment="1" applyProtection="1">
      <alignment horizontal="right" vertical="center"/>
    </xf>
    <xf numFmtId="0" fontId="17" fillId="0" borderId="32" xfId="1" applyFont="1" applyBorder="1" applyAlignment="1" applyProtection="1">
      <alignment horizontal="left" vertical="center"/>
    </xf>
    <xf numFmtId="0" fontId="13" fillId="0" borderId="35" xfId="1" applyFont="1" applyBorder="1" applyAlignment="1" applyProtection="1">
      <alignment horizontal="left" vertical="center"/>
    </xf>
    <xf numFmtId="0" fontId="13" fillId="0" borderId="36" xfId="1" applyFont="1" applyBorder="1" applyAlignment="1" applyProtection="1">
      <alignment horizontal="left" vertical="center"/>
    </xf>
    <xf numFmtId="0" fontId="13" fillId="0" borderId="38" xfId="1" applyFont="1" applyBorder="1" applyAlignment="1" applyProtection="1">
      <alignment horizontal="left" vertical="center"/>
    </xf>
    <xf numFmtId="0" fontId="14" fillId="0" borderId="38" xfId="1" applyFont="1" applyBorder="1" applyAlignment="1" applyProtection="1">
      <alignment horizontal="left" vertical="center"/>
    </xf>
    <xf numFmtId="0" fontId="11" fillId="0" borderId="53" xfId="1" applyFont="1" applyBorder="1" applyAlignment="1" applyProtection="1">
      <alignment horizontal="left" vertical="center"/>
    </xf>
    <xf numFmtId="0" fontId="13" fillId="0" borderId="53" xfId="1" applyFont="1" applyBorder="1" applyAlignment="1" applyProtection="1">
      <alignment horizontal="left" vertical="center" wrapText="1"/>
    </xf>
    <xf numFmtId="0" fontId="13" fillId="0" borderId="53" xfId="1" applyFont="1" applyBorder="1" applyAlignment="1" applyProtection="1">
      <alignment horizontal="left" vertical="center"/>
    </xf>
    <xf numFmtId="0" fontId="11" fillId="0" borderId="47" xfId="1" applyFont="1" applyBorder="1" applyAlignment="1" applyProtection="1">
      <alignment horizontal="left" vertical="center"/>
    </xf>
    <xf numFmtId="37" fontId="10" fillId="0" borderId="12" xfId="1" applyNumberFormat="1" applyBorder="1" applyAlignment="1" applyProtection="1">
      <alignment horizontal="right" vertical="center"/>
    </xf>
    <xf numFmtId="39" fontId="4" fillId="0" borderId="15" xfId="1" applyNumberFormat="1" applyFont="1" applyBorder="1" applyAlignment="1" applyProtection="1">
      <alignment horizontal="right" vertical="center"/>
    </xf>
    <xf numFmtId="37" fontId="10" fillId="0" borderId="13" xfId="1" applyNumberFormat="1" applyBorder="1" applyAlignment="1" applyProtection="1">
      <alignment horizontal="right" vertical="center"/>
    </xf>
    <xf numFmtId="37" fontId="4" fillId="0" borderId="14" xfId="1" applyNumberFormat="1" applyFont="1" applyBorder="1" applyAlignment="1" applyProtection="1">
      <alignment horizontal="right" vertical="center"/>
    </xf>
    <xf numFmtId="37" fontId="10" fillId="0" borderId="18" xfId="1" applyNumberFormat="1" applyBorder="1" applyAlignment="1" applyProtection="1">
      <alignment horizontal="right" vertical="center"/>
    </xf>
    <xf numFmtId="37" fontId="10" fillId="0" borderId="15" xfId="1" applyNumberFormat="1" applyBorder="1" applyAlignment="1" applyProtection="1">
      <alignment horizontal="right" vertical="center"/>
    </xf>
    <xf numFmtId="37" fontId="4" fillId="0" borderId="15" xfId="1" applyNumberFormat="1" applyFont="1" applyBorder="1" applyAlignment="1" applyProtection="1">
      <alignment horizontal="right" vertical="center"/>
    </xf>
    <xf numFmtId="37" fontId="10" fillId="0" borderId="14" xfId="1" applyNumberFormat="1" applyBorder="1" applyAlignment="1" applyProtection="1">
      <alignment horizontal="right" vertical="center"/>
    </xf>
    <xf numFmtId="37" fontId="10" fillId="0" borderId="56" xfId="1" applyNumberFormat="1" applyBorder="1" applyAlignment="1" applyProtection="1">
      <alignment horizontal="right" vertical="center"/>
    </xf>
    <xf numFmtId="0" fontId="11" fillId="0" borderId="37" xfId="1" applyFont="1" applyBorder="1" applyAlignment="1" applyProtection="1">
      <alignment horizontal="left" vertical="center"/>
    </xf>
    <xf numFmtId="0" fontId="11" fillId="0" borderId="39" xfId="1" applyFont="1" applyBorder="1" applyAlignment="1" applyProtection="1">
      <alignment horizontal="left" vertical="center"/>
    </xf>
    <xf numFmtId="0" fontId="11" fillId="0" borderId="21" xfId="1" applyFont="1" applyBorder="1" applyAlignment="1" applyProtection="1">
      <alignment horizontal="left" vertical="center"/>
    </xf>
    <xf numFmtId="0" fontId="11" fillId="0" borderId="57" xfId="1" applyFont="1" applyBorder="1" applyAlignment="1" applyProtection="1">
      <alignment horizontal="left" vertical="center"/>
    </xf>
    <xf numFmtId="0" fontId="11" fillId="0" borderId="58" xfId="1" applyFont="1" applyBorder="1" applyAlignment="1" applyProtection="1">
      <alignment horizontal="left" vertical="center"/>
    </xf>
    <xf numFmtId="0" fontId="11" fillId="0" borderId="59" xfId="1" applyFont="1" applyBorder="1" applyAlignment="1" applyProtection="1">
      <alignment horizontal="left" vertical="center"/>
    </xf>
    <xf numFmtId="0" fontId="11" fillId="0" borderId="0" xfId="1" applyFont="1" applyAlignment="1" applyProtection="1">
      <alignment horizontal="left" wrapText="1"/>
    </xf>
    <xf numFmtId="0" fontId="11" fillId="0" borderId="0" xfId="1" applyFont="1" applyAlignment="1" applyProtection="1">
      <alignment horizontal="left" vertical="top"/>
    </xf>
    <xf numFmtId="0" fontId="7" fillId="0" borderId="60" xfId="1" applyFont="1" applyBorder="1" applyAlignment="1" applyProtection="1">
      <alignment horizontal="left" vertical="center" wrapText="1"/>
    </xf>
    <xf numFmtId="0" fontId="11" fillId="0" borderId="61" xfId="1" applyFont="1" applyBorder="1" applyAlignment="1" applyProtection="1">
      <alignment horizontal="left" vertical="center"/>
    </xf>
    <xf numFmtId="0" fontId="11" fillId="0" borderId="62" xfId="1" applyFont="1" applyBorder="1" applyAlignment="1" applyProtection="1">
      <alignment horizontal="left" vertical="center"/>
    </xf>
    <xf numFmtId="0" fontId="7" fillId="0" borderId="0" xfId="1" applyFont="1" applyAlignment="1" applyProtection="1">
      <alignment horizontal="left" vertical="center"/>
    </xf>
    <xf numFmtId="0" fontId="11" fillId="0" borderId="57" xfId="1" applyFont="1" applyBorder="1" applyAlignment="1" applyProtection="1">
      <alignment horizontal="left" vertical="top"/>
    </xf>
    <xf numFmtId="0" fontId="7" fillId="0" borderId="0" xfId="1" applyFont="1" applyAlignment="1" applyProtection="1">
      <alignment horizontal="left" vertical="top"/>
    </xf>
    <xf numFmtId="0" fontId="11" fillId="0" borderId="30" xfId="1" applyFont="1" applyBorder="1" applyAlignment="1" applyProtection="1">
      <alignment horizontal="left" vertical="top"/>
    </xf>
    <xf numFmtId="0" fontId="11" fillId="0" borderId="0" xfId="1" applyFont="1" applyAlignment="1" applyProtection="1">
      <alignment horizontal="left" vertical="center"/>
    </xf>
    <xf numFmtId="0" fontId="7" fillId="0" borderId="44" xfId="1" applyFont="1" applyBorder="1" applyAlignment="1" applyProtection="1">
      <alignment horizontal="left" vertical="center"/>
    </xf>
    <xf numFmtId="0" fontId="7" fillId="0" borderId="60" xfId="1" applyFont="1" applyBorder="1" applyAlignment="1" applyProtection="1">
      <alignment horizontal="left" vertical="center"/>
    </xf>
    <xf numFmtId="0" fontId="7" fillId="0" borderId="59" xfId="1" applyFont="1" applyBorder="1" applyAlignment="1" applyProtection="1">
      <alignment horizontal="left" vertical="center"/>
    </xf>
    <xf numFmtId="0" fontId="11" fillId="0" borderId="63" xfId="1" applyFont="1" applyBorder="1" applyAlignment="1" applyProtection="1">
      <alignment horizontal="left" vertical="center"/>
    </xf>
    <xf numFmtId="0" fontId="7" fillId="0" borderId="64" xfId="1" applyFont="1" applyBorder="1" applyAlignment="1" applyProtection="1">
      <alignment horizontal="left" vertical="center"/>
    </xf>
    <xf numFmtId="0" fontId="20" fillId="0" borderId="0" xfId="1" applyFont="1" applyAlignment="1" applyProtection="1">
      <alignment horizontal="left" vertical="center"/>
    </xf>
    <xf numFmtId="0" fontId="7" fillId="0" borderId="62" xfId="1" applyFont="1" applyBorder="1" applyAlignment="1" applyProtection="1">
      <alignment horizontal="left" vertical="center"/>
    </xf>
    <xf numFmtId="0" fontId="11" fillId="0" borderId="66" xfId="1" applyFont="1" applyBorder="1" applyAlignment="1" applyProtection="1">
      <alignment horizontal="left" vertical="center"/>
    </xf>
    <xf numFmtId="0" fontId="11" fillId="0" borderId="51" xfId="1" applyFont="1" applyBorder="1" applyAlignment="1" applyProtection="1">
      <alignment horizontal="left" vertical="center"/>
    </xf>
    <xf numFmtId="0" fontId="10" fillId="0" borderId="52" xfId="1" applyBorder="1" applyAlignment="1" applyProtection="1">
      <alignment horizontal="left"/>
    </xf>
    <xf numFmtId="0" fontId="10" fillId="0" borderId="18" xfId="1" applyBorder="1" applyAlignment="1" applyProtection="1">
      <alignment horizontal="left"/>
    </xf>
    <xf numFmtId="0" fontId="10" fillId="0" borderId="21" xfId="1" applyBorder="1" applyAlignment="1" applyProtection="1">
      <alignment horizontal="left"/>
    </xf>
    <xf numFmtId="0" fontId="10" fillId="0" borderId="57" xfId="1" applyBorder="1" applyAlignment="1" applyProtection="1">
      <alignment horizontal="left"/>
    </xf>
    <xf numFmtId="0" fontId="10" fillId="0" borderId="0" xfId="1" applyAlignment="1" applyProtection="1">
      <alignment horizontal="left"/>
    </xf>
    <xf numFmtId="0" fontId="21" fillId="0" borderId="0" xfId="1" applyFont="1" applyAlignment="1" applyProtection="1">
      <alignment horizontal="left"/>
    </xf>
    <xf numFmtId="0" fontId="10" fillId="0" borderId="30" xfId="1" applyBorder="1" applyAlignment="1" applyProtection="1">
      <alignment horizontal="left"/>
    </xf>
    <xf numFmtId="0" fontId="10" fillId="0" borderId="66" xfId="1" applyBorder="1" applyAlignment="1" applyProtection="1">
      <alignment horizontal="left"/>
    </xf>
    <xf numFmtId="0" fontId="10" fillId="0" borderId="48" xfId="1" applyBorder="1" applyAlignment="1" applyProtection="1">
      <alignment horizontal="left"/>
    </xf>
    <xf numFmtId="0" fontId="10" fillId="0" borderId="65" xfId="1" applyBorder="1" applyAlignment="1" applyProtection="1">
      <alignment horizontal="left"/>
    </xf>
    <xf numFmtId="0" fontId="10" fillId="0" borderId="51" xfId="1" applyBorder="1" applyAlignment="1" applyProtection="1">
      <alignment horizontal="left"/>
    </xf>
    <xf numFmtId="2" fontId="10" fillId="0" borderId="0" xfId="1" applyNumberFormat="1" applyAlignment="1">
      <alignment horizontal="left" vertical="top"/>
      <protection locked="0"/>
    </xf>
    <xf numFmtId="4" fontId="10" fillId="0" borderId="0" xfId="1" applyNumberFormat="1" applyAlignment="1">
      <alignment horizontal="left" vertical="top"/>
      <protection locked="0"/>
    </xf>
    <xf numFmtId="4" fontId="22" fillId="0" borderId="0" xfId="1" applyNumberFormat="1" applyFont="1" applyAlignment="1">
      <alignment horizontal="right"/>
      <protection locked="0"/>
    </xf>
    <xf numFmtId="0" fontId="22" fillId="0" borderId="0" xfId="1" applyFont="1" applyAlignment="1">
      <alignment horizontal="left" wrapText="1"/>
      <protection locked="0"/>
    </xf>
    <xf numFmtId="0" fontId="22" fillId="0" borderId="0" xfId="1" applyFont="1" applyAlignment="1">
      <alignment horizontal="center" wrapText="1"/>
      <protection locked="0"/>
    </xf>
    <xf numFmtId="4" fontId="23" fillId="0" borderId="0" xfId="1" applyNumberFormat="1" applyFont="1" applyAlignment="1">
      <alignment horizontal="right"/>
      <protection locked="0"/>
    </xf>
    <xf numFmtId="0" fontId="23" fillId="0" borderId="0" xfId="1" applyFont="1" applyAlignment="1">
      <alignment horizontal="left" wrapText="1"/>
      <protection locked="0"/>
    </xf>
    <xf numFmtId="0" fontId="23" fillId="0" borderId="0" xfId="1" applyFont="1" applyAlignment="1">
      <alignment horizontal="center" wrapText="1"/>
      <protection locked="0"/>
    </xf>
    <xf numFmtId="0" fontId="24" fillId="0" borderId="0" xfId="1" applyFont="1" applyAlignment="1" applyProtection="1">
      <alignment horizontal="left"/>
    </xf>
    <xf numFmtId="0" fontId="24" fillId="0" borderId="0" xfId="1" applyFont="1" applyAlignment="1" applyProtection="1">
      <alignment horizontal="left" vertical="center"/>
    </xf>
    <xf numFmtId="0" fontId="25" fillId="3" borderId="67" xfId="1" applyFont="1" applyFill="1" applyBorder="1" applyAlignment="1" applyProtection="1">
      <alignment horizontal="center" vertical="center"/>
    </xf>
    <xf numFmtId="0" fontId="25" fillId="3" borderId="67" xfId="1" applyFont="1" applyFill="1" applyBorder="1" applyAlignment="1" applyProtection="1">
      <alignment horizontal="center" vertical="center" wrapText="1"/>
    </xf>
    <xf numFmtId="0" fontId="26" fillId="0" borderId="0" xfId="1" applyFont="1" applyAlignment="1" applyProtection="1">
      <alignment horizontal="left" vertical="top"/>
    </xf>
    <xf numFmtId="0" fontId="26" fillId="0" borderId="0" xfId="1" applyFont="1" applyAlignment="1" applyProtection="1">
      <alignment horizontal="left" vertical="center"/>
    </xf>
    <xf numFmtId="0" fontId="26" fillId="0" borderId="0" xfId="1" applyFont="1" applyAlignment="1" applyProtection="1">
      <alignment horizontal="left" vertical="center"/>
    </xf>
    <xf numFmtId="0" fontId="26" fillId="0" borderId="0" xfId="1" applyFont="1" applyAlignment="1" applyProtection="1">
      <alignment horizontal="left"/>
    </xf>
    <xf numFmtId="0" fontId="27" fillId="0" borderId="0" xfId="1" applyFont="1" applyAlignment="1" applyProtection="1">
      <alignment horizontal="left"/>
    </xf>
    <xf numFmtId="0" fontId="28" fillId="0" borderId="0" xfId="1" applyFont="1" applyAlignment="1" applyProtection="1">
      <alignment horizontal="left"/>
    </xf>
    <xf numFmtId="0" fontId="29" fillId="0" borderId="0" xfId="1" applyFont="1" applyAlignment="1" applyProtection="1">
      <alignment horizontal="left" vertical="center"/>
    </xf>
    <xf numFmtId="0" fontId="0" fillId="0" borderId="10" xfId="0" applyBorder="1" applyAlignment="1">
      <alignment vertical="center"/>
    </xf>
    <xf numFmtId="0" fontId="0" fillId="0" borderId="9" xfId="0" applyBorder="1" applyAlignment="1">
      <alignment vertical="center"/>
    </xf>
    <xf numFmtId="0" fontId="32" fillId="0" borderId="0" xfId="0" applyFont="1" applyAlignment="1">
      <alignment horizontal="left" vertical="center"/>
    </xf>
    <xf numFmtId="0" fontId="0" fillId="0" borderId="11" xfId="0" applyBorder="1" applyAlignment="1">
      <alignment vertical="center"/>
    </xf>
    <xf numFmtId="0" fontId="0" fillId="0" borderId="74" xfId="0" applyBorder="1" applyAlignment="1">
      <alignment vertical="center"/>
    </xf>
    <xf numFmtId="0" fontId="33" fillId="0" borderId="75" xfId="0" applyFont="1" applyBorder="1" applyAlignment="1">
      <alignment horizontal="center" vertical="center" wrapText="1"/>
    </xf>
    <xf numFmtId="0" fontId="33" fillId="0" borderId="76" xfId="0" applyFont="1" applyBorder="1" applyAlignment="1">
      <alignment horizontal="center" vertical="center" wrapText="1"/>
    </xf>
    <xf numFmtId="0" fontId="33" fillId="0" borderId="77" xfId="0" applyFont="1" applyBorder="1" applyAlignment="1">
      <alignment horizontal="center" vertical="center" wrapText="1"/>
    </xf>
    <xf numFmtId="0" fontId="0" fillId="2" borderId="7" xfId="0" applyFill="1"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34" fillId="0" borderId="0" xfId="0" applyFont="1" applyAlignment="1">
      <alignment horizontal="left" vertical="center"/>
    </xf>
    <xf numFmtId="0" fontId="0" fillId="0" borderId="0" xfId="0" applyAlignment="1">
      <alignment horizontal="left" vertical="center"/>
    </xf>
    <xf numFmtId="4" fontId="0" fillId="0" borderId="0" xfId="0" applyNumberFormat="1" applyAlignment="1">
      <alignment vertical="center"/>
    </xf>
    <xf numFmtId="166" fontId="33" fillId="0" borderId="68" xfId="0" applyNumberFormat="1" applyFont="1" applyBorder="1" applyAlignment="1">
      <alignment vertical="center"/>
    </xf>
    <xf numFmtId="166" fontId="33" fillId="0" borderId="69" xfId="0" applyNumberFormat="1" applyFont="1" applyBorder="1" applyAlignment="1">
      <alignment vertical="center"/>
    </xf>
    <xf numFmtId="0" fontId="33" fillId="0" borderId="69" xfId="0" applyFont="1" applyBorder="1" applyAlignment="1">
      <alignment horizontal="center" vertical="center"/>
    </xf>
    <xf numFmtId="0" fontId="33" fillId="0" borderId="70" xfId="0" applyFont="1" applyBorder="1" applyAlignment="1">
      <alignment horizontal="left" vertical="center"/>
    </xf>
    <xf numFmtId="0" fontId="0" fillId="0" borderId="78" xfId="0" applyBorder="1" applyAlignment="1" applyProtection="1">
      <alignment vertical="center"/>
      <protection locked="0"/>
    </xf>
    <xf numFmtId="4" fontId="34" fillId="0" borderId="78" xfId="0" applyNumberFormat="1" applyFont="1" applyBorder="1" applyAlignment="1" applyProtection="1">
      <alignment vertical="center"/>
      <protection locked="0"/>
    </xf>
    <xf numFmtId="168" fontId="34" fillId="0" borderId="78" xfId="0" applyNumberFormat="1" applyFont="1" applyBorder="1" applyAlignment="1" applyProtection="1">
      <alignment vertical="center"/>
      <protection locked="0"/>
    </xf>
    <xf numFmtId="0" fontId="34" fillId="0" borderId="78" xfId="0" applyFont="1" applyBorder="1" applyAlignment="1" applyProtection="1">
      <alignment horizontal="center" vertical="center" wrapText="1"/>
      <protection locked="0"/>
    </xf>
    <xf numFmtId="0" fontId="34" fillId="0" borderId="78" xfId="0" applyFont="1" applyBorder="1" applyAlignment="1" applyProtection="1">
      <alignment horizontal="left" vertical="center" wrapText="1"/>
      <protection locked="0"/>
    </xf>
    <xf numFmtId="49" fontId="34" fillId="0" borderId="78" xfId="0" applyNumberFormat="1" applyFont="1" applyBorder="1" applyAlignment="1" applyProtection="1">
      <alignment horizontal="left" vertical="center" wrapText="1"/>
      <protection locked="0"/>
    </xf>
    <xf numFmtId="0" fontId="34" fillId="0" borderId="78" xfId="0" applyFont="1" applyBorder="1" applyAlignment="1" applyProtection="1">
      <alignment horizontal="center" vertical="center"/>
      <protection locked="0"/>
    </xf>
    <xf numFmtId="0" fontId="0" fillId="0" borderId="3" xfId="0" applyBorder="1" applyAlignment="1" applyProtection="1">
      <alignment vertical="center"/>
      <protection locked="0"/>
    </xf>
    <xf numFmtId="166" fontId="33" fillId="0" borderId="71" xfId="0" applyNumberFormat="1" applyFont="1" applyBorder="1" applyAlignment="1">
      <alignment vertical="center"/>
    </xf>
    <xf numFmtId="166" fontId="33" fillId="0" borderId="0" xfId="0" applyNumberFormat="1" applyFont="1" applyAlignment="1">
      <alignment vertical="center"/>
    </xf>
    <xf numFmtId="0" fontId="33" fillId="0" borderId="0" xfId="0" applyFont="1" applyAlignment="1">
      <alignment horizontal="center" vertical="center"/>
    </xf>
    <xf numFmtId="0" fontId="33" fillId="0" borderId="72" xfId="0" applyFont="1" applyBorder="1" applyAlignment="1">
      <alignment horizontal="left" vertical="center"/>
    </xf>
    <xf numFmtId="0" fontId="35" fillId="0" borderId="0" xfId="0" applyFont="1"/>
    <xf numFmtId="4" fontId="35" fillId="0" borderId="0" xfId="0" applyNumberFormat="1" applyFont="1" applyAlignment="1">
      <alignment vertical="center"/>
    </xf>
    <xf numFmtId="0" fontId="35" fillId="0" borderId="0" xfId="0" applyFont="1" applyAlignment="1">
      <alignment horizontal="left"/>
    </xf>
    <xf numFmtId="0" fontId="35" fillId="0" borderId="0" xfId="0" applyFont="1" applyAlignment="1">
      <alignment horizontal="center"/>
    </xf>
    <xf numFmtId="166" fontId="35" fillId="0" borderId="71" xfId="0" applyNumberFormat="1" applyFont="1" applyBorder="1"/>
    <xf numFmtId="166" fontId="35" fillId="0" borderId="0" xfId="0" applyNumberFormat="1" applyFont="1"/>
    <xf numFmtId="0" fontId="35" fillId="0" borderId="72" xfId="0" applyFont="1" applyBorder="1"/>
    <xf numFmtId="0" fontId="35" fillId="0" borderId="3" xfId="0" applyFont="1" applyBorder="1"/>
    <xf numFmtId="4" fontId="31" fillId="0" borderId="0" xfId="0" applyNumberFormat="1" applyFont="1"/>
    <xf numFmtId="0" fontId="31" fillId="0" borderId="0" xfId="0" applyFont="1" applyAlignment="1">
      <alignment horizontal="left"/>
    </xf>
    <xf numFmtId="0" fontId="36" fillId="0" borderId="0" xfId="0" applyFont="1" applyAlignment="1">
      <alignment horizontal="center" vertical="center"/>
    </xf>
    <xf numFmtId="0" fontId="36" fillId="0" borderId="72" xfId="0" applyFont="1" applyBorder="1" applyAlignment="1">
      <alignment horizontal="left" vertical="center"/>
    </xf>
    <xf numFmtId="0" fontId="37" fillId="0" borderId="3" xfId="0" applyFont="1" applyBorder="1" applyAlignment="1">
      <alignment vertical="center"/>
    </xf>
    <xf numFmtId="0" fontId="37" fillId="0" borderId="78" xfId="0" applyFont="1" applyBorder="1" applyAlignment="1" applyProtection="1">
      <alignment vertical="center"/>
      <protection locked="0"/>
    </xf>
    <xf numFmtId="4" fontId="36" fillId="0" borderId="78" xfId="0" applyNumberFormat="1" applyFont="1" applyBorder="1" applyAlignment="1" applyProtection="1">
      <alignment vertical="center"/>
      <protection locked="0"/>
    </xf>
    <xf numFmtId="168" fontId="36" fillId="0" borderId="78" xfId="0" applyNumberFormat="1" applyFont="1" applyBorder="1" applyAlignment="1" applyProtection="1">
      <alignment vertical="center"/>
      <protection locked="0"/>
    </xf>
    <xf numFmtId="0" fontId="36" fillId="0" borderId="78" xfId="0" applyFont="1" applyBorder="1" applyAlignment="1" applyProtection="1">
      <alignment horizontal="center" vertical="center" wrapText="1"/>
      <protection locked="0"/>
    </xf>
    <xf numFmtId="0" fontId="36" fillId="0" borderId="78" xfId="0" applyFont="1" applyBorder="1" applyAlignment="1" applyProtection="1">
      <alignment horizontal="left" vertical="center" wrapText="1"/>
      <protection locked="0"/>
    </xf>
    <xf numFmtId="49" fontId="36" fillId="0" borderId="78" xfId="0" applyNumberFormat="1" applyFont="1" applyBorder="1" applyAlignment="1" applyProtection="1">
      <alignment horizontal="left" vertical="center" wrapText="1"/>
      <protection locked="0"/>
    </xf>
    <xf numFmtId="0" fontId="36" fillId="0" borderId="78" xfId="0" applyFont="1" applyBorder="1" applyAlignment="1" applyProtection="1">
      <alignment horizontal="center" vertical="center"/>
      <protection locked="0"/>
    </xf>
    <xf numFmtId="4" fontId="38" fillId="0" borderId="0" xfId="0" applyNumberFormat="1" applyFont="1"/>
    <xf numFmtId="0" fontId="38" fillId="0" borderId="0" xfId="0" applyFont="1" applyAlignment="1">
      <alignment horizontal="left"/>
    </xf>
    <xf numFmtId="4" fontId="19" fillId="0" borderId="0" xfId="0" applyNumberFormat="1" applyFont="1" applyAlignment="1">
      <alignment vertical="center"/>
    </xf>
    <xf numFmtId="166" fontId="39" fillId="0" borderId="73" xfId="0" applyNumberFormat="1" applyFont="1" applyBorder="1"/>
    <xf numFmtId="166" fontId="39" fillId="0" borderId="11" xfId="0" applyNumberFormat="1" applyFont="1" applyBorder="1"/>
    <xf numFmtId="4" fontId="32" fillId="0" borderId="0" xfId="0" applyNumberFormat="1" applyFont="1"/>
    <xf numFmtId="0" fontId="0" fillId="0" borderId="0" xfId="0" applyAlignment="1">
      <alignment horizontal="center" vertical="center" wrapText="1"/>
    </xf>
    <xf numFmtId="0" fontId="0" fillId="0" borderId="3" xfId="0" applyBorder="1" applyAlignment="1">
      <alignment horizontal="center" vertical="center" wrapText="1"/>
    </xf>
    <xf numFmtId="0" fontId="34" fillId="2" borderId="0" xfId="0" applyFont="1" applyFill="1" applyAlignment="1">
      <alignment horizontal="center" vertical="center" wrapText="1"/>
    </xf>
    <xf numFmtId="0" fontId="34" fillId="2" borderId="75" xfId="0" applyFont="1" applyFill="1" applyBorder="1" applyAlignment="1">
      <alignment horizontal="center" vertical="center" wrapText="1"/>
    </xf>
    <xf numFmtId="0" fontId="34" fillId="2" borderId="76" xfId="0" applyFont="1" applyFill="1" applyBorder="1" applyAlignment="1">
      <alignment horizontal="center" vertical="center" wrapText="1"/>
    </xf>
    <xf numFmtId="0" fontId="34" fillId="2" borderId="77" xfId="0" applyFont="1" applyFill="1" applyBorder="1" applyAlignment="1">
      <alignment horizontal="center" vertical="center" wrapText="1"/>
    </xf>
    <xf numFmtId="0" fontId="40" fillId="0" borderId="0" xfId="0" applyFont="1" applyAlignment="1">
      <alignment horizontal="left" vertical="center" wrapText="1"/>
    </xf>
    <xf numFmtId="0" fontId="40" fillId="0" borderId="0" xfId="0" applyFont="1" applyAlignment="1">
      <alignment horizontal="left" vertical="center"/>
    </xf>
    <xf numFmtId="167" fontId="40" fillId="0" borderId="0" xfId="0" applyNumberFormat="1" applyFont="1" applyAlignment="1">
      <alignment horizontal="left" vertical="center"/>
    </xf>
    <xf numFmtId="0" fontId="0" fillId="0" borderId="0" xfId="0" applyAlignment="1">
      <alignment vertical="center"/>
    </xf>
    <xf numFmtId="0" fontId="42" fillId="0" borderId="0" xfId="0" applyFont="1" applyAlignment="1">
      <alignment vertical="center"/>
    </xf>
    <xf numFmtId="0" fontId="42" fillId="0" borderId="3" xfId="0" applyFont="1" applyBorder="1" applyAlignment="1">
      <alignment vertical="center"/>
    </xf>
    <xf numFmtId="4" fontId="42" fillId="0" borderId="69" xfId="0" applyNumberFormat="1" applyFont="1" applyBorder="1" applyAlignment="1">
      <alignment vertical="center"/>
    </xf>
    <xf numFmtId="0" fontId="42" fillId="0" borderId="69" xfId="0" applyFont="1" applyBorder="1" applyAlignment="1">
      <alignment vertical="center"/>
    </xf>
    <xf numFmtId="0" fontId="42" fillId="0" borderId="69" xfId="0" applyFont="1" applyBorder="1" applyAlignment="1">
      <alignment horizontal="left" vertical="center"/>
    </xf>
    <xf numFmtId="0" fontId="43" fillId="0" borderId="0" xfId="0" applyFont="1" applyAlignment="1">
      <alignment vertical="center"/>
    </xf>
    <xf numFmtId="0" fontId="43" fillId="0" borderId="3" xfId="0" applyFont="1" applyBorder="1" applyAlignment="1">
      <alignment vertical="center"/>
    </xf>
    <xf numFmtId="4" fontId="43" fillId="0" borderId="69" xfId="0" applyNumberFormat="1" applyFont="1" applyBorder="1" applyAlignment="1">
      <alignment vertical="center"/>
    </xf>
    <xf numFmtId="0" fontId="43" fillId="0" borderId="69" xfId="0" applyFont="1" applyBorder="1" applyAlignment="1">
      <alignment vertical="center"/>
    </xf>
    <xf numFmtId="0" fontId="43" fillId="0" borderId="69" xfId="0" applyFont="1" applyBorder="1" applyAlignment="1">
      <alignment horizontal="left" vertical="center"/>
    </xf>
    <xf numFmtId="4" fontId="44" fillId="0" borderId="0" xfId="0" applyNumberFormat="1" applyFont="1" applyAlignment="1">
      <alignment vertical="center"/>
    </xf>
    <xf numFmtId="0" fontId="45" fillId="0" borderId="0" xfId="0" applyFont="1" applyAlignment="1">
      <alignment horizontal="left" vertical="center"/>
    </xf>
    <xf numFmtId="0" fontId="0" fillId="2" borderId="0" xfId="0" applyFill="1" applyAlignment="1">
      <alignment vertical="center"/>
    </xf>
    <xf numFmtId="0" fontId="46" fillId="2" borderId="0" xfId="0" applyFont="1" applyFill="1" applyAlignment="1">
      <alignment horizontal="right" vertical="center"/>
    </xf>
    <xf numFmtId="0" fontId="46" fillId="2" borderId="0" xfId="0" applyFont="1" applyFill="1" applyAlignment="1">
      <alignment horizontal="left" vertical="center"/>
    </xf>
    <xf numFmtId="0" fontId="47" fillId="0" borderId="0" xfId="0" applyFont="1" applyAlignment="1">
      <alignment horizontal="left" vertical="center" wrapText="1"/>
    </xf>
    <xf numFmtId="0" fontId="1" fillId="0" borderId="0" xfId="0" applyFont="1" applyAlignment="1">
      <alignment horizontal="left" vertical="center"/>
    </xf>
    <xf numFmtId="0" fontId="47" fillId="0" borderId="0" xfId="0" applyFont="1" applyAlignment="1">
      <alignment horizontal="left" vertical="center"/>
    </xf>
    <xf numFmtId="167" fontId="47" fillId="0" borderId="0" xfId="0" applyNumberFormat="1" applyFont="1" applyAlignment="1">
      <alignment horizontal="left" vertical="center"/>
    </xf>
    <xf numFmtId="0" fontId="49" fillId="0" borderId="0" xfId="0" applyFont="1" applyAlignment="1">
      <alignment horizontal="left" vertical="center"/>
    </xf>
    <xf numFmtId="0" fontId="0" fillId="0" borderId="5" xfId="0" applyBorder="1" applyAlignment="1">
      <alignment vertical="center"/>
    </xf>
    <xf numFmtId="0" fontId="0" fillId="2" borderId="8" xfId="0" applyFill="1" applyBorder="1" applyAlignment="1">
      <alignment vertical="center"/>
    </xf>
    <xf numFmtId="4" fontId="50" fillId="2" borderId="7" xfId="0" applyNumberFormat="1" applyFont="1" applyFill="1" applyBorder="1" applyAlignment="1">
      <alignment vertical="center"/>
    </xf>
    <xf numFmtId="0" fontId="50" fillId="2" borderId="7" xfId="0" applyFont="1" applyFill="1" applyBorder="1" applyAlignment="1">
      <alignment horizontal="center" vertical="center"/>
    </xf>
    <xf numFmtId="0" fontId="50" fillId="2" borderId="7" xfId="0" applyFont="1" applyFill="1" applyBorder="1" applyAlignment="1">
      <alignment horizontal="right" vertical="center"/>
    </xf>
    <xf numFmtId="0" fontId="50" fillId="2" borderId="6" xfId="0" applyFont="1" applyFill="1" applyBorder="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51" fillId="0" borderId="0" xfId="0" applyFont="1" applyAlignment="1">
      <alignment horizontal="left" vertical="center"/>
    </xf>
    <xf numFmtId="0" fontId="1" fillId="0" borderId="0" xfId="0" applyFont="1" applyAlignment="1">
      <alignment horizontal="right" vertical="center"/>
    </xf>
    <xf numFmtId="0" fontId="52" fillId="0" borderId="0" xfId="0" applyFont="1" applyAlignment="1">
      <alignment horizontal="left" vertical="center"/>
    </xf>
    <xf numFmtId="0" fontId="53" fillId="0" borderId="0" xfId="0" applyFont="1" applyAlignment="1">
      <alignment vertical="center" wrapText="1"/>
    </xf>
    <xf numFmtId="0" fontId="53" fillId="0" borderId="0" xfId="0" applyFont="1" applyAlignment="1">
      <alignment vertical="center"/>
    </xf>
    <xf numFmtId="0" fontId="53" fillId="0" borderId="0" xfId="0" applyFont="1"/>
    <xf numFmtId="0" fontId="44" fillId="0" borderId="0" xfId="0" applyFont="1" applyAlignment="1">
      <alignment horizontal="left" vertical="center"/>
    </xf>
    <xf numFmtId="0" fontId="55" fillId="0" borderId="75" xfId="0" applyFont="1" applyBorder="1" applyAlignment="1">
      <alignment horizontal="center" vertical="center" wrapText="1"/>
    </xf>
    <xf numFmtId="0" fontId="55" fillId="0" borderId="76" xfId="0" applyFont="1" applyBorder="1" applyAlignment="1">
      <alignment horizontal="center" vertical="center" wrapText="1"/>
    </xf>
    <xf numFmtId="0" fontId="55" fillId="0" borderId="77" xfId="0" applyFont="1" applyBorder="1" applyAlignment="1">
      <alignment horizontal="center" vertical="center" wrapText="1"/>
    </xf>
    <xf numFmtId="0" fontId="46" fillId="0" borderId="0" xfId="0" applyFont="1" applyAlignment="1">
      <alignment horizontal="left" vertical="center"/>
    </xf>
    <xf numFmtId="168" fontId="0" fillId="0" borderId="0" xfId="0" applyNumberFormat="1" applyAlignment="1">
      <alignment vertical="center"/>
    </xf>
    <xf numFmtId="166" fontId="55" fillId="0" borderId="68" xfId="0" applyNumberFormat="1" applyFont="1" applyBorder="1" applyAlignment="1">
      <alignment vertical="center"/>
    </xf>
    <xf numFmtId="166" fontId="55" fillId="0" borderId="69" xfId="0" applyNumberFormat="1" applyFont="1" applyBorder="1" applyAlignment="1">
      <alignment vertical="center"/>
    </xf>
    <xf numFmtId="0" fontId="55" fillId="0" borderId="69" xfId="0" applyFont="1" applyBorder="1" applyAlignment="1">
      <alignment horizontal="center" vertical="center"/>
    </xf>
    <xf numFmtId="0" fontId="55" fillId="0" borderId="70" xfId="0" applyFont="1" applyBorder="1" applyAlignment="1">
      <alignment horizontal="left" vertical="center"/>
    </xf>
    <xf numFmtId="4" fontId="46" fillId="0" borderId="78" xfId="0" applyNumberFormat="1" applyFont="1" applyBorder="1" applyAlignment="1" applyProtection="1">
      <alignment vertical="center"/>
      <protection locked="0"/>
    </xf>
    <xf numFmtId="168" fontId="46" fillId="0" borderId="78" xfId="0" applyNumberFormat="1" applyFont="1" applyBorder="1" applyAlignment="1" applyProtection="1">
      <alignment vertical="center"/>
      <protection locked="0"/>
    </xf>
    <xf numFmtId="0" fontId="46" fillId="0" borderId="78" xfId="0" applyFont="1" applyBorder="1" applyAlignment="1" applyProtection="1">
      <alignment horizontal="center" vertical="center" wrapText="1"/>
      <protection locked="0"/>
    </xf>
    <xf numFmtId="0" fontId="46" fillId="0" borderId="78" xfId="0" applyFont="1" applyBorder="1" applyAlignment="1" applyProtection="1">
      <alignment horizontal="left" vertical="center" wrapText="1"/>
      <protection locked="0"/>
    </xf>
    <xf numFmtId="49" fontId="46" fillId="0" borderId="78" xfId="0" applyNumberFormat="1" applyFont="1" applyBorder="1" applyAlignment="1" applyProtection="1">
      <alignment horizontal="left" vertical="center" wrapText="1"/>
      <protection locked="0"/>
    </xf>
    <xf numFmtId="0" fontId="46" fillId="0" borderId="78" xfId="0" applyFont="1" applyBorder="1" applyAlignment="1" applyProtection="1">
      <alignment horizontal="center" vertical="center"/>
      <protection locked="0"/>
    </xf>
    <xf numFmtId="166" fontId="55" fillId="0" borderId="71" xfId="0" applyNumberFormat="1" applyFont="1" applyBorder="1" applyAlignment="1">
      <alignment vertical="center"/>
    </xf>
    <xf numFmtId="166" fontId="55" fillId="0" borderId="0" xfId="0" applyNumberFormat="1" applyFont="1" applyAlignment="1">
      <alignment vertical="center"/>
    </xf>
    <xf numFmtId="0" fontId="56" fillId="0" borderId="0" xfId="0" applyFont="1" applyAlignment="1">
      <alignment horizontal="center" vertical="center"/>
    </xf>
    <xf numFmtId="0" fontId="56" fillId="0" borderId="72" xfId="0" applyFont="1" applyBorder="1" applyAlignment="1">
      <alignment horizontal="left" vertical="center"/>
    </xf>
    <xf numFmtId="0" fontId="57" fillId="0" borderId="3" xfId="0" applyFont="1" applyBorder="1" applyAlignment="1">
      <alignment vertical="center"/>
    </xf>
    <xf numFmtId="0" fontId="57" fillId="0" borderId="78" xfId="0" applyFont="1" applyBorder="1" applyAlignment="1" applyProtection="1">
      <alignment vertical="center"/>
      <protection locked="0"/>
    </xf>
    <xf numFmtId="4" fontId="56" fillId="0" borderId="78" xfId="0" applyNumberFormat="1" applyFont="1" applyBorder="1" applyAlignment="1" applyProtection="1">
      <alignment vertical="center"/>
      <protection locked="0"/>
    </xf>
    <xf numFmtId="168" fontId="56" fillId="0" borderId="78" xfId="0" applyNumberFormat="1" applyFont="1" applyBorder="1" applyAlignment="1" applyProtection="1">
      <alignment vertical="center"/>
      <protection locked="0"/>
    </xf>
    <xf numFmtId="0" fontId="56" fillId="0" borderId="78" xfId="0" applyFont="1" applyBorder="1" applyAlignment="1" applyProtection="1">
      <alignment horizontal="center" vertical="center" wrapText="1"/>
      <protection locked="0"/>
    </xf>
    <xf numFmtId="0" fontId="56" fillId="0" borderId="78" xfId="0" applyFont="1" applyBorder="1" applyAlignment="1" applyProtection="1">
      <alignment horizontal="left" vertical="center" wrapText="1"/>
      <protection locked="0"/>
    </xf>
    <xf numFmtId="49" fontId="56" fillId="0" borderId="78" xfId="0" applyNumberFormat="1" applyFont="1" applyBorder="1" applyAlignment="1" applyProtection="1">
      <alignment horizontal="left" vertical="center" wrapText="1"/>
      <protection locked="0"/>
    </xf>
    <xf numFmtId="0" fontId="56" fillId="0" borderId="78" xfId="0" applyFont="1" applyBorder="1" applyAlignment="1" applyProtection="1">
      <alignment horizontal="center" vertical="center"/>
      <protection locked="0"/>
    </xf>
    <xf numFmtId="0" fontId="55" fillId="0" borderId="0" xfId="0" applyFont="1" applyAlignment="1">
      <alignment horizontal="center" vertical="center"/>
    </xf>
    <xf numFmtId="0" fontId="55" fillId="0" borderId="72" xfId="0" applyFont="1" applyBorder="1" applyAlignment="1">
      <alignment horizontal="left" vertical="center"/>
    </xf>
    <xf numFmtId="0" fontId="58" fillId="0" borderId="0" xfId="0" applyFont="1"/>
    <xf numFmtId="168" fontId="58" fillId="0" borderId="0" xfId="0" applyNumberFormat="1" applyFont="1" applyAlignment="1">
      <alignment vertical="center"/>
    </xf>
    <xf numFmtId="0" fontId="58" fillId="0" borderId="0" xfId="0" applyFont="1" applyAlignment="1">
      <alignment horizontal="left"/>
    </xf>
    <xf numFmtId="0" fontId="58" fillId="0" borderId="0" xfId="0" applyFont="1" applyAlignment="1">
      <alignment horizontal="center"/>
    </xf>
    <xf numFmtId="166" fontId="58" fillId="0" borderId="71" xfId="0" applyNumberFormat="1" applyFont="1" applyBorder="1"/>
    <xf numFmtId="166" fontId="58" fillId="0" borderId="0" xfId="0" applyNumberFormat="1" applyFont="1"/>
    <xf numFmtId="0" fontId="58" fillId="0" borderId="72" xfId="0" applyFont="1" applyBorder="1"/>
    <xf numFmtId="0" fontId="58" fillId="0" borderId="3" xfId="0" applyFont="1" applyBorder="1"/>
    <xf numFmtId="4" fontId="42" fillId="0" borderId="0" xfId="0" applyNumberFormat="1" applyFont="1"/>
    <xf numFmtId="4" fontId="58" fillId="0" borderId="0" xfId="0" applyNumberFormat="1" applyFont="1"/>
    <xf numFmtId="0" fontId="42" fillId="0" borderId="0" xfId="0" applyFont="1" applyAlignment="1">
      <alignment horizontal="left"/>
    </xf>
    <xf numFmtId="4" fontId="43" fillId="0" borderId="0" xfId="0" applyNumberFormat="1" applyFont="1"/>
    <xf numFmtId="0" fontId="43" fillId="0" borderId="0" xfId="0" applyFont="1" applyAlignment="1">
      <alignment horizontal="left"/>
    </xf>
    <xf numFmtId="168" fontId="59" fillId="0" borderId="0" xfId="0" applyNumberFormat="1" applyFont="1" applyAlignment="1">
      <alignment vertical="center"/>
    </xf>
    <xf numFmtId="166" fontId="60" fillId="0" borderId="73" xfId="0" applyNumberFormat="1" applyFont="1" applyBorder="1"/>
    <xf numFmtId="166" fontId="60" fillId="0" borderId="11" xfId="0" applyNumberFormat="1" applyFont="1" applyBorder="1"/>
    <xf numFmtId="4" fontId="44" fillId="0" borderId="0" xfId="0" applyNumberFormat="1" applyFont="1"/>
    <xf numFmtId="0" fontId="46" fillId="2" borderId="0" xfId="0" applyFont="1" applyFill="1" applyAlignment="1">
      <alignment horizontal="center" vertical="center" wrapText="1"/>
    </xf>
    <xf numFmtId="0" fontId="46" fillId="2" borderId="75" xfId="0" applyFont="1" applyFill="1" applyBorder="1" applyAlignment="1">
      <alignment horizontal="center" vertical="center" wrapText="1"/>
    </xf>
    <xf numFmtId="0" fontId="46" fillId="2" borderId="76" xfId="0" applyFont="1" applyFill="1" applyBorder="1" applyAlignment="1">
      <alignment horizontal="center" vertical="center" wrapText="1"/>
    </xf>
    <xf numFmtId="0" fontId="46" fillId="2" borderId="77" xfId="0" applyFont="1" applyFill="1" applyBorder="1" applyAlignment="1">
      <alignment horizontal="center" vertical="center" wrapText="1"/>
    </xf>
    <xf numFmtId="0" fontId="53" fillId="0" borderId="3" xfId="0" applyFont="1" applyBorder="1" applyAlignment="1">
      <alignment vertical="center"/>
    </xf>
    <xf numFmtId="2" fontId="22" fillId="0" borderId="0" xfId="1" applyNumberFormat="1" applyFont="1" applyAlignment="1">
      <alignment horizontal="right"/>
      <protection locked="0"/>
    </xf>
    <xf numFmtId="2" fontId="23" fillId="0" borderId="0" xfId="1" applyNumberFormat="1" applyFont="1" applyAlignment="1">
      <alignment horizontal="right"/>
      <protection locked="0"/>
    </xf>
    <xf numFmtId="0" fontId="61" fillId="0" borderId="0" xfId="3"/>
    <xf numFmtId="49" fontId="62" fillId="6" borderId="79" xfId="3" applyNumberFormat="1" applyFont="1" applyFill="1" applyBorder="1" applyAlignment="1">
      <alignment horizontal="center" vertical="center" wrapText="1" readingOrder="1"/>
    </xf>
    <xf numFmtId="0" fontId="11" fillId="0" borderId="0" xfId="1" applyFont="1" applyAlignment="1" applyProtection="1">
      <alignment horizontal="left" vertical="center"/>
    </xf>
    <xf numFmtId="0" fontId="11" fillId="0" borderId="0" xfId="1" applyFont="1" applyAlignment="1" applyProtection="1">
      <alignment horizontal="left" vertical="center"/>
    </xf>
    <xf numFmtId="2" fontId="6" fillId="0" borderId="0" xfId="1" applyNumberFormat="1" applyFont="1" applyAlignment="1">
      <alignment horizontal="right"/>
      <protection locked="0"/>
    </xf>
    <xf numFmtId="0" fontId="6" fillId="0" borderId="0" xfId="1" applyFont="1" applyAlignment="1">
      <alignment horizontal="left" wrapText="1"/>
      <protection locked="0"/>
    </xf>
    <xf numFmtId="0" fontId="6" fillId="0" borderId="0" xfId="1" applyFont="1" applyAlignment="1">
      <alignment horizontal="center" wrapText="1"/>
      <protection locked="0"/>
    </xf>
    <xf numFmtId="2" fontId="69" fillId="0" borderId="0" xfId="1" applyNumberFormat="1" applyFont="1" applyAlignment="1">
      <alignment horizontal="right"/>
      <protection locked="0"/>
    </xf>
    <xf numFmtId="0" fontId="69" fillId="0" borderId="0" xfId="1" applyFont="1" applyAlignment="1">
      <alignment horizontal="left" wrapText="1"/>
      <protection locked="0"/>
    </xf>
    <xf numFmtId="0" fontId="69" fillId="0" borderId="0" xfId="1" applyFont="1" applyAlignment="1">
      <alignment horizontal="center" wrapText="1"/>
      <protection locked="0"/>
    </xf>
    <xf numFmtId="0" fontId="15" fillId="0" borderId="0" xfId="1" applyFont="1" applyAlignment="1" applyProtection="1">
      <alignment horizontal="left"/>
    </xf>
    <xf numFmtId="0" fontId="15" fillId="0" borderId="0" xfId="1" applyFont="1" applyAlignment="1" applyProtection="1">
      <alignment horizontal="left" vertical="center"/>
    </xf>
    <xf numFmtId="0" fontId="7" fillId="3" borderId="67" xfId="1" applyFont="1" applyFill="1" applyBorder="1" applyAlignment="1" applyProtection="1">
      <alignment horizontal="center" vertical="center"/>
    </xf>
    <xf numFmtId="0" fontId="7" fillId="3" borderId="67" xfId="1" applyFont="1" applyFill="1" applyBorder="1" applyAlignment="1" applyProtection="1">
      <alignment horizontal="center" vertical="center" wrapText="1"/>
    </xf>
    <xf numFmtId="0" fontId="70" fillId="0" borderId="0" xfId="1" applyFont="1" applyAlignment="1" applyProtection="1">
      <alignment horizontal="left" vertical="top"/>
    </xf>
    <xf numFmtId="0" fontId="70" fillId="0" borderId="0" xfId="1" applyFont="1" applyAlignment="1" applyProtection="1">
      <alignment horizontal="left" vertical="center"/>
    </xf>
    <xf numFmtId="0" fontId="70" fillId="0" borderId="0" xfId="1" applyFont="1" applyAlignment="1" applyProtection="1">
      <alignment horizontal="left" vertical="center"/>
    </xf>
    <xf numFmtId="0" fontId="70" fillId="0" borderId="0" xfId="1" applyFont="1" applyAlignment="1" applyProtection="1">
      <alignment horizontal="left"/>
    </xf>
    <xf numFmtId="0" fontId="34" fillId="0" borderId="0" xfId="1" applyFont="1" applyAlignment="1" applyProtection="1">
      <alignment horizontal="left"/>
    </xf>
    <xf numFmtId="0" fontId="20" fillId="0" borderId="0" xfId="1" applyFont="1" applyAlignment="1" applyProtection="1">
      <alignment horizontal="left" vertical="top"/>
    </xf>
    <xf numFmtId="0" fontId="71" fillId="0" borderId="0" xfId="1" applyFont="1" applyAlignment="1" applyProtection="1">
      <alignment horizontal="left"/>
    </xf>
    <xf numFmtId="0" fontId="72" fillId="0" borderId="0" xfId="1" applyFont="1" applyAlignment="1" applyProtection="1">
      <alignment horizontal="left" vertical="center"/>
    </xf>
    <xf numFmtId="0" fontId="20" fillId="0" borderId="12" xfId="1" applyFont="1" applyBorder="1" applyAlignment="1" applyProtection="1">
      <alignment horizontal="left" vertical="center"/>
    </xf>
    <xf numFmtId="0" fontId="20" fillId="0" borderId="14" xfId="1" applyFont="1" applyBorder="1" applyAlignment="1" applyProtection="1">
      <alignment horizontal="left" vertical="center"/>
    </xf>
    <xf numFmtId="0" fontId="20" fillId="0" borderId="15" xfId="1" applyFont="1" applyBorder="1" applyAlignment="1" applyProtection="1">
      <alignment horizontal="left" vertical="center"/>
    </xf>
    <xf numFmtId="0" fontId="20" fillId="0" borderId="16" xfId="1" applyFont="1" applyBorder="1" applyAlignment="1" applyProtection="1">
      <alignment horizontal="left" vertical="center"/>
    </xf>
    <xf numFmtId="0" fontId="20" fillId="0" borderId="13" xfId="1" applyFont="1" applyBorder="1" applyAlignment="1" applyProtection="1">
      <alignment horizontal="left" vertical="center"/>
    </xf>
    <xf numFmtId="0" fontId="20" fillId="0" borderId="17" xfId="1" applyFont="1" applyBorder="1" applyAlignment="1" applyProtection="1">
      <alignment horizontal="center" vertical="center"/>
    </xf>
    <xf numFmtId="0" fontId="20" fillId="0" borderId="18" xfId="1" applyFont="1" applyBorder="1" applyAlignment="1" applyProtection="1">
      <alignment horizontal="left" vertical="center"/>
    </xf>
    <xf numFmtId="0" fontId="20" fillId="0" borderId="19" xfId="1" applyFont="1" applyBorder="1" applyAlignment="1" applyProtection="1">
      <alignment horizontal="left"/>
    </xf>
    <xf numFmtId="0" fontId="20" fillId="0" borderId="20" xfId="1" applyFont="1" applyBorder="1" applyAlignment="1" applyProtection="1">
      <alignment horizontal="left" vertical="center"/>
    </xf>
    <xf numFmtId="0" fontId="20" fillId="0" borderId="21" xfId="1" applyFont="1" applyBorder="1" applyAlignment="1" applyProtection="1">
      <alignment horizontal="left"/>
    </xf>
    <xf numFmtId="0" fontId="20" fillId="0" borderId="22" xfId="1" applyFont="1" applyBorder="1" applyAlignment="1" applyProtection="1">
      <alignment horizontal="left" vertical="center"/>
    </xf>
    <xf numFmtId="0" fontId="20" fillId="0" borderId="24" xfId="1" applyFont="1" applyBorder="1" applyAlignment="1" applyProtection="1">
      <alignment horizontal="left" vertical="center"/>
    </xf>
    <xf numFmtId="0" fontId="20" fillId="0" borderId="25" xfId="1" applyFont="1" applyBorder="1" applyAlignment="1" applyProtection="1">
      <alignment horizontal="left" vertical="center"/>
    </xf>
    <xf numFmtId="0" fontId="20" fillId="0" borderId="26" xfId="1" applyFont="1" applyBorder="1" applyAlignment="1" applyProtection="1">
      <alignment horizontal="left" vertical="center"/>
    </xf>
    <xf numFmtId="0" fontId="20" fillId="0" borderId="23" xfId="1" applyFont="1" applyBorder="1" applyAlignment="1" applyProtection="1">
      <alignment horizontal="left" vertical="center"/>
    </xf>
    <xf numFmtId="0" fontId="20" fillId="0" borderId="27" xfId="1" applyFont="1" applyBorder="1" applyAlignment="1" applyProtection="1">
      <alignment horizontal="center" vertical="center"/>
    </xf>
    <xf numFmtId="0" fontId="20" fillId="0" borderId="29" xfId="1" applyFont="1" applyBorder="1" applyAlignment="1" applyProtection="1">
      <alignment horizontal="left" vertical="center"/>
    </xf>
    <xf numFmtId="0" fontId="20" fillId="0" borderId="30" xfId="1" applyFont="1" applyBorder="1" applyAlignment="1" applyProtection="1">
      <alignment horizontal="left" vertical="center"/>
    </xf>
    <xf numFmtId="0" fontId="20" fillId="0" borderId="31" xfId="1" applyFont="1" applyBorder="1" applyAlignment="1" applyProtection="1">
      <alignment horizontal="left" vertical="center"/>
    </xf>
    <xf numFmtId="0" fontId="20" fillId="0" borderId="33" xfId="1" applyFont="1" applyBorder="1" applyAlignment="1" applyProtection="1">
      <alignment horizontal="left" vertical="center"/>
    </xf>
    <xf numFmtId="0" fontId="20" fillId="0" borderId="35" xfId="1" applyFont="1" applyBorder="1" applyAlignment="1" applyProtection="1">
      <alignment horizontal="left" vertical="center"/>
    </xf>
    <xf numFmtId="0" fontId="20" fillId="0" borderId="36" xfId="1" applyFont="1" applyBorder="1" applyAlignment="1" applyProtection="1">
      <alignment horizontal="left" vertical="center"/>
    </xf>
    <xf numFmtId="0" fontId="20" fillId="0" borderId="38" xfId="1" applyFont="1" applyBorder="1" applyAlignment="1" applyProtection="1">
      <alignment horizontal="left" vertical="center"/>
    </xf>
    <xf numFmtId="0" fontId="20" fillId="0" borderId="40" xfId="1" applyFont="1" applyBorder="1" applyAlignment="1" applyProtection="1">
      <alignment horizontal="left"/>
    </xf>
    <xf numFmtId="0" fontId="20" fillId="0" borderId="41" xfId="1" applyFont="1" applyBorder="1" applyAlignment="1" applyProtection="1">
      <alignment horizontal="left" vertical="center"/>
    </xf>
    <xf numFmtId="0" fontId="20" fillId="0" borderId="42" xfId="1" applyFont="1" applyBorder="1" applyAlignment="1" applyProtection="1">
      <alignment horizontal="left"/>
    </xf>
    <xf numFmtId="0" fontId="20" fillId="0" borderId="43" xfId="1" applyFont="1" applyBorder="1" applyAlignment="1" applyProtection="1">
      <alignment horizontal="left" vertical="center"/>
    </xf>
    <xf numFmtId="0" fontId="20" fillId="0" borderId="28" xfId="1" applyFont="1" applyBorder="1" applyAlignment="1" applyProtection="1">
      <alignment horizontal="left" vertical="center"/>
    </xf>
    <xf numFmtId="0" fontId="20" fillId="0" borderId="32" xfId="1" applyFont="1" applyBorder="1" applyAlignment="1" applyProtection="1">
      <alignment horizontal="left" vertical="center"/>
    </xf>
    <xf numFmtId="0" fontId="20" fillId="0" borderId="45" xfId="1" applyFont="1" applyBorder="1" applyAlignment="1" applyProtection="1">
      <alignment horizontal="left" vertical="center"/>
    </xf>
    <xf numFmtId="0" fontId="20" fillId="0" borderId="46" xfId="1" applyFont="1" applyBorder="1" applyAlignment="1" applyProtection="1">
      <alignment horizontal="left" vertical="center"/>
    </xf>
    <xf numFmtId="0" fontId="20" fillId="0" borderId="48" xfId="1" applyFont="1" applyBorder="1" applyAlignment="1" applyProtection="1">
      <alignment horizontal="left" vertical="center"/>
    </xf>
    <xf numFmtId="0" fontId="20" fillId="0" borderId="49" xfId="1" applyFont="1" applyBorder="1" applyAlignment="1" applyProtection="1">
      <alignment horizontal="left" vertical="center"/>
    </xf>
    <xf numFmtId="0" fontId="20" fillId="0" borderId="50" xfId="1" applyFont="1" applyBorder="1" applyAlignment="1" applyProtection="1">
      <alignment horizontal="left" vertical="center"/>
    </xf>
    <xf numFmtId="0" fontId="20" fillId="0" borderId="52" xfId="1" applyFont="1" applyBorder="1" applyAlignment="1" applyProtection="1">
      <alignment horizontal="left" vertical="center"/>
    </xf>
    <xf numFmtId="0" fontId="20" fillId="0" borderId="54" xfId="1" applyFont="1" applyBorder="1" applyAlignment="1" applyProtection="1">
      <alignment horizontal="center" vertical="center"/>
    </xf>
    <xf numFmtId="0" fontId="20" fillId="0" borderId="55" xfId="1" applyFont="1" applyBorder="1" applyAlignment="1" applyProtection="1">
      <alignment horizontal="left" vertical="center"/>
    </xf>
    <xf numFmtId="0" fontId="20" fillId="0" borderId="40" xfId="1" applyFont="1" applyBorder="1" applyAlignment="1" applyProtection="1">
      <alignment horizontal="left" vertical="center"/>
    </xf>
    <xf numFmtId="0" fontId="20" fillId="0" borderId="53" xfId="1" applyFont="1" applyBorder="1" applyAlignment="1" applyProtection="1">
      <alignment horizontal="left" vertical="center"/>
    </xf>
    <xf numFmtId="0" fontId="20" fillId="0" borderId="47" xfId="1" applyFont="1" applyBorder="1" applyAlignment="1" applyProtection="1">
      <alignment horizontal="left" vertical="center"/>
    </xf>
    <xf numFmtId="0" fontId="20" fillId="0" borderId="37" xfId="1" applyFont="1" applyBorder="1" applyAlignment="1" applyProtection="1">
      <alignment horizontal="left" vertical="center"/>
    </xf>
    <xf numFmtId="0" fontId="20" fillId="0" borderId="39" xfId="1" applyFont="1" applyBorder="1" applyAlignment="1" applyProtection="1">
      <alignment horizontal="left" vertical="center"/>
    </xf>
    <xf numFmtId="0" fontId="20" fillId="0" borderId="21" xfId="1" applyFont="1" applyBorder="1" applyAlignment="1" applyProtection="1">
      <alignment horizontal="left" vertical="center"/>
    </xf>
    <xf numFmtId="0" fontId="20" fillId="0" borderId="57" xfId="1" applyFont="1" applyBorder="1" applyAlignment="1" applyProtection="1">
      <alignment horizontal="left" vertical="center"/>
    </xf>
    <xf numFmtId="0" fontId="20" fillId="0" borderId="58" xfId="1" applyFont="1" applyBorder="1" applyAlignment="1" applyProtection="1">
      <alignment horizontal="left" vertical="center"/>
    </xf>
    <xf numFmtId="0" fontId="20" fillId="0" borderId="59" xfId="1" applyFont="1" applyBorder="1" applyAlignment="1" applyProtection="1">
      <alignment horizontal="left" vertical="center"/>
    </xf>
    <xf numFmtId="0" fontId="20" fillId="0" borderId="0" xfId="1" applyFont="1" applyAlignment="1" applyProtection="1">
      <alignment horizontal="left" wrapText="1"/>
    </xf>
    <xf numFmtId="0" fontId="20" fillId="0" borderId="61" xfId="1" applyFont="1" applyBorder="1" applyAlignment="1" applyProtection="1">
      <alignment horizontal="left" vertical="center"/>
    </xf>
    <xf numFmtId="0" fontId="20" fillId="0" borderId="62" xfId="1" applyFont="1" applyBorder="1" applyAlignment="1" applyProtection="1">
      <alignment horizontal="left" vertical="center"/>
    </xf>
    <xf numFmtId="0" fontId="20" fillId="0" borderId="57" xfId="1" applyFont="1" applyBorder="1" applyAlignment="1" applyProtection="1">
      <alignment horizontal="left" vertical="top"/>
    </xf>
    <xf numFmtId="0" fontId="20" fillId="0" borderId="30" xfId="1" applyFont="1" applyBorder="1" applyAlignment="1" applyProtection="1">
      <alignment horizontal="left" vertical="top"/>
    </xf>
    <xf numFmtId="0" fontId="20" fillId="0" borderId="0" xfId="1" applyFont="1" applyAlignment="1" applyProtection="1">
      <alignment horizontal="left" vertical="center"/>
    </xf>
    <xf numFmtId="0" fontId="20" fillId="0" borderId="63" xfId="1" applyFont="1" applyBorder="1" applyAlignment="1" applyProtection="1">
      <alignment horizontal="left" vertical="center"/>
    </xf>
    <xf numFmtId="0" fontId="20" fillId="0" borderId="66" xfId="1" applyFont="1" applyBorder="1" applyAlignment="1" applyProtection="1">
      <alignment horizontal="left" vertical="center"/>
    </xf>
    <xf numFmtId="0" fontId="20" fillId="0" borderId="51" xfId="1" applyFont="1" applyBorder="1" applyAlignment="1" applyProtection="1">
      <alignment horizontal="left" vertical="center"/>
    </xf>
    <xf numFmtId="0" fontId="74" fillId="0" borderId="0" xfId="1" applyFont="1" applyAlignment="1" applyProtection="1">
      <alignment horizontal="left"/>
    </xf>
    <xf numFmtId="171" fontId="6" fillId="0" borderId="0" xfId="1" applyNumberFormat="1" applyFont="1" applyAlignment="1">
      <alignment horizontal="right"/>
      <protection locked="0"/>
    </xf>
    <xf numFmtId="171" fontId="69" fillId="0" borderId="0" xfId="1" applyNumberFormat="1" applyFont="1" applyAlignment="1">
      <alignment horizontal="right"/>
      <protection locked="0"/>
    </xf>
    <xf numFmtId="171" fontId="75" fillId="0" borderId="67" xfId="1" applyNumberFormat="1" applyFont="1" applyBorder="1" applyAlignment="1">
      <alignment horizontal="right"/>
      <protection locked="0"/>
    </xf>
    <xf numFmtId="0" fontId="75" fillId="0" borderId="67" xfId="1" applyFont="1" applyBorder="1" applyAlignment="1">
      <alignment horizontal="left" wrapText="1"/>
      <protection locked="0"/>
    </xf>
    <xf numFmtId="0" fontId="75" fillId="0" borderId="67" xfId="1" applyFont="1" applyBorder="1" applyAlignment="1">
      <alignment horizontal="center" wrapText="1"/>
      <protection locked="0"/>
    </xf>
    <xf numFmtId="169" fontId="10" fillId="0" borderId="0" xfId="1" applyNumberFormat="1" applyAlignment="1">
      <alignment horizontal="right" vertical="top"/>
      <protection locked="0"/>
    </xf>
    <xf numFmtId="0" fontId="10" fillId="0" borderId="0" xfId="1" applyAlignment="1">
      <alignment horizontal="left" vertical="top" wrapText="1"/>
      <protection locked="0"/>
    </xf>
    <xf numFmtId="37" fontId="10" fillId="0" borderId="0" xfId="1" applyNumberFormat="1" applyAlignment="1">
      <alignment horizontal="center" vertical="top"/>
      <protection locked="0"/>
    </xf>
    <xf numFmtId="37" fontId="6" fillId="0" borderId="0" xfId="1" applyNumberFormat="1" applyFont="1" applyAlignment="1">
      <alignment horizontal="center"/>
      <protection locked="0"/>
    </xf>
    <xf numFmtId="171" fontId="7" fillId="0" borderId="67" xfId="1" applyNumberFormat="1" applyFont="1" applyBorder="1" applyAlignment="1">
      <alignment horizontal="right"/>
      <protection locked="0"/>
    </xf>
    <xf numFmtId="0" fontId="7" fillId="0" borderId="67" xfId="1" applyFont="1" applyBorder="1" applyAlignment="1">
      <alignment horizontal="left" wrapText="1"/>
      <protection locked="0"/>
    </xf>
    <xf numFmtId="37" fontId="7" fillId="0" borderId="67" xfId="1" applyNumberFormat="1" applyFont="1" applyBorder="1" applyAlignment="1">
      <alignment horizontal="center"/>
      <protection locked="0"/>
    </xf>
    <xf numFmtId="37" fontId="69" fillId="0" borderId="0" xfId="1" applyNumberFormat="1" applyFont="1" applyAlignment="1">
      <alignment horizontal="center"/>
      <protection locked="0"/>
    </xf>
    <xf numFmtId="171" fontId="76" fillId="0" borderId="67" xfId="1" applyNumberFormat="1" applyFont="1" applyBorder="1" applyAlignment="1">
      <alignment horizontal="right"/>
      <protection locked="0"/>
    </xf>
    <xf numFmtId="0" fontId="76" fillId="0" borderId="67" xfId="1" applyFont="1" applyBorder="1" applyAlignment="1">
      <alignment horizontal="left" wrapText="1"/>
      <protection locked="0"/>
    </xf>
    <xf numFmtId="37" fontId="76" fillId="0" borderId="67" xfId="1" applyNumberFormat="1" applyFont="1" applyBorder="1" applyAlignment="1">
      <alignment horizontal="center"/>
      <protection locked="0"/>
    </xf>
    <xf numFmtId="171" fontId="75" fillId="0" borderId="0" xfId="1" applyNumberFormat="1" applyFont="1" applyAlignment="1">
      <alignment horizontal="right"/>
      <protection locked="0"/>
    </xf>
    <xf numFmtId="0" fontId="75" fillId="0" borderId="0" xfId="1" applyFont="1" applyAlignment="1">
      <alignment horizontal="left" wrapText="1"/>
      <protection locked="0"/>
    </xf>
    <xf numFmtId="37" fontId="75" fillId="0" borderId="0" xfId="1" applyNumberFormat="1" applyFont="1" applyAlignment="1">
      <alignment horizontal="center"/>
      <protection locked="0"/>
    </xf>
    <xf numFmtId="0" fontId="77" fillId="3" borderId="67" xfId="1" applyFont="1" applyFill="1" applyBorder="1" applyAlignment="1" applyProtection="1">
      <alignment horizontal="center" vertical="center" wrapText="1"/>
    </xf>
    <xf numFmtId="169" fontId="34" fillId="0" borderId="0" xfId="1" applyNumberFormat="1" applyFont="1" applyAlignment="1" applyProtection="1">
      <alignment horizontal="right" vertical="top"/>
    </xf>
    <xf numFmtId="0" fontId="34" fillId="0" borderId="0" xfId="1" applyFont="1" applyAlignment="1" applyProtection="1">
      <alignment horizontal="left" vertical="top" wrapText="1"/>
    </xf>
    <xf numFmtId="169" fontId="7" fillId="0" borderId="0" xfId="1" applyNumberFormat="1" applyFont="1" applyAlignment="1" applyProtection="1">
      <alignment horizontal="right" vertical="top"/>
    </xf>
    <xf numFmtId="0" fontId="7" fillId="0" borderId="0" xfId="1" applyFont="1" applyAlignment="1" applyProtection="1">
      <alignment horizontal="left" vertical="top" wrapText="1"/>
    </xf>
    <xf numFmtId="0" fontId="7" fillId="0" borderId="0" xfId="1" applyFont="1" applyAlignment="1" applyProtection="1">
      <alignment horizontal="left"/>
    </xf>
    <xf numFmtId="0" fontId="72" fillId="0" borderId="0" xfId="1" applyFont="1" applyAlignment="1" applyProtection="1">
      <alignment horizontal="left"/>
    </xf>
    <xf numFmtId="0" fontId="10" fillId="0" borderId="0" xfId="1">
      <alignment vertical="top"/>
      <protection locked="0"/>
    </xf>
    <xf numFmtId="4" fontId="78" fillId="4" borderId="79" xfId="1" applyNumberFormat="1" applyFont="1" applyFill="1" applyBorder="1" applyAlignment="1" applyProtection="1">
      <alignment horizontal="right" vertical="center" readingOrder="1"/>
    </xf>
    <xf numFmtId="168" fontId="78" fillId="4" borderId="79" xfId="1" applyNumberFormat="1" applyFont="1" applyFill="1" applyBorder="1" applyAlignment="1" applyProtection="1">
      <alignment horizontal="right" vertical="center" readingOrder="1"/>
    </xf>
    <xf numFmtId="49" fontId="78" fillId="4" borderId="79" xfId="1" applyNumberFormat="1" applyFont="1" applyFill="1" applyBorder="1" applyAlignment="1" applyProtection="1">
      <alignment horizontal="left" vertical="center" readingOrder="1"/>
    </xf>
    <xf numFmtId="49" fontId="78" fillId="4" borderId="79" xfId="1" applyNumberFormat="1" applyFont="1" applyFill="1" applyBorder="1" applyAlignment="1" applyProtection="1">
      <alignment horizontal="left" vertical="center" wrapText="1" readingOrder="1"/>
    </xf>
    <xf numFmtId="49" fontId="78" fillId="5" borderId="79" xfId="1" applyNumberFormat="1" applyFont="1" applyFill="1" applyBorder="1" applyAlignment="1" applyProtection="1">
      <alignment horizontal="left" vertical="center" readingOrder="1"/>
    </xf>
    <xf numFmtId="49" fontId="78" fillId="5" borderId="79" xfId="1" applyNumberFormat="1" applyFont="1" applyFill="1" applyBorder="1" applyAlignment="1" applyProtection="1">
      <alignment horizontal="center" vertical="center" readingOrder="1"/>
    </xf>
    <xf numFmtId="3" fontId="78" fillId="4" borderId="79" xfId="1" applyNumberFormat="1" applyFont="1" applyFill="1" applyBorder="1" applyAlignment="1" applyProtection="1">
      <alignment horizontal="right" vertical="center" readingOrder="1"/>
    </xf>
    <xf numFmtId="4" fontId="79" fillId="5" borderId="79" xfId="1" applyNumberFormat="1" applyFont="1" applyFill="1" applyBorder="1" applyAlignment="1" applyProtection="1">
      <alignment horizontal="right" vertical="center" readingOrder="1"/>
    </xf>
    <xf numFmtId="168" fontId="80" fillId="4" borderId="79" xfId="1" applyNumberFormat="1" applyFont="1" applyFill="1" applyBorder="1" applyAlignment="1" applyProtection="1">
      <alignment horizontal="right" vertical="center" readingOrder="1"/>
    </xf>
    <xf numFmtId="49" fontId="79" fillId="4" borderId="79" xfId="1" applyNumberFormat="1" applyFont="1" applyFill="1" applyBorder="1" applyAlignment="1" applyProtection="1">
      <alignment horizontal="left" vertical="center" readingOrder="1"/>
    </xf>
    <xf numFmtId="49" fontId="79" fillId="5" borderId="79" xfId="1" applyNumberFormat="1" applyFont="1" applyFill="1" applyBorder="1" applyAlignment="1" applyProtection="1">
      <alignment horizontal="left" vertical="center" wrapText="1" readingOrder="1"/>
    </xf>
    <xf numFmtId="49" fontId="79" fillId="5" borderId="79" xfId="1" applyNumberFormat="1" applyFont="1" applyFill="1" applyBorder="1" applyAlignment="1" applyProtection="1">
      <alignment horizontal="left" vertical="center" readingOrder="1"/>
    </xf>
    <xf numFmtId="49" fontId="79" fillId="5" borderId="79" xfId="1" applyNumberFormat="1" applyFont="1" applyFill="1" applyBorder="1" applyAlignment="1" applyProtection="1">
      <alignment horizontal="center" vertical="center" readingOrder="1"/>
    </xf>
    <xf numFmtId="170" fontId="79" fillId="5" borderId="79" xfId="1" applyNumberFormat="1" applyFont="1" applyFill="1" applyBorder="1" applyAlignment="1" applyProtection="1">
      <alignment horizontal="right" vertical="center" readingOrder="1"/>
    </xf>
    <xf numFmtId="4" fontId="81" fillId="4" borderId="79" xfId="1" applyNumberFormat="1" applyFont="1" applyFill="1" applyBorder="1" applyAlignment="1" applyProtection="1">
      <alignment horizontal="right" vertical="center" readingOrder="1"/>
    </xf>
    <xf numFmtId="168" fontId="81" fillId="4" borderId="79" xfId="1" applyNumberFormat="1" applyFont="1" applyFill="1" applyBorder="1" applyAlignment="1" applyProtection="1">
      <alignment horizontal="right" vertical="center" readingOrder="1"/>
    </xf>
    <xf numFmtId="49" fontId="81" fillId="4" borderId="79" xfId="1" applyNumberFormat="1" applyFont="1" applyFill="1" applyBorder="1" applyAlignment="1" applyProtection="1">
      <alignment horizontal="left" vertical="center" readingOrder="1"/>
    </xf>
    <xf numFmtId="49" fontId="67" fillId="4" borderId="79" xfId="1" applyNumberFormat="1" applyFont="1" applyFill="1" applyBorder="1" applyAlignment="1" applyProtection="1">
      <alignment horizontal="left" vertical="center" wrapText="1" readingOrder="1"/>
    </xf>
    <xf numFmtId="49" fontId="78" fillId="6" borderId="79" xfId="1" applyNumberFormat="1" applyFont="1" applyFill="1" applyBorder="1" applyAlignment="1" applyProtection="1">
      <alignment horizontal="center" vertical="center" wrapText="1" readingOrder="1"/>
    </xf>
    <xf numFmtId="0" fontId="0" fillId="0" borderId="0" xfId="0" applyAlignment="1">
      <alignment vertical="center"/>
    </xf>
    <xf numFmtId="0" fontId="82" fillId="0" borderId="78" xfId="0" applyFont="1" applyBorder="1" applyAlignment="1" applyProtection="1">
      <alignment horizontal="left" vertical="center" wrapText="1"/>
      <protection locked="0"/>
    </xf>
    <xf numFmtId="0" fontId="72" fillId="0" borderId="78" xfId="0" applyFont="1" applyBorder="1" applyAlignment="1" applyProtection="1">
      <alignment horizontal="left" vertical="center" wrapText="1"/>
      <protection locked="0"/>
    </xf>
    <xf numFmtId="0" fontId="56" fillId="0" borderId="78" xfId="0" applyFont="1" applyFill="1" applyBorder="1" applyAlignment="1" applyProtection="1">
      <alignment horizontal="center" vertical="center"/>
      <protection locked="0"/>
    </xf>
    <xf numFmtId="49" fontId="56" fillId="0" borderId="78" xfId="0" applyNumberFormat="1" applyFont="1" applyFill="1" applyBorder="1" applyAlignment="1" applyProtection="1">
      <alignment horizontal="left" vertical="center" wrapText="1"/>
      <protection locked="0"/>
    </xf>
    <xf numFmtId="0" fontId="36" fillId="0" borderId="78"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168" fontId="56" fillId="0" borderId="78" xfId="0" applyNumberFormat="1" applyFont="1" applyFill="1" applyBorder="1" applyAlignment="1" applyProtection="1">
      <alignment vertical="center"/>
      <protection locked="0"/>
    </xf>
    <xf numFmtId="4" fontId="56" fillId="0" borderId="78" xfId="0" applyNumberFormat="1" applyFont="1" applyFill="1" applyBorder="1" applyAlignment="1" applyProtection="1">
      <alignment vertical="center"/>
      <protection locked="0"/>
    </xf>
    <xf numFmtId="0" fontId="56" fillId="0" borderId="78" xfId="0" applyFont="1" applyFill="1" applyBorder="1" applyAlignment="1" applyProtection="1">
      <alignment horizontal="left" vertical="center" wrapText="1"/>
      <protection locked="0"/>
    </xf>
    <xf numFmtId="0" fontId="56" fillId="0" borderId="78" xfId="0" applyFont="1" applyFill="1" applyBorder="1" applyAlignment="1" applyProtection="1">
      <alignment horizontal="center" vertical="center" wrapText="1"/>
      <protection locked="0"/>
    </xf>
    <xf numFmtId="0" fontId="56" fillId="0" borderId="78" xfId="0" applyNumberFormat="1" applyFont="1" applyBorder="1" applyAlignment="1" applyProtection="1">
      <alignment horizontal="center" vertical="center"/>
      <protection locked="0"/>
    </xf>
    <xf numFmtId="0" fontId="26" fillId="0" borderId="0" xfId="1" applyFont="1" applyAlignment="1" applyProtection="1">
      <alignment horizontal="left" vertical="center"/>
    </xf>
    <xf numFmtId="0" fontId="11" fillId="0" borderId="44" xfId="1" applyFont="1" applyBorder="1" applyAlignment="1" applyProtection="1">
      <alignment horizontal="left" vertical="center" wrapText="1"/>
    </xf>
    <xf numFmtId="0" fontId="11" fillId="0" borderId="43" xfId="1" applyFont="1" applyBorder="1" applyAlignment="1" applyProtection="1">
      <alignment horizontal="center" vertical="center" wrapText="1"/>
    </xf>
    <xf numFmtId="0" fontId="13" fillId="0" borderId="19" xfId="1" applyFont="1" applyBorder="1" applyAlignment="1" applyProtection="1">
      <alignment horizontal="left" vertical="center"/>
    </xf>
    <xf numFmtId="0" fontId="13" fillId="0" borderId="18" xfId="1" applyFont="1" applyBorder="1" applyAlignment="1" applyProtection="1">
      <alignment horizontal="left" vertical="center"/>
    </xf>
    <xf numFmtId="0" fontId="7" fillId="0" borderId="44" xfId="1" applyFont="1" applyBorder="1" applyAlignment="1" applyProtection="1">
      <alignment horizontal="left" vertical="center" wrapText="1"/>
    </xf>
    <xf numFmtId="0" fontId="7" fillId="0" borderId="43" xfId="1" applyFont="1" applyBorder="1" applyAlignment="1" applyProtection="1">
      <alignment horizontal="center" vertical="center"/>
    </xf>
    <xf numFmtId="0" fontId="15" fillId="0" borderId="0" xfId="1" applyFont="1" applyAlignment="1" applyProtection="1">
      <alignment horizontal="left" vertical="center" wrapText="1"/>
    </xf>
    <xf numFmtId="0" fontId="11" fillId="0" borderId="0" xfId="1" applyFont="1" applyAlignment="1" applyProtection="1">
      <alignment horizontal="left" vertical="center"/>
    </xf>
    <xf numFmtId="0" fontId="17" fillId="0" borderId="0" xfId="1" applyFont="1" applyAlignment="1" applyProtection="1">
      <alignment horizontal="left" vertical="center"/>
    </xf>
    <xf numFmtId="0" fontId="7" fillId="0" borderId="59" xfId="1" applyFont="1" applyBorder="1" applyAlignment="1" applyProtection="1">
      <alignment horizontal="left" vertical="center" wrapText="1"/>
    </xf>
    <xf numFmtId="0" fontId="7" fillId="0" borderId="16" xfId="1" applyFont="1" applyBorder="1" applyAlignment="1" applyProtection="1">
      <alignment horizontal="center" vertical="center"/>
    </xf>
    <xf numFmtId="0" fontId="7" fillId="0" borderId="58" xfId="1" applyFont="1" applyBorder="1" applyAlignment="1" applyProtection="1">
      <alignment horizontal="center" vertical="center"/>
    </xf>
    <xf numFmtId="0" fontId="7" fillId="0" borderId="64" xfId="1" applyFont="1" applyBorder="1" applyAlignment="1" applyProtection="1">
      <alignment horizontal="left" vertical="center" wrapText="1"/>
    </xf>
    <xf numFmtId="0" fontId="7" fillId="0" borderId="0" xfId="1" applyFont="1" applyAlignment="1" applyProtection="1">
      <alignment horizontal="left" vertical="center" wrapText="1"/>
    </xf>
    <xf numFmtId="0" fontId="7" fillId="0" borderId="63" xfId="1" applyFont="1" applyBorder="1" applyAlignment="1" applyProtection="1">
      <alignment horizontal="left" vertical="center" wrapText="1"/>
    </xf>
    <xf numFmtId="0" fontId="18" fillId="0" borderId="62" xfId="1" applyFont="1" applyBorder="1" applyAlignment="1" applyProtection="1">
      <alignment horizontal="left" vertical="center" wrapText="1"/>
    </xf>
    <xf numFmtId="0" fontId="18" fillId="0" borderId="65" xfId="1" applyFont="1" applyBorder="1" applyAlignment="1" applyProtection="1">
      <alignment horizontal="left" vertical="center" wrapText="1"/>
    </xf>
    <xf numFmtId="0" fontId="18" fillId="0" borderId="61" xfId="1" applyFont="1" applyBorder="1" applyAlignment="1" applyProtection="1">
      <alignment horizontal="left" vertical="center" wrapText="1"/>
    </xf>
    <xf numFmtId="0" fontId="19" fillId="0" borderId="62" xfId="1" applyFont="1" applyBorder="1" applyAlignment="1" applyProtection="1">
      <alignment horizontal="left" vertical="center" wrapText="1"/>
    </xf>
    <xf numFmtId="0" fontId="18" fillId="0" borderId="59" xfId="1" applyFont="1" applyBorder="1" applyAlignment="1" applyProtection="1">
      <alignment horizontal="left" vertical="center" wrapText="1"/>
    </xf>
    <xf numFmtId="0" fontId="18" fillId="0" borderId="16" xfId="1" applyFont="1" applyBorder="1" applyAlignment="1" applyProtection="1">
      <alignment horizontal="left" vertical="center" wrapText="1"/>
    </xf>
    <xf numFmtId="0" fontId="18" fillId="0" borderId="58" xfId="1" applyFont="1" applyBorder="1" applyAlignment="1" applyProtection="1">
      <alignment horizontal="left" vertical="center" wrapText="1"/>
    </xf>
    <xf numFmtId="0" fontId="7" fillId="0" borderId="62" xfId="1" applyFont="1" applyBorder="1" applyAlignment="1" applyProtection="1">
      <alignment horizontal="left" vertical="center" wrapText="1"/>
    </xf>
    <xf numFmtId="0" fontId="7" fillId="0" borderId="65" xfId="1" applyFont="1" applyBorder="1" applyAlignment="1" applyProtection="1">
      <alignment horizontal="left" vertical="center" wrapText="1"/>
    </xf>
    <xf numFmtId="0" fontId="7" fillId="0" borderId="61" xfId="1" applyFont="1" applyBorder="1" applyAlignment="1" applyProtection="1">
      <alignment horizontal="left" vertical="center" wrapText="1"/>
    </xf>
    <xf numFmtId="0" fontId="73" fillId="0" borderId="0" xfId="1" applyFont="1" applyAlignment="1" applyProtection="1">
      <alignment horizontal="center" vertical="center"/>
    </xf>
    <xf numFmtId="0" fontId="70" fillId="0" borderId="0" xfId="1" applyFont="1" applyAlignment="1" applyProtection="1">
      <alignment horizontal="left" vertical="center"/>
    </xf>
    <xf numFmtId="39" fontId="70" fillId="0" borderId="0" xfId="1" applyNumberFormat="1" applyFont="1" applyAlignment="1" applyProtection="1">
      <alignment horizontal="left" vertical="center"/>
    </xf>
    <xf numFmtId="0" fontId="30" fillId="0" borderId="0" xfId="1" applyFont="1" applyAlignment="1" applyProtection="1">
      <alignment horizontal="center" vertical="center"/>
    </xf>
    <xf numFmtId="0" fontId="26" fillId="0" borderId="0" xfId="1" applyFont="1" applyAlignment="1" applyProtection="1">
      <alignment horizontal="left" vertical="center"/>
    </xf>
    <xf numFmtId="39" fontId="26" fillId="0" borderId="0" xfId="1" applyNumberFormat="1" applyFont="1" applyAlignment="1" applyProtection="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7" fillId="0" borderId="0" xfId="0" applyFont="1" applyAlignment="1">
      <alignment vertical="center"/>
    </xf>
    <xf numFmtId="0" fontId="6" fillId="0" borderId="0" xfId="0" applyFont="1" applyAlignment="1">
      <alignment horizontal="left" vertical="center" wrapText="1"/>
    </xf>
    <xf numFmtId="0" fontId="41" fillId="0" borderId="0" xfId="0" applyFont="1" applyAlignment="1">
      <alignment horizontal="left" vertical="center" wrapText="1"/>
    </xf>
    <xf numFmtId="0" fontId="0" fillId="0" borderId="0" xfId="0" applyAlignment="1">
      <alignmen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8" fillId="0" borderId="0" xfId="0" applyFont="1" applyAlignment="1">
      <alignment horizontal="left" vertical="center" wrapText="1"/>
    </xf>
    <xf numFmtId="0" fontId="47" fillId="0" borderId="0" xfId="0" applyFont="1" applyAlignment="1">
      <alignment horizontal="left" vertical="center" wrapText="1"/>
    </xf>
    <xf numFmtId="0" fontId="47" fillId="0" borderId="0" xfId="0" applyFont="1" applyAlignment="1">
      <alignment horizontal="left" vertical="center"/>
    </xf>
    <xf numFmtId="0" fontId="53"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0" fillId="0" borderId="44" xfId="1" applyFont="1" applyBorder="1" applyAlignment="1" applyProtection="1">
      <alignment horizontal="left" vertical="center" wrapText="1"/>
    </xf>
    <xf numFmtId="0" fontId="20" fillId="0" borderId="43" xfId="1" applyFont="1" applyBorder="1" applyAlignment="1" applyProtection="1">
      <alignment horizontal="center" vertical="center" wrapText="1"/>
    </xf>
    <xf numFmtId="0" fontId="20" fillId="0" borderId="0" xfId="1" applyFont="1" applyAlignment="1" applyProtection="1">
      <alignment horizontal="left" vertical="center"/>
    </xf>
    <xf numFmtId="0" fontId="19" fillId="0" borderId="65" xfId="1" applyFont="1" applyBorder="1" applyAlignment="1" applyProtection="1">
      <alignment horizontal="left" vertical="center" wrapText="1"/>
    </xf>
    <xf numFmtId="0" fontId="19" fillId="0" borderId="61" xfId="1" applyFont="1" applyBorder="1" applyAlignment="1" applyProtection="1">
      <alignment horizontal="left" vertical="center" wrapText="1"/>
    </xf>
    <xf numFmtId="0" fontId="19" fillId="0" borderId="59" xfId="1" applyFont="1" applyBorder="1" applyAlignment="1" applyProtection="1">
      <alignment horizontal="left" vertical="center" wrapText="1"/>
    </xf>
    <xf numFmtId="0" fontId="19" fillId="0" borderId="16" xfId="1" applyFont="1" applyBorder="1" applyAlignment="1" applyProtection="1">
      <alignment horizontal="left" vertical="center" wrapText="1"/>
    </xf>
    <xf numFmtId="0" fontId="19" fillId="0" borderId="58" xfId="1" applyFont="1" applyBorder="1" applyAlignment="1" applyProtection="1">
      <alignment horizontal="left" vertical="center" wrapText="1"/>
    </xf>
    <xf numFmtId="0" fontId="5" fillId="0" borderId="0" xfId="1" applyFont="1" applyAlignment="1" applyProtection="1">
      <alignment horizontal="center"/>
    </xf>
    <xf numFmtId="0" fontId="5" fillId="0" borderId="0" xfId="1" applyFont="1" applyAlignment="1" applyProtection="1">
      <alignment horizontal="center" vertical="center"/>
    </xf>
    <xf numFmtId="0" fontId="34" fillId="0" borderId="0" xfId="1" applyFont="1" applyAlignment="1" applyProtection="1">
      <alignment horizontal="left" vertical="center"/>
    </xf>
    <xf numFmtId="0" fontId="34" fillId="0" borderId="0" xfId="1" applyFont="1" applyAlignment="1" applyProtection="1">
      <alignment horizontal="left" vertical="center" wrapText="1"/>
    </xf>
    <xf numFmtId="14" fontId="11" fillId="0" borderId="44" xfId="1" applyNumberFormat="1" applyFont="1" applyBorder="1" applyAlignment="1" applyProtection="1">
      <alignment horizontal="left" vertical="center" wrapText="1"/>
    </xf>
    <xf numFmtId="3" fontId="62" fillId="0" borderId="79" xfId="3" applyNumberFormat="1" applyFont="1" applyFill="1" applyBorder="1" applyAlignment="1">
      <alignment horizontal="right" vertical="center" readingOrder="1"/>
    </xf>
    <xf numFmtId="49" fontId="62" fillId="0" borderId="79" xfId="3" applyNumberFormat="1" applyFont="1" applyFill="1" applyBorder="1" applyAlignment="1">
      <alignment horizontal="center" vertical="center" readingOrder="1"/>
    </xf>
    <xf numFmtId="49" fontId="62" fillId="0" borderId="79" xfId="3" applyNumberFormat="1" applyFont="1" applyFill="1" applyBorder="1" applyAlignment="1">
      <alignment horizontal="left" vertical="center" readingOrder="1"/>
    </xf>
    <xf numFmtId="49" fontId="66" fillId="0" borderId="79" xfId="3" applyNumberFormat="1" applyFont="1" applyFill="1" applyBorder="1" applyAlignment="1">
      <alignment horizontal="left" vertical="center" wrapText="1" readingOrder="1"/>
    </xf>
    <xf numFmtId="168" fontId="62" fillId="0" borderId="79" xfId="3" applyNumberFormat="1" applyFont="1" applyFill="1" applyBorder="1" applyAlignment="1">
      <alignment horizontal="right" vertical="center" readingOrder="1"/>
    </xf>
    <xf numFmtId="4" fontId="62" fillId="0" borderId="79" xfId="3" applyNumberFormat="1" applyFont="1" applyFill="1" applyBorder="1" applyAlignment="1">
      <alignment horizontal="right" vertical="center" readingOrder="1"/>
    </xf>
    <xf numFmtId="49" fontId="67" fillId="0" borderId="79" xfId="3" applyNumberFormat="1" applyFont="1" applyFill="1" applyBorder="1" applyAlignment="1">
      <alignment horizontal="left" vertical="center" wrapText="1" readingOrder="1"/>
    </xf>
    <xf numFmtId="170" fontId="63" fillId="0" borderId="79" xfId="3" applyNumberFormat="1" applyFont="1" applyFill="1" applyBorder="1" applyAlignment="1">
      <alignment horizontal="right" vertical="center" readingOrder="1"/>
    </xf>
    <xf numFmtId="49" fontId="63" fillId="0" borderId="79" xfId="3" applyNumberFormat="1" applyFont="1" applyFill="1" applyBorder="1" applyAlignment="1">
      <alignment horizontal="center" vertical="center" readingOrder="1"/>
    </xf>
    <xf numFmtId="49" fontId="63" fillId="0" borderId="79" xfId="3" applyNumberFormat="1" applyFont="1" applyFill="1" applyBorder="1" applyAlignment="1">
      <alignment horizontal="left" vertical="center" readingOrder="1"/>
    </xf>
    <xf numFmtId="49" fontId="63" fillId="0" borderId="79" xfId="3" applyNumberFormat="1" applyFont="1" applyFill="1" applyBorder="1" applyAlignment="1">
      <alignment horizontal="left" vertical="center" wrapText="1" readingOrder="1"/>
    </xf>
    <xf numFmtId="168" fontId="64" fillId="0" borderId="79" xfId="3" applyNumberFormat="1" applyFont="1" applyFill="1" applyBorder="1" applyAlignment="1">
      <alignment horizontal="right" vertical="center" readingOrder="1"/>
    </xf>
    <xf numFmtId="4" fontId="63" fillId="0" borderId="79" xfId="3" applyNumberFormat="1" applyFont="1" applyFill="1" applyBorder="1" applyAlignment="1">
      <alignment horizontal="right" vertical="center" readingOrder="1"/>
    </xf>
    <xf numFmtId="49" fontId="62" fillId="0" borderId="79" xfId="3" applyNumberFormat="1" applyFont="1" applyFill="1" applyBorder="1" applyAlignment="1">
      <alignment horizontal="left" vertical="center" wrapText="1" readingOrder="1"/>
    </xf>
    <xf numFmtId="4" fontId="65" fillId="0" borderId="79" xfId="3" applyNumberFormat="1" applyFont="1" applyFill="1" applyBorder="1" applyAlignment="1">
      <alignment horizontal="right" vertical="center" readingOrder="1"/>
    </xf>
  </cellXfs>
  <cellStyles count="4">
    <cellStyle name="Hypertextové prepojenie 2" xfId="2"/>
    <cellStyle name="Normálna" xfId="0" builtinId="0" customBuiltin="1"/>
    <cellStyle name="Normálna 2" xfId="1"/>
    <cellStyle name="Normálna 3" xfId="3"/>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zoomScale="140" zoomScaleNormal="140" workbookViewId="0">
      <pane ySplit="3" topLeftCell="A31" activePane="bottomLeft" state="frozenSplit"/>
      <selection activeCell="E29" sqref="E29"/>
      <selection pane="bottomLeft" activeCell="E29" sqref="E29"/>
    </sheetView>
  </sheetViews>
  <sheetFormatPr defaultColWidth="10.5" defaultRowHeight="12" customHeight="1"/>
  <cols>
    <col min="1" max="1" width="3" style="46" customWidth="1"/>
    <col min="2" max="2" width="2.5" style="46" customWidth="1"/>
    <col min="3" max="3" width="3.6640625" style="46" customWidth="1"/>
    <col min="4" max="4" width="11.6640625" style="46" customWidth="1"/>
    <col min="5" max="5" width="14.6640625" style="46" customWidth="1"/>
    <col min="6" max="6" width="0.5" style="46" customWidth="1"/>
    <col min="7" max="7" width="3.1640625" style="46" customWidth="1"/>
    <col min="8" max="8" width="3" style="46" customWidth="1"/>
    <col min="9" max="9" width="12.33203125" style="46" customWidth="1"/>
    <col min="10" max="10" width="16.1640625" style="46" customWidth="1"/>
    <col min="11" max="11" width="0.6640625" style="46" customWidth="1"/>
    <col min="12" max="12" width="3" style="46" customWidth="1"/>
    <col min="13" max="13" width="3.6640625" style="46" customWidth="1"/>
    <col min="14" max="14" width="9" style="46" customWidth="1"/>
    <col min="15" max="15" width="4.33203125" style="46" customWidth="1"/>
    <col min="16" max="16" width="15.33203125" style="46" customWidth="1"/>
    <col min="17" max="17" width="7.5" style="46" customWidth="1"/>
    <col min="18" max="18" width="14.5" style="46" customWidth="1"/>
    <col min="19" max="19" width="0.5" style="46" customWidth="1"/>
    <col min="20" max="16384" width="10.5" style="46"/>
  </cols>
  <sheetData>
    <row r="1" spans="1:19" ht="14.25" customHeight="1">
      <c r="A1" s="174"/>
      <c r="B1" s="172"/>
      <c r="C1" s="172"/>
      <c r="D1" s="172"/>
      <c r="E1" s="172"/>
      <c r="F1" s="172"/>
      <c r="G1" s="172"/>
      <c r="H1" s="172"/>
      <c r="I1" s="172"/>
      <c r="J1" s="172"/>
      <c r="K1" s="172"/>
      <c r="L1" s="172"/>
      <c r="M1" s="172"/>
      <c r="N1" s="172"/>
      <c r="O1" s="173"/>
      <c r="P1" s="172"/>
      <c r="Q1" s="172"/>
      <c r="R1" s="172"/>
      <c r="S1" s="171"/>
    </row>
    <row r="2" spans="1:19" ht="21" customHeight="1">
      <c r="A2" s="170"/>
      <c r="E2" s="169" t="s">
        <v>135</v>
      </c>
      <c r="F2" s="168"/>
      <c r="H2" s="168"/>
      <c r="I2" s="168"/>
      <c r="K2" s="168"/>
      <c r="L2" s="168"/>
      <c r="M2" s="168"/>
      <c r="N2" s="168"/>
      <c r="O2" s="168"/>
      <c r="P2" s="168"/>
      <c r="Q2" s="168"/>
      <c r="R2" s="168"/>
      <c r="S2" s="167"/>
    </row>
    <row r="3" spans="1:19" ht="12" customHeight="1">
      <c r="A3" s="166"/>
      <c r="B3" s="165"/>
      <c r="C3" s="165"/>
      <c r="D3" s="165"/>
      <c r="E3" s="165"/>
      <c r="F3" s="165"/>
      <c r="G3" s="165"/>
      <c r="H3" s="165"/>
      <c r="I3" s="165"/>
      <c r="J3" s="165"/>
      <c r="K3" s="165"/>
      <c r="L3" s="165"/>
      <c r="M3" s="165"/>
      <c r="N3" s="165"/>
      <c r="O3" s="165"/>
      <c r="P3" s="165"/>
      <c r="Q3" s="165"/>
      <c r="R3" s="165"/>
      <c r="S3" s="164"/>
    </row>
    <row r="4" spans="1:19" ht="9" customHeight="1" thickBot="1">
      <c r="A4" s="163"/>
      <c r="B4" s="104"/>
      <c r="C4" s="104"/>
      <c r="D4" s="104"/>
      <c r="E4" s="104"/>
      <c r="F4" s="104"/>
      <c r="G4" s="104"/>
      <c r="H4" s="104"/>
      <c r="I4" s="104"/>
      <c r="J4" s="104"/>
      <c r="K4" s="104"/>
      <c r="L4" s="104"/>
      <c r="M4" s="104"/>
      <c r="N4" s="104"/>
      <c r="O4" s="351"/>
      <c r="P4" s="104"/>
      <c r="Q4" s="104"/>
      <c r="R4" s="104"/>
      <c r="S4" s="162"/>
    </row>
    <row r="5" spans="1:19" ht="24.75" customHeight="1" thickBot="1">
      <c r="A5" s="68"/>
      <c r="B5" s="351" t="s">
        <v>134</v>
      </c>
      <c r="C5" s="351"/>
      <c r="D5" s="351"/>
      <c r="E5" s="500" t="s">
        <v>43</v>
      </c>
      <c r="F5" s="501"/>
      <c r="G5" s="501"/>
      <c r="H5" s="501"/>
      <c r="I5" s="501"/>
      <c r="J5" s="501"/>
      <c r="K5" s="501"/>
      <c r="L5" s="501"/>
      <c r="M5" s="502"/>
      <c r="N5" s="351"/>
      <c r="O5" s="351"/>
      <c r="P5" s="351" t="s">
        <v>133</v>
      </c>
      <c r="Q5" s="161"/>
      <c r="R5" s="148"/>
      <c r="S5" s="142"/>
    </row>
    <row r="6" spans="1:19" ht="24.75" customHeight="1">
      <c r="A6" s="68"/>
      <c r="B6" s="421" t="s">
        <v>132</v>
      </c>
      <c r="C6" s="351"/>
      <c r="D6" s="351"/>
      <c r="E6" s="503"/>
      <c r="F6" s="501"/>
      <c r="G6" s="501"/>
      <c r="H6" s="501"/>
      <c r="I6" s="501"/>
      <c r="J6" s="501"/>
      <c r="K6" s="501"/>
      <c r="L6" s="501"/>
      <c r="M6" s="502"/>
      <c r="N6" s="351"/>
      <c r="O6" s="351"/>
      <c r="P6" s="351" t="s">
        <v>131</v>
      </c>
      <c r="Q6" s="159"/>
      <c r="R6" s="158"/>
      <c r="S6" s="142"/>
    </row>
    <row r="7" spans="1:19" ht="24.75" customHeight="1" thickBot="1">
      <c r="A7" s="68"/>
      <c r="B7" s="351"/>
      <c r="C7" s="351"/>
      <c r="D7" s="351"/>
      <c r="E7" s="504" t="s">
        <v>125</v>
      </c>
      <c r="F7" s="505"/>
      <c r="G7" s="505"/>
      <c r="H7" s="505"/>
      <c r="I7" s="505"/>
      <c r="J7" s="505"/>
      <c r="K7" s="505"/>
      <c r="L7" s="505"/>
      <c r="M7" s="506"/>
      <c r="N7" s="351"/>
      <c r="O7" s="351"/>
      <c r="P7" s="351" t="s">
        <v>130</v>
      </c>
      <c r="Q7" s="157"/>
      <c r="R7" s="143"/>
      <c r="S7" s="142"/>
    </row>
    <row r="8" spans="1:19" ht="24.75" customHeight="1" thickBot="1">
      <c r="A8" s="68"/>
      <c r="B8" s="491"/>
      <c r="C8" s="491"/>
      <c r="D8" s="491"/>
      <c r="E8" s="351"/>
      <c r="F8" s="351"/>
      <c r="G8" s="351"/>
      <c r="H8" s="351"/>
      <c r="I8" s="351"/>
      <c r="J8" s="351"/>
      <c r="K8" s="351"/>
      <c r="L8" s="351"/>
      <c r="M8" s="351"/>
      <c r="N8" s="351"/>
      <c r="O8" s="351"/>
      <c r="P8" s="351" t="s">
        <v>129</v>
      </c>
      <c r="Q8" s="351" t="s">
        <v>128</v>
      </c>
      <c r="R8" s="351"/>
      <c r="S8" s="142"/>
    </row>
    <row r="9" spans="1:19" ht="24.75" customHeight="1" thickBot="1">
      <c r="A9" s="68"/>
      <c r="B9" s="351" t="s">
        <v>34</v>
      </c>
      <c r="C9" s="351"/>
      <c r="D9" s="351"/>
      <c r="E9" s="507" t="s">
        <v>127</v>
      </c>
      <c r="F9" s="508"/>
      <c r="G9" s="508"/>
      <c r="H9" s="508"/>
      <c r="I9" s="508"/>
      <c r="J9" s="508"/>
      <c r="K9" s="508"/>
      <c r="L9" s="508"/>
      <c r="M9" s="509"/>
      <c r="N9" s="351"/>
      <c r="O9" s="351"/>
      <c r="P9" s="156"/>
      <c r="Q9" s="155"/>
      <c r="R9" s="83"/>
      <c r="S9" s="142"/>
    </row>
    <row r="10" spans="1:19" ht="24.75" customHeight="1" thickBot="1">
      <c r="A10" s="68"/>
      <c r="B10" s="351" t="s">
        <v>30</v>
      </c>
      <c r="C10" s="351"/>
      <c r="D10" s="351"/>
      <c r="E10" s="497" t="s">
        <v>126</v>
      </c>
      <c r="F10" s="498"/>
      <c r="G10" s="498"/>
      <c r="H10" s="498"/>
      <c r="I10" s="498"/>
      <c r="J10" s="498"/>
      <c r="K10" s="498"/>
      <c r="L10" s="498"/>
      <c r="M10" s="499"/>
      <c r="N10" s="351"/>
      <c r="O10" s="351"/>
      <c r="P10" s="156" t="s">
        <v>122</v>
      </c>
      <c r="Q10" s="155"/>
      <c r="R10" s="83"/>
      <c r="S10" s="142"/>
    </row>
    <row r="11" spans="1:19" ht="24.75" customHeight="1" thickBot="1">
      <c r="A11" s="68"/>
      <c r="B11" s="351" t="s">
        <v>35</v>
      </c>
      <c r="C11" s="351"/>
      <c r="D11" s="351"/>
      <c r="E11" s="497" t="s">
        <v>125</v>
      </c>
      <c r="F11" s="498"/>
      <c r="G11" s="498"/>
      <c r="H11" s="498"/>
      <c r="I11" s="498"/>
      <c r="J11" s="498"/>
      <c r="K11" s="498"/>
      <c r="L11" s="498"/>
      <c r="M11" s="499"/>
      <c r="N11" s="351"/>
      <c r="O11" s="351"/>
      <c r="P11" s="156"/>
      <c r="Q11" s="155"/>
      <c r="R11" s="83"/>
      <c r="S11" s="142"/>
    </row>
    <row r="12" spans="1:19" ht="21.75" customHeight="1" thickBot="1">
      <c r="A12" s="153"/>
      <c r="B12" s="492" t="s">
        <v>124</v>
      </c>
      <c r="C12" s="492"/>
      <c r="D12" s="492"/>
      <c r="E12" s="494" t="s">
        <v>123</v>
      </c>
      <c r="F12" s="495"/>
      <c r="G12" s="495"/>
      <c r="H12" s="495"/>
      <c r="I12" s="495"/>
      <c r="J12" s="495"/>
      <c r="K12" s="495"/>
      <c r="L12" s="495"/>
      <c r="M12" s="496"/>
      <c r="N12" s="146"/>
      <c r="O12" s="146"/>
      <c r="P12" s="147" t="s">
        <v>122</v>
      </c>
      <c r="Q12" s="489"/>
      <c r="R12" s="490"/>
      <c r="S12" s="151"/>
    </row>
    <row r="13" spans="1:19" ht="10.5" customHeight="1" thickBot="1">
      <c r="A13" s="153"/>
      <c r="B13" s="146"/>
      <c r="C13" s="146"/>
      <c r="D13" s="146"/>
      <c r="E13" s="152"/>
      <c r="F13" s="146"/>
      <c r="G13" s="146"/>
      <c r="H13" s="146"/>
      <c r="I13" s="146"/>
      <c r="J13" s="146"/>
      <c r="K13" s="146"/>
      <c r="L13" s="146"/>
      <c r="M13" s="146"/>
      <c r="N13" s="146"/>
      <c r="O13" s="146"/>
      <c r="P13" s="152"/>
      <c r="Q13" s="152"/>
      <c r="R13" s="146"/>
      <c r="S13" s="151"/>
    </row>
    <row r="14" spans="1:19" ht="18.75" customHeight="1" thickBot="1">
      <c r="A14" s="68"/>
      <c r="B14" s="351"/>
      <c r="C14" s="351"/>
      <c r="D14" s="351"/>
      <c r="E14" s="150" t="s">
        <v>121</v>
      </c>
      <c r="F14" s="351"/>
      <c r="G14" s="146"/>
      <c r="H14" s="351" t="s">
        <v>120</v>
      </c>
      <c r="I14" s="146"/>
      <c r="J14" s="351"/>
      <c r="K14" s="351"/>
      <c r="L14" s="351"/>
      <c r="M14" s="351"/>
      <c r="N14" s="351"/>
      <c r="O14" s="351"/>
      <c r="P14" s="351" t="s">
        <v>119</v>
      </c>
      <c r="Q14" s="149"/>
      <c r="R14" s="148"/>
      <c r="S14" s="142"/>
    </row>
    <row r="15" spans="1:19" ht="18.75" customHeight="1" thickBot="1">
      <c r="A15" s="68"/>
      <c r="B15" s="351"/>
      <c r="C15" s="351"/>
      <c r="D15" s="351"/>
      <c r="E15" s="147"/>
      <c r="F15" s="351"/>
      <c r="G15" s="146"/>
      <c r="H15" s="542">
        <v>44431</v>
      </c>
      <c r="I15" s="486"/>
      <c r="J15" s="351"/>
      <c r="K15" s="351"/>
      <c r="L15" s="351"/>
      <c r="M15" s="351"/>
      <c r="N15" s="351"/>
      <c r="O15" s="351"/>
      <c r="P15" s="145" t="s">
        <v>117</v>
      </c>
      <c r="Q15" s="144"/>
      <c r="R15" s="143"/>
      <c r="S15" s="142"/>
    </row>
    <row r="16" spans="1:19" ht="9" customHeight="1">
      <c r="A16" s="141"/>
      <c r="B16" s="54"/>
      <c r="C16" s="54"/>
      <c r="D16" s="54"/>
      <c r="E16" s="54"/>
      <c r="F16" s="54"/>
      <c r="G16" s="54"/>
      <c r="H16" s="54"/>
      <c r="I16" s="54"/>
      <c r="J16" s="54"/>
      <c r="K16" s="54"/>
      <c r="L16" s="54"/>
      <c r="M16" s="54"/>
      <c r="N16" s="54"/>
      <c r="O16" s="54"/>
      <c r="P16" s="54"/>
      <c r="Q16" s="54"/>
      <c r="R16" s="54"/>
      <c r="S16" s="108"/>
    </row>
    <row r="17" spans="1:19" ht="20.25" customHeight="1">
      <c r="A17" s="129"/>
      <c r="B17" s="126"/>
      <c r="C17" s="126"/>
      <c r="D17" s="126"/>
      <c r="E17" s="128" t="s">
        <v>116</v>
      </c>
      <c r="F17" s="126"/>
      <c r="G17" s="126"/>
      <c r="H17" s="126"/>
      <c r="I17" s="126"/>
      <c r="J17" s="126"/>
      <c r="K17" s="126"/>
      <c r="L17" s="126"/>
      <c r="M17" s="126"/>
      <c r="N17" s="126"/>
      <c r="O17" s="54"/>
      <c r="P17" s="126"/>
      <c r="Q17" s="126"/>
      <c r="R17" s="126"/>
      <c r="S17" s="102"/>
    </row>
    <row r="18" spans="1:19" ht="21.75" customHeight="1">
      <c r="A18" s="140" t="s">
        <v>115</v>
      </c>
      <c r="B18" s="75"/>
      <c r="C18" s="75"/>
      <c r="D18" s="78"/>
      <c r="E18" s="139" t="s">
        <v>114</v>
      </c>
      <c r="F18" s="78"/>
      <c r="G18" s="139" t="s">
        <v>113</v>
      </c>
      <c r="H18" s="75"/>
      <c r="I18" s="78"/>
      <c r="J18" s="139" t="s">
        <v>112</v>
      </c>
      <c r="K18" s="75"/>
      <c r="L18" s="139" t="s">
        <v>111</v>
      </c>
      <c r="M18" s="75"/>
      <c r="N18" s="75"/>
      <c r="O18" s="62"/>
      <c r="P18" s="78"/>
      <c r="Q18" s="139" t="s">
        <v>110</v>
      </c>
      <c r="R18" s="75"/>
      <c r="S18" s="73"/>
    </row>
    <row r="19" spans="1:19" ht="19.5" customHeight="1">
      <c r="A19" s="138"/>
      <c r="B19" s="135"/>
      <c r="C19" s="135"/>
      <c r="D19" s="133">
        <v>0</v>
      </c>
      <c r="E19" s="48">
        <v>0</v>
      </c>
      <c r="F19" s="137"/>
      <c r="G19" s="132"/>
      <c r="H19" s="135"/>
      <c r="I19" s="133">
        <v>0</v>
      </c>
      <c r="J19" s="48">
        <v>0</v>
      </c>
      <c r="K19" s="136"/>
      <c r="L19" s="132"/>
      <c r="M19" s="135"/>
      <c r="N19" s="135"/>
      <c r="O19" s="134"/>
      <c r="P19" s="133">
        <v>0</v>
      </c>
      <c r="Q19" s="132"/>
      <c r="R19" s="131">
        <v>0</v>
      </c>
      <c r="S19" s="130"/>
    </row>
    <row r="20" spans="1:19" ht="20.25" customHeight="1">
      <c r="A20" s="129"/>
      <c r="B20" s="126"/>
      <c r="C20" s="126"/>
      <c r="D20" s="126"/>
      <c r="E20" s="128" t="s">
        <v>109</v>
      </c>
      <c r="F20" s="126"/>
      <c r="G20" s="126"/>
      <c r="H20" s="126"/>
      <c r="I20" s="126"/>
      <c r="J20" s="127" t="s">
        <v>29</v>
      </c>
      <c r="K20" s="126"/>
      <c r="L20" s="126"/>
      <c r="M20" s="126"/>
      <c r="N20" s="126"/>
      <c r="O20" s="54"/>
      <c r="P20" s="126"/>
      <c r="Q20" s="126"/>
      <c r="R20" s="126"/>
      <c r="S20" s="102"/>
    </row>
    <row r="21" spans="1:19" ht="19.5" customHeight="1">
      <c r="A21" s="79" t="s">
        <v>108</v>
      </c>
      <c r="B21" s="125"/>
      <c r="C21" s="77" t="s">
        <v>107</v>
      </c>
      <c r="D21" s="123"/>
      <c r="E21" s="123"/>
      <c r="F21" s="122"/>
      <c r="G21" s="79" t="s">
        <v>106</v>
      </c>
      <c r="H21" s="124"/>
      <c r="I21" s="77" t="s">
        <v>105</v>
      </c>
      <c r="J21" s="123"/>
      <c r="K21" s="123"/>
      <c r="L21" s="79" t="s">
        <v>104</v>
      </c>
      <c r="M21" s="124"/>
      <c r="N21" s="77" t="s">
        <v>103</v>
      </c>
      <c r="O21" s="76"/>
      <c r="P21" s="123"/>
      <c r="Q21" s="123"/>
      <c r="R21" s="123"/>
      <c r="S21" s="122"/>
    </row>
    <row r="22" spans="1:19" ht="19.5" customHeight="1">
      <c r="A22" s="64" t="s">
        <v>102</v>
      </c>
      <c r="B22" s="121" t="s">
        <v>101</v>
      </c>
      <c r="C22" s="71"/>
      <c r="D22" s="118" t="s">
        <v>79</v>
      </c>
      <c r="E22" s="59">
        <f>'Celkový krycí list oprávnené'!E22+'Celkový krycí list - neoprávnen'!E22</f>
        <v>0</v>
      </c>
      <c r="F22" s="58"/>
      <c r="G22" s="64" t="s">
        <v>100</v>
      </c>
      <c r="H22" s="63" t="s">
        <v>99</v>
      </c>
      <c r="I22" s="60"/>
      <c r="J22" s="116">
        <v>0</v>
      </c>
      <c r="K22" s="115"/>
      <c r="L22" s="64" t="s">
        <v>98</v>
      </c>
      <c r="M22" s="101" t="s">
        <v>97</v>
      </c>
      <c r="N22" s="61"/>
      <c r="O22" s="62"/>
      <c r="P22" s="61"/>
      <c r="Q22" s="120"/>
      <c r="R22" s="59">
        <v>0</v>
      </c>
      <c r="S22" s="58"/>
    </row>
    <row r="23" spans="1:19" ht="19.5" customHeight="1">
      <c r="A23" s="64" t="s">
        <v>96</v>
      </c>
      <c r="B23" s="119"/>
      <c r="C23" s="81"/>
      <c r="D23" s="118" t="s">
        <v>75</v>
      </c>
      <c r="E23" s="59">
        <f>'Celkový krycí list oprávnené'!E23+'Celkový krycí list - neoprávnen'!E23</f>
        <v>0</v>
      </c>
      <c r="F23" s="58"/>
      <c r="G23" s="64" t="s">
        <v>95</v>
      </c>
      <c r="H23" s="351" t="s">
        <v>94</v>
      </c>
      <c r="I23" s="60"/>
      <c r="J23" s="116">
        <v>0</v>
      </c>
      <c r="K23" s="115"/>
      <c r="L23" s="64" t="s">
        <v>93</v>
      </c>
      <c r="M23" s="101" t="s">
        <v>92</v>
      </c>
      <c r="N23" s="61"/>
      <c r="O23" s="62"/>
      <c r="P23" s="61"/>
      <c r="Q23" s="120"/>
      <c r="R23" s="59">
        <v>0</v>
      </c>
      <c r="S23" s="58"/>
    </row>
    <row r="24" spans="1:19" ht="19.5" customHeight="1">
      <c r="A24" s="64" t="s">
        <v>91</v>
      </c>
      <c r="B24" s="121" t="s">
        <v>90</v>
      </c>
      <c r="C24" s="71"/>
      <c r="D24" s="118" t="s">
        <v>79</v>
      </c>
      <c r="E24" s="59">
        <f>'Celkový krycí list oprávnené'!E24+'Celkový krycí list - neoprávnen'!E24</f>
        <v>0</v>
      </c>
      <c r="F24" s="58"/>
      <c r="G24" s="64" t="s">
        <v>89</v>
      </c>
      <c r="H24" s="63" t="s">
        <v>88</v>
      </c>
      <c r="I24" s="60"/>
      <c r="J24" s="116">
        <v>0</v>
      </c>
      <c r="K24" s="115"/>
      <c r="L24" s="64" t="s">
        <v>87</v>
      </c>
      <c r="M24" s="101" t="s">
        <v>86</v>
      </c>
      <c r="N24" s="61"/>
      <c r="O24" s="62"/>
      <c r="P24" s="61"/>
      <c r="Q24" s="120"/>
      <c r="R24" s="59">
        <v>0</v>
      </c>
      <c r="S24" s="58"/>
    </row>
    <row r="25" spans="1:19" ht="19.5" customHeight="1">
      <c r="A25" s="64" t="s">
        <v>85</v>
      </c>
      <c r="B25" s="119"/>
      <c r="C25" s="81"/>
      <c r="D25" s="118" t="s">
        <v>75</v>
      </c>
      <c r="E25" s="59">
        <f>'Celkový krycí list oprávnené'!E25+'Celkový krycí list - neoprávnen'!E25</f>
        <v>0</v>
      </c>
      <c r="F25" s="58"/>
      <c r="G25" s="64" t="s">
        <v>84</v>
      </c>
      <c r="H25" s="63"/>
      <c r="I25" s="60"/>
      <c r="J25" s="116">
        <v>0</v>
      </c>
      <c r="K25" s="115"/>
      <c r="L25" s="64" t="s">
        <v>83</v>
      </c>
      <c r="M25" s="101" t="s">
        <v>82</v>
      </c>
      <c r="N25" s="61"/>
      <c r="O25" s="62"/>
      <c r="P25" s="61"/>
      <c r="Q25" s="120"/>
      <c r="R25" s="59">
        <v>0</v>
      </c>
      <c r="S25" s="58"/>
    </row>
    <row r="26" spans="1:19" ht="19.5" customHeight="1">
      <c r="A26" s="64" t="s">
        <v>81</v>
      </c>
      <c r="B26" s="121" t="s">
        <v>80</v>
      </c>
      <c r="C26" s="71"/>
      <c r="D26" s="118" t="s">
        <v>79</v>
      </c>
      <c r="E26" s="59">
        <f>'Celkový krycí list oprávnené'!E26+'Celkový krycí list - neoprávnen'!E26</f>
        <v>0</v>
      </c>
      <c r="F26" s="58"/>
      <c r="G26" s="117"/>
      <c r="H26" s="61"/>
      <c r="I26" s="60"/>
      <c r="J26" s="116"/>
      <c r="K26" s="115"/>
      <c r="L26" s="64" t="s">
        <v>78</v>
      </c>
      <c r="M26" s="101" t="s">
        <v>77</v>
      </c>
      <c r="N26" s="61"/>
      <c r="O26" s="62"/>
      <c r="P26" s="61"/>
      <c r="Q26" s="120"/>
      <c r="R26" s="59">
        <v>0</v>
      </c>
      <c r="S26" s="58"/>
    </row>
    <row r="27" spans="1:19" ht="19.5" customHeight="1">
      <c r="A27" s="64" t="s">
        <v>76</v>
      </c>
      <c r="B27" s="119"/>
      <c r="C27" s="81"/>
      <c r="D27" s="118" t="s">
        <v>75</v>
      </c>
      <c r="E27" s="59">
        <f>'Celkový krycí list oprávnené'!E27+'Celkový krycí list - neoprávnen'!E27</f>
        <v>0</v>
      </c>
      <c r="F27" s="58"/>
      <c r="G27" s="117"/>
      <c r="H27" s="61"/>
      <c r="I27" s="60"/>
      <c r="J27" s="116"/>
      <c r="K27" s="115"/>
      <c r="L27" s="64" t="s">
        <v>74</v>
      </c>
      <c r="M27" s="63" t="s">
        <v>73</v>
      </c>
      <c r="N27" s="61"/>
      <c r="O27" s="62"/>
      <c r="P27" s="61"/>
      <c r="Q27" s="60"/>
      <c r="R27" s="59">
        <v>0</v>
      </c>
      <c r="S27" s="58"/>
    </row>
    <row r="28" spans="1:19" ht="19.5" customHeight="1">
      <c r="A28" s="64" t="s">
        <v>72</v>
      </c>
      <c r="B28" s="493" t="s">
        <v>71</v>
      </c>
      <c r="C28" s="493"/>
      <c r="D28" s="493"/>
      <c r="E28" s="103">
        <f>SUM(E22:E27)</f>
        <v>0</v>
      </c>
      <c r="F28" s="102"/>
      <c r="G28" s="64" t="s">
        <v>70</v>
      </c>
      <c r="H28" s="112" t="s">
        <v>69</v>
      </c>
      <c r="I28" s="60"/>
      <c r="J28" s="114"/>
      <c r="K28" s="113"/>
      <c r="L28" s="64" t="s">
        <v>68</v>
      </c>
      <c r="M28" s="112" t="s">
        <v>67</v>
      </c>
      <c r="N28" s="61"/>
      <c r="O28" s="62"/>
      <c r="P28" s="61"/>
      <c r="Q28" s="60"/>
      <c r="R28" s="103">
        <v>0</v>
      </c>
      <c r="S28" s="102"/>
    </row>
    <row r="29" spans="1:19" ht="19.5" customHeight="1">
      <c r="A29" s="53" t="s">
        <v>66</v>
      </c>
      <c r="B29" s="52" t="s">
        <v>65</v>
      </c>
      <c r="C29" s="50"/>
      <c r="D29" s="49"/>
      <c r="E29" s="109">
        <f>'Celkový krycí list oprávnené'!E29+'Celkový krycí list - neoprávnen'!E29</f>
        <v>0</v>
      </c>
      <c r="F29" s="108"/>
      <c r="G29" s="53" t="s">
        <v>64</v>
      </c>
      <c r="H29" s="52" t="s">
        <v>63</v>
      </c>
      <c r="I29" s="49"/>
      <c r="J29" s="111">
        <v>0</v>
      </c>
      <c r="K29" s="110"/>
      <c r="L29" s="53" t="s">
        <v>62</v>
      </c>
      <c r="M29" s="52" t="s">
        <v>61</v>
      </c>
      <c r="N29" s="50"/>
      <c r="O29" s="54"/>
      <c r="P29" s="50"/>
      <c r="Q29" s="49"/>
      <c r="R29" s="109">
        <v>0</v>
      </c>
      <c r="S29" s="108"/>
    </row>
    <row r="30" spans="1:19" ht="19.5" customHeight="1">
      <c r="A30" s="107" t="s">
        <v>30</v>
      </c>
      <c r="B30" s="104"/>
      <c r="C30" s="104"/>
      <c r="D30" s="104"/>
      <c r="E30" s="104"/>
      <c r="F30" s="106"/>
      <c r="G30" s="105"/>
      <c r="H30" s="104"/>
      <c r="I30" s="104"/>
      <c r="J30" s="104"/>
      <c r="K30" s="104"/>
      <c r="L30" s="79" t="s">
        <v>60</v>
      </c>
      <c r="M30" s="78"/>
      <c r="N30" s="77" t="s">
        <v>59</v>
      </c>
      <c r="O30" s="76"/>
      <c r="P30" s="75"/>
      <c r="Q30" s="75"/>
      <c r="R30" s="75"/>
      <c r="S30" s="73"/>
    </row>
    <row r="31" spans="1:19" ht="19.5" customHeight="1">
      <c r="A31" s="68"/>
      <c r="B31" s="351"/>
      <c r="C31" s="351"/>
      <c r="D31" s="351"/>
      <c r="E31" s="351"/>
      <c r="F31" s="67"/>
      <c r="G31" s="85"/>
      <c r="H31" s="351"/>
      <c r="I31" s="351"/>
      <c r="J31" s="351"/>
      <c r="K31" s="351"/>
      <c r="L31" s="64" t="s">
        <v>58</v>
      </c>
      <c r="M31" s="63" t="s">
        <v>57</v>
      </c>
      <c r="N31" s="61"/>
      <c r="O31" s="62"/>
      <c r="P31" s="61"/>
      <c r="Q31" s="60"/>
      <c r="R31" s="103">
        <f>E28+E29</f>
        <v>0</v>
      </c>
      <c r="S31" s="102"/>
    </row>
    <row r="32" spans="1:19" ht="19.5" customHeight="1" thickBot="1">
      <c r="A32" s="82" t="s">
        <v>46</v>
      </c>
      <c r="B32" s="62"/>
      <c r="C32" s="62"/>
      <c r="D32" s="62"/>
      <c r="E32" s="62"/>
      <c r="F32" s="81"/>
      <c r="G32" s="80" t="s">
        <v>33</v>
      </c>
      <c r="H32" s="62"/>
      <c r="I32" s="62"/>
      <c r="J32" s="62"/>
      <c r="K32" s="62"/>
      <c r="L32" s="64" t="s">
        <v>56</v>
      </c>
      <c r="M32" s="101" t="s">
        <v>23</v>
      </c>
      <c r="N32" s="100">
        <v>20</v>
      </c>
      <c r="O32" s="99" t="s">
        <v>55</v>
      </c>
      <c r="P32" s="98">
        <v>190552.79</v>
      </c>
      <c r="Q32" s="60"/>
      <c r="R32" s="97">
        <f>R34-R31</f>
        <v>0</v>
      </c>
      <c r="S32" s="96"/>
    </row>
    <row r="33" spans="1:19" ht="12.75" hidden="1" customHeight="1">
      <c r="A33" s="95"/>
      <c r="B33" s="69"/>
      <c r="C33" s="69"/>
      <c r="D33" s="69"/>
      <c r="E33" s="69"/>
      <c r="F33" s="71"/>
      <c r="G33" s="94"/>
      <c r="H33" s="69"/>
      <c r="I33" s="69"/>
      <c r="J33" s="69"/>
      <c r="K33" s="69"/>
      <c r="L33" s="93"/>
      <c r="M33" s="92"/>
      <c r="N33" s="89"/>
      <c r="O33" s="91"/>
      <c r="P33" s="90"/>
      <c r="Q33" s="89"/>
      <c r="R33" s="88"/>
      <c r="S33" s="58"/>
    </row>
    <row r="34" spans="1:19" ht="35.25" customHeight="1" thickBot="1">
      <c r="A34" s="87" t="s">
        <v>34</v>
      </c>
      <c r="B34" s="86"/>
      <c r="C34" s="86"/>
      <c r="D34" s="86"/>
      <c r="E34" s="351"/>
      <c r="F34" s="67"/>
      <c r="G34" s="85"/>
      <c r="H34" s="351"/>
      <c r="I34" s="351"/>
      <c r="J34" s="351"/>
      <c r="K34" s="351"/>
      <c r="L34" s="53" t="s">
        <v>54</v>
      </c>
      <c r="M34" s="487" t="s">
        <v>53</v>
      </c>
      <c r="N34" s="488"/>
      <c r="O34" s="488"/>
      <c r="P34" s="488"/>
      <c r="Q34" s="49"/>
      <c r="R34" s="84">
        <f>(R31*1.2)</f>
        <v>0</v>
      </c>
      <c r="S34" s="83"/>
    </row>
    <row r="35" spans="1:19" ht="33" customHeight="1">
      <c r="A35" s="82" t="s">
        <v>46</v>
      </c>
      <c r="B35" s="62"/>
      <c r="C35" s="62"/>
      <c r="D35" s="62"/>
      <c r="E35" s="62"/>
      <c r="F35" s="81"/>
      <c r="G35" s="80" t="s">
        <v>33</v>
      </c>
      <c r="H35" s="62"/>
      <c r="I35" s="62"/>
      <c r="J35" s="62"/>
      <c r="K35" s="62"/>
      <c r="L35" s="79" t="s">
        <v>52</v>
      </c>
      <c r="M35" s="78"/>
      <c r="N35" s="77" t="s">
        <v>51</v>
      </c>
      <c r="O35" s="76"/>
      <c r="P35" s="75"/>
      <c r="Q35" s="75"/>
      <c r="R35" s="74"/>
      <c r="S35" s="73"/>
    </row>
    <row r="36" spans="1:19" ht="20.25" customHeight="1">
      <c r="A36" s="72" t="s">
        <v>35</v>
      </c>
      <c r="B36" s="69"/>
      <c r="C36" s="69"/>
      <c r="D36" s="69"/>
      <c r="E36" s="69"/>
      <c r="F36" s="71"/>
      <c r="G36" s="70"/>
      <c r="H36" s="69"/>
      <c r="I36" s="69"/>
      <c r="J36" s="69"/>
      <c r="K36" s="69"/>
      <c r="L36" s="64" t="s">
        <v>50</v>
      </c>
      <c r="M36" s="63" t="s">
        <v>49</v>
      </c>
      <c r="N36" s="61"/>
      <c r="O36" s="62"/>
      <c r="P36" s="61"/>
      <c r="Q36" s="60"/>
      <c r="R36" s="59">
        <v>0</v>
      </c>
      <c r="S36" s="58"/>
    </row>
    <row r="37" spans="1:19" ht="19.5" customHeight="1">
      <c r="A37" s="68"/>
      <c r="B37" s="351"/>
      <c r="C37" s="351"/>
      <c r="D37" s="351"/>
      <c r="E37" s="351"/>
      <c r="F37" s="67"/>
      <c r="G37" s="66"/>
      <c r="H37" s="351"/>
      <c r="I37" s="351"/>
      <c r="J37" s="351"/>
      <c r="K37" s="351"/>
      <c r="L37" s="64" t="s">
        <v>48</v>
      </c>
      <c r="M37" s="63" t="s">
        <v>47</v>
      </c>
      <c r="N37" s="61"/>
      <c r="O37" s="62"/>
      <c r="P37" s="61"/>
      <c r="Q37" s="60"/>
      <c r="R37" s="59">
        <v>0</v>
      </c>
      <c r="S37" s="58"/>
    </row>
    <row r="38" spans="1:19" ht="19.5" customHeight="1" thickBot="1">
      <c r="A38" s="57" t="s">
        <v>46</v>
      </c>
      <c r="B38" s="54"/>
      <c r="C38" s="54"/>
      <c r="D38" s="54"/>
      <c r="E38" s="54"/>
      <c r="F38" s="56"/>
      <c r="G38" s="55" t="s">
        <v>33</v>
      </c>
      <c r="H38" s="54"/>
      <c r="I38" s="54"/>
      <c r="J38" s="54"/>
      <c r="K38" s="54"/>
      <c r="L38" s="53" t="s">
        <v>45</v>
      </c>
      <c r="M38" s="52" t="s">
        <v>44</v>
      </c>
      <c r="N38" s="50"/>
      <c r="O38" s="51"/>
      <c r="P38" s="50"/>
      <c r="Q38" s="49"/>
      <c r="R38" s="48">
        <v>0</v>
      </c>
      <c r="S38" s="47"/>
    </row>
  </sheetData>
  <mergeCells count="13">
    <mergeCell ref="E5:M5"/>
    <mergeCell ref="E6:M6"/>
    <mergeCell ref="E7:M7"/>
    <mergeCell ref="E9:M9"/>
    <mergeCell ref="E10:M10"/>
    <mergeCell ref="H15:I15"/>
    <mergeCell ref="M34:P34"/>
    <mergeCell ref="Q12:R12"/>
    <mergeCell ref="B8:D8"/>
    <mergeCell ref="B12:D12"/>
    <mergeCell ref="B28:D28"/>
    <mergeCell ref="E12:M12"/>
    <mergeCell ref="E11:M11"/>
  </mergeCells>
  <printOptions horizontalCentered="1"/>
  <pageMargins left="0.39370079040527345" right="0.39370079040527345" top="0.7874015808105469" bottom="0.7874015808105469" header="0" footer="0"/>
  <pageSetup paperSize="9" scale="93" orientation="portrait" blackAndWhite="1" r:id="rId1"/>
  <headerFooter alignWithMargins="0">
    <oddFooter>&amp;C   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142"/>
  <sheetViews>
    <sheetView showGridLines="0" topLeftCell="A123" zoomScale="85" zoomScaleNormal="85" workbookViewId="0">
      <selection activeCell="E29" sqref="E29:H29"/>
    </sheetView>
  </sheetViews>
  <sheetFormatPr defaultColWidth="9.1640625" defaultRowHeight="11.25"/>
  <cols>
    <col min="1" max="1" width="8.33203125" style="1" customWidth="1"/>
    <col min="2" max="2" width="1.6640625" style="1" customWidth="1"/>
    <col min="3" max="3" width="5.33203125" style="1" customWidth="1"/>
    <col min="4" max="4" width="4.33203125" style="1" customWidth="1"/>
    <col min="5" max="5" width="17.1640625" style="1" customWidth="1"/>
    <col min="6" max="6" width="52.1640625" style="1" customWidth="1"/>
    <col min="7" max="7" width="7" style="1" customWidth="1"/>
    <col min="8" max="8" width="11.5" style="1" customWidth="1"/>
    <col min="9" max="10" width="20.1640625" style="1" customWidth="1"/>
    <col min="11" max="11" width="20.1640625" style="1" hidden="1" customWidth="1"/>
    <col min="12" max="12" width="9.33203125" style="1" customWidth="1"/>
    <col min="13" max="13" width="10.83203125" style="1" hidden="1" customWidth="1"/>
    <col min="14" max="14" width="9.1640625" style="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32" max="16384" width="9.1640625" style="1"/>
  </cols>
  <sheetData>
    <row r="1" spans="2:47" s="259" customFormat="1" ht="6.95" hidden="1" customHeight="1">
      <c r="B1" s="204"/>
      <c r="C1" s="203"/>
      <c r="D1" s="203"/>
      <c r="E1" s="203"/>
      <c r="F1" s="203"/>
      <c r="G1" s="203"/>
      <c r="H1" s="203"/>
      <c r="I1" s="203"/>
      <c r="J1" s="203"/>
      <c r="K1" s="203"/>
      <c r="L1" s="11"/>
    </row>
    <row r="2" spans="2:47" s="259" customFormat="1" ht="24.95" hidden="1" customHeight="1">
      <c r="B2" s="11"/>
      <c r="C2" s="279" t="s">
        <v>539</v>
      </c>
      <c r="L2" s="11"/>
    </row>
    <row r="3" spans="2:47" s="259" customFormat="1" ht="6.95" hidden="1" customHeight="1">
      <c r="B3" s="11"/>
      <c r="L3" s="11"/>
    </row>
    <row r="4" spans="2:47" s="259" customFormat="1" ht="12" hidden="1" customHeight="1">
      <c r="B4" s="11"/>
      <c r="C4" s="276" t="s">
        <v>3</v>
      </c>
      <c r="L4" s="11"/>
    </row>
    <row r="5" spans="2:47" s="259" customFormat="1" ht="16.5" hidden="1" customHeight="1">
      <c r="B5" s="11"/>
      <c r="E5" s="528" t="e">
        <f>#REF!</f>
        <v>#REF!</v>
      </c>
      <c r="F5" s="529"/>
      <c r="G5" s="529"/>
      <c r="H5" s="529"/>
      <c r="L5" s="11"/>
    </row>
    <row r="6" spans="2:47" s="259" customFormat="1" ht="12" hidden="1" customHeight="1">
      <c r="B6" s="11"/>
      <c r="C6" s="276" t="s">
        <v>40</v>
      </c>
      <c r="L6" s="11"/>
    </row>
    <row r="7" spans="2:47" s="259" customFormat="1" ht="24.75" hidden="1" customHeight="1">
      <c r="B7" s="11"/>
      <c r="E7" s="524" t="e">
        <f>#REF!</f>
        <v>#REF!</v>
      </c>
      <c r="F7" s="521"/>
      <c r="G7" s="521"/>
      <c r="H7" s="521"/>
      <c r="L7" s="11"/>
    </row>
    <row r="8" spans="2:47" s="259" customFormat="1" ht="6.95" hidden="1" customHeight="1">
      <c r="B8" s="11"/>
      <c r="L8" s="11"/>
    </row>
    <row r="9" spans="2:47" s="259" customFormat="1" ht="12" hidden="1" customHeight="1">
      <c r="B9" s="11"/>
      <c r="C9" s="276" t="s">
        <v>6</v>
      </c>
      <c r="F9" s="277" t="e">
        <f>#REF!</f>
        <v>#REF!</v>
      </c>
      <c r="I9" s="276" t="s">
        <v>8</v>
      </c>
      <c r="J9" s="278" t="e">
        <f>IF(#REF!="","",#REF!)</f>
        <v>#REF!</v>
      </c>
      <c r="L9" s="11"/>
    </row>
    <row r="10" spans="2:47" s="259" customFormat="1" ht="6.95" hidden="1" customHeight="1">
      <c r="B10" s="11"/>
      <c r="L10" s="11"/>
    </row>
    <row r="11" spans="2:47" s="259" customFormat="1" ht="15.2" hidden="1" customHeight="1">
      <c r="B11" s="11"/>
      <c r="C11" s="276" t="s">
        <v>9</v>
      </c>
      <c r="F11" s="277" t="e">
        <f>#REF!</f>
        <v>#REF!</v>
      </c>
      <c r="I11" s="276" t="s">
        <v>14</v>
      </c>
      <c r="J11" s="275" t="e">
        <f>#REF!</f>
        <v>#REF!</v>
      </c>
      <c r="L11" s="11"/>
    </row>
    <row r="12" spans="2:47" s="259" customFormat="1" ht="25.7" hidden="1" customHeight="1">
      <c r="B12" s="11"/>
      <c r="C12" s="276" t="s">
        <v>13</v>
      </c>
      <c r="F12" s="277" t="e">
        <f>IF(#REF!="","",#REF!)</f>
        <v>#REF!</v>
      </c>
      <c r="I12" s="276" t="s">
        <v>16</v>
      </c>
      <c r="J12" s="275" t="e">
        <f>#REF!</f>
        <v>#REF!</v>
      </c>
      <c r="L12" s="11"/>
    </row>
    <row r="13" spans="2:47" s="259" customFormat="1" ht="10.35" hidden="1" customHeight="1">
      <c r="B13" s="11"/>
      <c r="L13" s="11"/>
    </row>
    <row r="14" spans="2:47" s="259" customFormat="1" ht="29.25" hidden="1" customHeight="1">
      <c r="B14" s="11"/>
      <c r="C14" s="274" t="s">
        <v>538</v>
      </c>
      <c r="D14" s="272"/>
      <c r="E14" s="272"/>
      <c r="F14" s="272"/>
      <c r="G14" s="272"/>
      <c r="H14" s="272"/>
      <c r="I14" s="272"/>
      <c r="J14" s="273" t="s">
        <v>528</v>
      </c>
      <c r="K14" s="272"/>
      <c r="L14" s="11"/>
    </row>
    <row r="15" spans="2:47" s="259" customFormat="1" ht="10.35" hidden="1" customHeight="1">
      <c r="B15" s="11"/>
      <c r="L15" s="11"/>
    </row>
    <row r="16" spans="2:47" s="259" customFormat="1" ht="22.9" hidden="1" customHeight="1">
      <c r="B16" s="11"/>
      <c r="C16" s="271" t="s">
        <v>520</v>
      </c>
      <c r="J16" s="270">
        <f>J39</f>
        <v>0</v>
      </c>
      <c r="L16" s="11"/>
      <c r="AU16" s="206" t="s">
        <v>519</v>
      </c>
    </row>
    <row r="17" spans="2:12" s="265" customFormat="1" ht="24.95" hidden="1" customHeight="1">
      <c r="B17" s="266"/>
      <c r="D17" s="269" t="s">
        <v>537</v>
      </c>
      <c r="E17" s="268"/>
      <c r="F17" s="268"/>
      <c r="G17" s="268"/>
      <c r="H17" s="268"/>
      <c r="I17" s="268"/>
      <c r="J17" s="267">
        <f>J40</f>
        <v>0</v>
      </c>
      <c r="L17" s="266"/>
    </row>
    <row r="18" spans="2:12" s="260" customFormat="1" ht="19.899999999999999" hidden="1" customHeight="1">
      <c r="B18" s="261"/>
      <c r="D18" s="264" t="s">
        <v>536</v>
      </c>
      <c r="E18" s="263"/>
      <c r="F18" s="263"/>
      <c r="G18" s="263"/>
      <c r="H18" s="263"/>
      <c r="I18" s="263"/>
      <c r="J18" s="262">
        <f>J41</f>
        <v>0</v>
      </c>
      <c r="L18" s="261"/>
    </row>
    <row r="19" spans="2:12" s="260" customFormat="1" ht="19.899999999999999" hidden="1" customHeight="1">
      <c r="B19" s="261"/>
      <c r="D19" s="264" t="s">
        <v>535</v>
      </c>
      <c r="E19" s="263"/>
      <c r="F19" s="263"/>
      <c r="G19" s="263"/>
      <c r="H19" s="263"/>
      <c r="I19" s="263"/>
      <c r="J19" s="262">
        <f>J42</f>
        <v>0</v>
      </c>
      <c r="L19" s="261"/>
    </row>
    <row r="20" spans="2:12" s="259" customFormat="1" ht="21.75" hidden="1" customHeight="1">
      <c r="B20" s="11"/>
      <c r="L20" s="11"/>
    </row>
    <row r="21" spans="2:12" s="259" customFormat="1" ht="6.95" hidden="1" customHeight="1">
      <c r="B21" s="195"/>
      <c r="C21" s="194"/>
      <c r="D21" s="194"/>
      <c r="E21" s="194"/>
      <c r="F21" s="194"/>
      <c r="G21" s="194"/>
      <c r="H21" s="194"/>
      <c r="I21" s="194"/>
      <c r="J21" s="194"/>
      <c r="K21" s="194"/>
      <c r="L21" s="11"/>
    </row>
    <row r="22" spans="2:12" hidden="1"/>
    <row r="23" spans="2:12" hidden="1"/>
    <row r="24" spans="2:12" hidden="1"/>
    <row r="25" spans="2:12" s="259" customFormat="1" ht="6.95" customHeight="1">
      <c r="B25" s="204"/>
      <c r="C25" s="203"/>
      <c r="D25" s="203"/>
      <c r="E25" s="203"/>
      <c r="F25" s="203"/>
      <c r="G25" s="203"/>
      <c r="H25" s="203"/>
      <c r="I25" s="203"/>
      <c r="J25" s="203"/>
      <c r="K25" s="203"/>
      <c r="L25" s="11"/>
    </row>
    <row r="26" spans="2:12" s="259" customFormat="1" ht="24.95" customHeight="1">
      <c r="B26" s="345"/>
      <c r="C26" s="279" t="s">
        <v>534</v>
      </c>
      <c r="D26" s="292"/>
      <c r="E26" s="292"/>
      <c r="F26" s="292"/>
      <c r="G26" s="292"/>
      <c r="H26" s="292"/>
      <c r="I26" s="292"/>
      <c r="J26" s="292"/>
      <c r="L26" s="11"/>
    </row>
    <row r="27" spans="2:12" s="259" customFormat="1" ht="6.95" customHeight="1">
      <c r="B27" s="345"/>
      <c r="C27" s="292"/>
      <c r="D27" s="292"/>
      <c r="E27" s="292"/>
      <c r="F27" s="292"/>
      <c r="G27" s="292"/>
      <c r="H27" s="292"/>
      <c r="I27" s="292"/>
      <c r="J27" s="292"/>
      <c r="L27" s="11"/>
    </row>
    <row r="28" spans="2:12" s="259" customFormat="1" ht="12" customHeight="1">
      <c r="B28" s="345"/>
      <c r="C28" s="277" t="s">
        <v>3</v>
      </c>
      <c r="D28" s="292"/>
      <c r="E28" s="292"/>
      <c r="F28" s="292"/>
      <c r="G28" s="292"/>
      <c r="H28" s="292"/>
      <c r="I28" s="292"/>
      <c r="J28" s="292"/>
      <c r="L28" s="11"/>
    </row>
    <row r="29" spans="2:12" s="259" customFormat="1" ht="16.5" customHeight="1">
      <c r="B29" s="345"/>
      <c r="C29" s="292"/>
      <c r="D29" s="292"/>
      <c r="E29" s="525" t="s">
        <v>43</v>
      </c>
      <c r="F29" s="526"/>
      <c r="G29" s="526"/>
      <c r="H29" s="526"/>
      <c r="I29" s="292"/>
      <c r="J29" s="292"/>
      <c r="L29" s="11"/>
    </row>
    <row r="30" spans="2:12" s="259" customFormat="1" ht="12" customHeight="1">
      <c r="B30" s="345"/>
      <c r="C30" s="277" t="s">
        <v>41</v>
      </c>
      <c r="D30" s="292"/>
      <c r="E30" s="292"/>
      <c r="F30" s="292"/>
      <c r="G30" s="292"/>
      <c r="H30" s="292"/>
      <c r="I30" s="292"/>
      <c r="J30" s="292"/>
      <c r="L30" s="11"/>
    </row>
    <row r="31" spans="2:12" s="259" customFormat="1" ht="30" customHeight="1">
      <c r="B31" s="345"/>
      <c r="C31" s="292"/>
      <c r="D31" s="292"/>
      <c r="E31" s="524" t="s">
        <v>543</v>
      </c>
      <c r="F31" s="527"/>
      <c r="G31" s="527"/>
      <c r="H31" s="527"/>
      <c r="I31" s="292"/>
      <c r="J31" s="292"/>
      <c r="L31" s="11"/>
    </row>
    <row r="32" spans="2:12" s="259" customFormat="1" ht="6.95" customHeight="1">
      <c r="B32" s="345"/>
      <c r="C32" s="292"/>
      <c r="D32" s="292"/>
      <c r="E32" s="292"/>
      <c r="F32" s="292"/>
      <c r="G32" s="292"/>
      <c r="H32" s="292"/>
      <c r="I32" s="292"/>
      <c r="J32" s="292"/>
      <c r="L32" s="11"/>
    </row>
    <row r="33" spans="2:65" s="259" customFormat="1" ht="12" customHeight="1">
      <c r="B33" s="345"/>
      <c r="C33" s="277" t="s">
        <v>6</v>
      </c>
      <c r="D33" s="292"/>
      <c r="E33" s="292"/>
      <c r="F33" s="277"/>
      <c r="G33" s="292"/>
      <c r="H33" s="292"/>
      <c r="I33" s="277" t="s">
        <v>8</v>
      </c>
      <c r="J33" s="278">
        <v>44484</v>
      </c>
      <c r="L33" s="11"/>
    </row>
    <row r="34" spans="2:65" s="259" customFormat="1" ht="6.95" customHeight="1">
      <c r="B34" s="345"/>
      <c r="C34" s="292"/>
      <c r="D34" s="292"/>
      <c r="E34" s="292"/>
      <c r="F34" s="292"/>
      <c r="G34" s="292"/>
      <c r="H34" s="292"/>
      <c r="I34" s="292"/>
      <c r="J34" s="292"/>
      <c r="L34" s="11"/>
    </row>
    <row r="35" spans="2:65" s="259" customFormat="1" ht="15.2" customHeight="1">
      <c r="B35" s="345"/>
      <c r="C35" s="277" t="s">
        <v>9</v>
      </c>
      <c r="D35" s="292"/>
      <c r="E35" s="292"/>
      <c r="F35" s="277"/>
      <c r="G35" s="292"/>
      <c r="H35" s="292"/>
      <c r="I35" s="277" t="s">
        <v>14</v>
      </c>
      <c r="J35" s="275"/>
      <c r="L35" s="11"/>
    </row>
    <row r="36" spans="2:65" s="259" customFormat="1" ht="25.7" customHeight="1">
      <c r="B36" s="345"/>
      <c r="C36" s="277" t="s">
        <v>13</v>
      </c>
      <c r="D36" s="292"/>
      <c r="E36" s="292"/>
      <c r="F36" s="277"/>
      <c r="G36" s="292"/>
      <c r="H36" s="292"/>
      <c r="I36" s="277" t="s">
        <v>16</v>
      </c>
      <c r="J36" s="275"/>
      <c r="L36" s="11"/>
    </row>
    <row r="37" spans="2:65" s="259" customFormat="1" ht="10.35" customHeight="1">
      <c r="B37" s="11"/>
      <c r="L37" s="11"/>
    </row>
    <row r="38" spans="2:65" s="250" customFormat="1" ht="29.25" customHeight="1">
      <c r="B38" s="251"/>
      <c r="C38" s="344" t="s">
        <v>532</v>
      </c>
      <c r="D38" s="343" t="s">
        <v>152</v>
      </c>
      <c r="E38" s="343" t="s">
        <v>144</v>
      </c>
      <c r="F38" s="343" t="s">
        <v>143</v>
      </c>
      <c r="G38" s="343" t="s">
        <v>531</v>
      </c>
      <c r="H38" s="343" t="s">
        <v>530</v>
      </c>
      <c r="I38" s="343" t="s">
        <v>529</v>
      </c>
      <c r="J38" s="342" t="s">
        <v>528</v>
      </c>
      <c r="K38" s="341" t="s">
        <v>527</v>
      </c>
      <c r="L38" s="251"/>
      <c r="M38" s="297" t="s">
        <v>0</v>
      </c>
      <c r="N38" s="296"/>
      <c r="O38" s="296"/>
      <c r="P38" s="296"/>
      <c r="Q38" s="296"/>
      <c r="R38" s="296"/>
      <c r="S38" s="296"/>
      <c r="T38" s="295"/>
    </row>
    <row r="39" spans="2:65" s="259" customFormat="1" ht="22.9" customHeight="1">
      <c r="B39" s="11"/>
      <c r="C39" s="294" t="s">
        <v>520</v>
      </c>
      <c r="I39" s="207"/>
      <c r="J39" s="340">
        <f>J42+J41</f>
        <v>0</v>
      </c>
      <c r="L39" s="11"/>
      <c r="M39" s="198"/>
      <c r="N39" s="197"/>
      <c r="O39" s="197"/>
      <c r="P39" s="339"/>
      <c r="Q39" s="197"/>
      <c r="R39" s="339"/>
      <c r="S39" s="197"/>
      <c r="T39" s="338"/>
      <c r="AT39" s="206"/>
      <c r="AU39" s="206"/>
      <c r="BK39" s="337"/>
    </row>
    <row r="40" spans="2:65" s="324" customFormat="1" ht="25.9" customHeight="1">
      <c r="B40" s="331"/>
      <c r="D40" s="326" t="s">
        <v>60</v>
      </c>
      <c r="E40" s="336" t="s">
        <v>90</v>
      </c>
      <c r="F40" s="336" t="s">
        <v>284</v>
      </c>
      <c r="I40" s="333"/>
      <c r="J40" s="335">
        <f>J42</f>
        <v>0</v>
      </c>
      <c r="L40" s="331"/>
      <c r="M40" s="330"/>
      <c r="P40" s="329">
        <f>P41+P42</f>
        <v>0</v>
      </c>
      <c r="R40" s="329">
        <f>R41+R42</f>
        <v>0</v>
      </c>
      <c r="T40" s="328">
        <f>T41+T42</f>
        <v>0</v>
      </c>
      <c r="AR40" s="326"/>
      <c r="AT40" s="327"/>
      <c r="AU40" s="327"/>
      <c r="AY40" s="326"/>
      <c r="BK40" s="325"/>
    </row>
    <row r="41" spans="2:65" s="324" customFormat="1" ht="22.9" customHeight="1">
      <c r="B41" s="331"/>
      <c r="D41" s="326" t="s">
        <v>60</v>
      </c>
      <c r="E41" s="334" t="s">
        <v>206</v>
      </c>
      <c r="F41" s="334" t="s">
        <v>205</v>
      </c>
      <c r="I41" s="333"/>
      <c r="J41" s="332">
        <f>J139</f>
        <v>0</v>
      </c>
      <c r="L41" s="331"/>
      <c r="M41" s="330"/>
      <c r="P41" s="329">
        <v>0</v>
      </c>
      <c r="R41" s="329">
        <v>0</v>
      </c>
      <c r="T41" s="328">
        <v>0</v>
      </c>
      <c r="AR41" s="326"/>
      <c r="AT41" s="327"/>
      <c r="AU41" s="327"/>
      <c r="AY41" s="326"/>
      <c r="BK41" s="325"/>
    </row>
    <row r="42" spans="2:65" s="324" customFormat="1" ht="28.9" customHeight="1">
      <c r="B42" s="331"/>
      <c r="D42" s="326" t="s">
        <v>60</v>
      </c>
      <c r="E42" s="334" t="s">
        <v>609</v>
      </c>
      <c r="F42" s="334" t="s">
        <v>608</v>
      </c>
      <c r="I42" s="333"/>
      <c r="J42" s="332">
        <f>SUM(J43:J138)</f>
        <v>0</v>
      </c>
      <c r="L42" s="331"/>
      <c r="M42" s="330"/>
      <c r="P42" s="329">
        <f>SUM(P43:P139)</f>
        <v>0</v>
      </c>
      <c r="R42" s="329">
        <f>SUM(R43:R139)</f>
        <v>0</v>
      </c>
      <c r="T42" s="328">
        <f>SUM(T43:T139)</f>
        <v>0</v>
      </c>
      <c r="AR42" s="326"/>
      <c r="AT42" s="327"/>
      <c r="AU42" s="327"/>
      <c r="AY42" s="326"/>
      <c r="BK42" s="325"/>
    </row>
    <row r="43" spans="2:65" s="259" customFormat="1" ht="31.15" customHeight="1">
      <c r="B43" s="219"/>
      <c r="C43" s="321"/>
      <c r="D43" s="321"/>
      <c r="E43" s="320"/>
      <c r="F43" s="473" t="s">
        <v>607</v>
      </c>
      <c r="G43" s="318" t="s">
        <v>0</v>
      </c>
      <c r="H43" s="317"/>
      <c r="I43" s="316"/>
      <c r="J43" s="316"/>
      <c r="K43" s="315"/>
      <c r="L43" s="314"/>
      <c r="M43" s="313" t="s">
        <v>0</v>
      </c>
      <c r="N43" s="312"/>
      <c r="O43" s="311">
        <v>0</v>
      </c>
      <c r="P43" s="311">
        <f t="shared" ref="P43:P58" si="0">O43*H43</f>
        <v>0</v>
      </c>
      <c r="Q43" s="311">
        <v>0</v>
      </c>
      <c r="R43" s="311">
        <f t="shared" ref="R43:R58" si="1">Q43*H43</f>
        <v>0</v>
      </c>
      <c r="S43" s="311">
        <v>0</v>
      </c>
      <c r="T43" s="310">
        <f t="shared" ref="T43:T58" si="2">S43*H43</f>
        <v>0</v>
      </c>
      <c r="AR43" s="298"/>
      <c r="AT43" s="298"/>
      <c r="AU43" s="298"/>
      <c r="AY43" s="206"/>
      <c r="BE43" s="207"/>
      <c r="BF43" s="207"/>
      <c r="BG43" s="207"/>
      <c r="BH43" s="207"/>
      <c r="BI43" s="207"/>
      <c r="BJ43" s="206"/>
      <c r="BK43" s="299"/>
      <c r="BL43" s="206"/>
      <c r="BM43" s="298"/>
    </row>
    <row r="44" spans="2:65" s="259" customFormat="1" ht="72.599999999999994" customHeight="1">
      <c r="B44" s="219"/>
      <c r="C44" s="321">
        <v>1</v>
      </c>
      <c r="D44" s="321" t="s">
        <v>178</v>
      </c>
      <c r="E44" s="320"/>
      <c r="F44" s="241" t="s">
        <v>1218</v>
      </c>
      <c r="G44" s="240" t="s">
        <v>210</v>
      </c>
      <c r="H44" s="317">
        <v>1</v>
      </c>
      <c r="I44" s="316"/>
      <c r="J44" s="316">
        <f>I44*H44</f>
        <v>0</v>
      </c>
      <c r="K44" s="315"/>
      <c r="L44" s="314"/>
      <c r="M44" s="313" t="s">
        <v>0</v>
      </c>
      <c r="N44" s="312"/>
      <c r="O44" s="311">
        <v>0</v>
      </c>
      <c r="P44" s="311">
        <f t="shared" si="0"/>
        <v>0</v>
      </c>
      <c r="Q44" s="311">
        <v>0</v>
      </c>
      <c r="R44" s="311">
        <f t="shared" si="1"/>
        <v>0</v>
      </c>
      <c r="S44" s="311">
        <v>0</v>
      </c>
      <c r="T44" s="310">
        <f t="shared" si="2"/>
        <v>0</v>
      </c>
      <c r="AR44" s="298"/>
      <c r="AT44" s="298"/>
      <c r="AU44" s="298"/>
      <c r="AY44" s="206"/>
      <c r="BE44" s="207"/>
      <c r="BF44" s="207"/>
      <c r="BG44" s="207"/>
      <c r="BH44" s="207"/>
      <c r="BI44" s="207"/>
      <c r="BJ44" s="206"/>
      <c r="BK44" s="299"/>
      <c r="BL44" s="206"/>
      <c r="BM44" s="298"/>
    </row>
    <row r="45" spans="2:65" s="259" customFormat="1" ht="16.5" customHeight="1">
      <c r="B45" s="219"/>
      <c r="C45" s="309"/>
      <c r="D45" s="309"/>
      <c r="E45" s="308"/>
      <c r="F45" s="474" t="s">
        <v>606</v>
      </c>
      <c r="G45" s="306" t="s">
        <v>0</v>
      </c>
      <c r="H45" s="305"/>
      <c r="I45" s="304"/>
      <c r="J45" s="304"/>
      <c r="K45" s="212"/>
      <c r="L45" s="11"/>
      <c r="M45" s="323" t="s">
        <v>0</v>
      </c>
      <c r="N45" s="322"/>
      <c r="O45" s="311">
        <v>0</v>
      </c>
      <c r="P45" s="311">
        <f t="shared" si="0"/>
        <v>0</v>
      </c>
      <c r="Q45" s="311">
        <v>0</v>
      </c>
      <c r="R45" s="311">
        <f t="shared" si="1"/>
        <v>0</v>
      </c>
      <c r="S45" s="311">
        <v>0</v>
      </c>
      <c r="T45" s="310">
        <f t="shared" si="2"/>
        <v>0</v>
      </c>
      <c r="AR45" s="298"/>
      <c r="AT45" s="298"/>
      <c r="AU45" s="298"/>
      <c r="AY45" s="206"/>
      <c r="BE45" s="207"/>
      <c r="BF45" s="207"/>
      <c r="BG45" s="207"/>
      <c r="BH45" s="207"/>
      <c r="BI45" s="207"/>
      <c r="BJ45" s="206"/>
      <c r="BK45" s="299"/>
      <c r="BL45" s="206"/>
      <c r="BM45" s="298"/>
    </row>
    <row r="46" spans="2:65" s="259" customFormat="1" ht="140.44999999999999" customHeight="1">
      <c r="B46" s="219"/>
      <c r="C46" s="321">
        <v>2</v>
      </c>
      <c r="D46" s="321" t="s">
        <v>178</v>
      </c>
      <c r="E46" s="320" t="s">
        <v>605</v>
      </c>
      <c r="F46" s="241" t="s">
        <v>1219</v>
      </c>
      <c r="G46" s="240" t="s">
        <v>210</v>
      </c>
      <c r="H46" s="317">
        <v>2</v>
      </c>
      <c r="I46" s="316"/>
      <c r="J46" s="316">
        <f t="shared" ref="J46:J71" si="3">I46*H46</f>
        <v>0</v>
      </c>
      <c r="K46" s="315"/>
      <c r="L46" s="314"/>
      <c r="M46" s="313" t="s">
        <v>0</v>
      </c>
      <c r="N46" s="312"/>
      <c r="O46" s="311">
        <v>0</v>
      </c>
      <c r="P46" s="311">
        <f t="shared" si="0"/>
        <v>0</v>
      </c>
      <c r="Q46" s="311">
        <v>0</v>
      </c>
      <c r="R46" s="311">
        <f t="shared" si="1"/>
        <v>0</v>
      </c>
      <c r="S46" s="311">
        <v>0</v>
      </c>
      <c r="T46" s="310">
        <f t="shared" si="2"/>
        <v>0</v>
      </c>
      <c r="AR46" s="298"/>
      <c r="AT46" s="298"/>
      <c r="AU46" s="298"/>
      <c r="AY46" s="206"/>
      <c r="BE46" s="207"/>
      <c r="BF46" s="207"/>
      <c r="BG46" s="207"/>
      <c r="BH46" s="207"/>
      <c r="BI46" s="207"/>
      <c r="BJ46" s="206"/>
      <c r="BK46" s="299"/>
      <c r="BL46" s="206"/>
      <c r="BM46" s="298"/>
    </row>
    <row r="47" spans="2:65" s="472" customFormat="1" ht="30.6" customHeight="1">
      <c r="B47" s="219"/>
      <c r="C47" s="321">
        <v>3</v>
      </c>
      <c r="D47" s="321" t="s">
        <v>178</v>
      </c>
      <c r="E47" s="320"/>
      <c r="F47" s="241" t="s">
        <v>1264</v>
      </c>
      <c r="G47" s="318" t="s">
        <v>210</v>
      </c>
      <c r="H47" s="317">
        <v>2</v>
      </c>
      <c r="I47" s="316"/>
      <c r="J47" s="316">
        <f t="shared" si="3"/>
        <v>0</v>
      </c>
      <c r="K47" s="315"/>
      <c r="L47" s="314"/>
      <c r="M47" s="313"/>
      <c r="N47" s="312"/>
      <c r="O47" s="311"/>
      <c r="P47" s="311"/>
      <c r="Q47" s="311"/>
      <c r="R47" s="311"/>
      <c r="S47" s="311"/>
      <c r="T47" s="310"/>
      <c r="AR47" s="298"/>
      <c r="AT47" s="298"/>
      <c r="AU47" s="298"/>
      <c r="AY47" s="206"/>
      <c r="BE47" s="207"/>
      <c r="BF47" s="207"/>
      <c r="BG47" s="207"/>
      <c r="BH47" s="207"/>
      <c r="BI47" s="207"/>
      <c r="BJ47" s="206"/>
      <c r="BK47" s="299"/>
      <c r="BL47" s="206"/>
      <c r="BM47" s="298"/>
    </row>
    <row r="48" spans="2:65" s="472" customFormat="1" ht="25.9" customHeight="1">
      <c r="B48" s="219"/>
      <c r="C48" s="321">
        <v>4</v>
      </c>
      <c r="D48" s="321" t="s">
        <v>178</v>
      </c>
      <c r="E48" s="320"/>
      <c r="F48" s="241" t="s">
        <v>1265</v>
      </c>
      <c r="G48" s="318" t="s">
        <v>210</v>
      </c>
      <c r="H48" s="317">
        <v>2</v>
      </c>
      <c r="I48" s="316"/>
      <c r="J48" s="316">
        <f t="shared" si="3"/>
        <v>0</v>
      </c>
      <c r="K48" s="315"/>
      <c r="L48" s="314"/>
      <c r="M48" s="313"/>
      <c r="N48" s="312"/>
      <c r="O48" s="311"/>
      <c r="P48" s="311"/>
      <c r="Q48" s="311"/>
      <c r="R48" s="311"/>
      <c r="S48" s="311"/>
      <c r="T48" s="310"/>
      <c r="AR48" s="298"/>
      <c r="AT48" s="298"/>
      <c r="AU48" s="298"/>
      <c r="AY48" s="206"/>
      <c r="BE48" s="207"/>
      <c r="BF48" s="207"/>
      <c r="BG48" s="207"/>
      <c r="BH48" s="207"/>
      <c r="BI48" s="207"/>
      <c r="BJ48" s="206"/>
      <c r="BK48" s="299"/>
      <c r="BL48" s="206"/>
      <c r="BM48" s="298"/>
    </row>
    <row r="49" spans="2:65" s="472" customFormat="1" ht="28.9" customHeight="1">
      <c r="B49" s="219"/>
      <c r="C49" s="321">
        <v>5</v>
      </c>
      <c r="D49" s="321" t="s">
        <v>178</v>
      </c>
      <c r="E49" s="320"/>
      <c r="F49" s="241" t="s">
        <v>1266</v>
      </c>
      <c r="G49" s="318" t="s">
        <v>210</v>
      </c>
      <c r="H49" s="317">
        <v>2</v>
      </c>
      <c r="I49" s="316"/>
      <c r="J49" s="316">
        <f t="shared" si="3"/>
        <v>0</v>
      </c>
      <c r="K49" s="315"/>
      <c r="L49" s="314"/>
      <c r="M49" s="313"/>
      <c r="N49" s="312"/>
      <c r="O49" s="311"/>
      <c r="P49" s="311"/>
      <c r="Q49" s="311"/>
      <c r="R49" s="311"/>
      <c r="S49" s="311"/>
      <c r="T49" s="310"/>
      <c r="AR49" s="298"/>
      <c r="AT49" s="298"/>
      <c r="AU49" s="298"/>
      <c r="AY49" s="206"/>
      <c r="BE49" s="207"/>
      <c r="BF49" s="207"/>
      <c r="BG49" s="207"/>
      <c r="BH49" s="207"/>
      <c r="BI49" s="207"/>
      <c r="BJ49" s="206"/>
      <c r="BK49" s="299"/>
      <c r="BL49" s="206"/>
      <c r="BM49" s="298"/>
    </row>
    <row r="50" spans="2:65" s="472" customFormat="1" ht="21.6" customHeight="1">
      <c r="B50" s="219"/>
      <c r="C50" s="321">
        <v>6</v>
      </c>
      <c r="D50" s="321" t="s">
        <v>178</v>
      </c>
      <c r="E50" s="320"/>
      <c r="F50" s="241" t="s">
        <v>1267</v>
      </c>
      <c r="G50" s="318" t="s">
        <v>210</v>
      </c>
      <c r="H50" s="317">
        <v>2</v>
      </c>
      <c r="I50" s="316"/>
      <c r="J50" s="316">
        <f t="shared" si="3"/>
        <v>0</v>
      </c>
      <c r="K50" s="315"/>
      <c r="L50" s="314"/>
      <c r="M50" s="313"/>
      <c r="N50" s="312"/>
      <c r="O50" s="311"/>
      <c r="P50" s="311"/>
      <c r="Q50" s="311"/>
      <c r="R50" s="311"/>
      <c r="S50" s="311"/>
      <c r="T50" s="310"/>
      <c r="AR50" s="298"/>
      <c r="AT50" s="298"/>
      <c r="AU50" s="298"/>
      <c r="AY50" s="206"/>
      <c r="BE50" s="207"/>
      <c r="BF50" s="207"/>
      <c r="BG50" s="207"/>
      <c r="BH50" s="207"/>
      <c r="BI50" s="207"/>
      <c r="BJ50" s="206"/>
      <c r="BK50" s="299"/>
      <c r="BL50" s="206"/>
      <c r="BM50" s="298"/>
    </row>
    <row r="51" spans="2:65" s="472" customFormat="1" ht="28.15" customHeight="1">
      <c r="B51" s="219"/>
      <c r="C51" s="321">
        <v>7</v>
      </c>
      <c r="D51" s="321" t="s">
        <v>178</v>
      </c>
      <c r="E51" s="320"/>
      <c r="F51" s="241" t="s">
        <v>1268</v>
      </c>
      <c r="G51" s="318" t="s">
        <v>210</v>
      </c>
      <c r="H51" s="317">
        <v>2</v>
      </c>
      <c r="I51" s="316"/>
      <c r="J51" s="316">
        <f t="shared" si="3"/>
        <v>0</v>
      </c>
      <c r="K51" s="315"/>
      <c r="L51" s="314"/>
      <c r="M51" s="313"/>
      <c r="N51" s="312"/>
      <c r="O51" s="311"/>
      <c r="P51" s="311"/>
      <c r="Q51" s="311"/>
      <c r="R51" s="311"/>
      <c r="S51" s="311"/>
      <c r="T51" s="310"/>
      <c r="AR51" s="298"/>
      <c r="AT51" s="298"/>
      <c r="AU51" s="298"/>
      <c r="AY51" s="206"/>
      <c r="BE51" s="207"/>
      <c r="BF51" s="207"/>
      <c r="BG51" s="207"/>
      <c r="BH51" s="207"/>
      <c r="BI51" s="207"/>
      <c r="BJ51" s="206"/>
      <c r="BK51" s="299"/>
      <c r="BL51" s="206"/>
      <c r="BM51" s="298"/>
    </row>
    <row r="52" spans="2:65" s="472" customFormat="1" ht="25.9" customHeight="1">
      <c r="B52" s="219"/>
      <c r="C52" s="321">
        <v>8</v>
      </c>
      <c r="D52" s="321" t="s">
        <v>178</v>
      </c>
      <c r="E52" s="320"/>
      <c r="F52" s="241" t="s">
        <v>1269</v>
      </c>
      <c r="G52" s="318" t="s">
        <v>210</v>
      </c>
      <c r="H52" s="317">
        <v>2</v>
      </c>
      <c r="I52" s="316"/>
      <c r="J52" s="316">
        <f t="shared" si="3"/>
        <v>0</v>
      </c>
      <c r="K52" s="315"/>
      <c r="L52" s="314"/>
      <c r="M52" s="313"/>
      <c r="N52" s="312"/>
      <c r="O52" s="311"/>
      <c r="P52" s="311"/>
      <c r="Q52" s="311"/>
      <c r="R52" s="311"/>
      <c r="S52" s="311"/>
      <c r="T52" s="310"/>
      <c r="AR52" s="298"/>
      <c r="AT52" s="298"/>
      <c r="AU52" s="298"/>
      <c r="AY52" s="206"/>
      <c r="BE52" s="207"/>
      <c r="BF52" s="207"/>
      <c r="BG52" s="207"/>
      <c r="BH52" s="207"/>
      <c r="BI52" s="207"/>
      <c r="BJ52" s="206"/>
      <c r="BK52" s="299"/>
      <c r="BL52" s="206"/>
      <c r="BM52" s="298"/>
    </row>
    <row r="53" spans="2:65" s="472" customFormat="1" ht="19.149999999999999" customHeight="1">
      <c r="B53" s="219"/>
      <c r="C53" s="321">
        <v>9</v>
      </c>
      <c r="D53" s="321" t="s">
        <v>178</v>
      </c>
      <c r="E53" s="320"/>
      <c r="F53" s="241" t="s">
        <v>1270</v>
      </c>
      <c r="G53" s="318" t="s">
        <v>210</v>
      </c>
      <c r="H53" s="317">
        <v>2</v>
      </c>
      <c r="I53" s="316"/>
      <c r="J53" s="316">
        <f t="shared" si="3"/>
        <v>0</v>
      </c>
      <c r="K53" s="315"/>
      <c r="L53" s="314"/>
      <c r="M53" s="313"/>
      <c r="N53" s="312"/>
      <c r="O53" s="311"/>
      <c r="P53" s="311"/>
      <c r="Q53" s="311"/>
      <c r="R53" s="311"/>
      <c r="S53" s="311"/>
      <c r="T53" s="310"/>
      <c r="AR53" s="298"/>
      <c r="AT53" s="298"/>
      <c r="AU53" s="298"/>
      <c r="AY53" s="206"/>
      <c r="BE53" s="207"/>
      <c r="BF53" s="207"/>
      <c r="BG53" s="207"/>
      <c r="BH53" s="207"/>
      <c r="BI53" s="207"/>
      <c r="BJ53" s="206"/>
      <c r="BK53" s="299"/>
      <c r="BL53" s="206"/>
      <c r="BM53" s="298"/>
    </row>
    <row r="54" spans="2:65" s="472" customFormat="1" ht="18.600000000000001" customHeight="1">
      <c r="B54" s="219"/>
      <c r="C54" s="321">
        <v>10</v>
      </c>
      <c r="D54" s="321" t="s">
        <v>178</v>
      </c>
      <c r="E54" s="320"/>
      <c r="F54" s="241" t="s">
        <v>1271</v>
      </c>
      <c r="G54" s="318" t="s">
        <v>210</v>
      </c>
      <c r="H54" s="317">
        <v>2</v>
      </c>
      <c r="I54" s="316"/>
      <c r="J54" s="316">
        <f t="shared" si="3"/>
        <v>0</v>
      </c>
      <c r="K54" s="315"/>
      <c r="L54" s="314"/>
      <c r="M54" s="313"/>
      <c r="N54" s="312"/>
      <c r="O54" s="311"/>
      <c r="P54" s="311"/>
      <c r="Q54" s="311"/>
      <c r="R54" s="311"/>
      <c r="S54" s="311"/>
      <c r="T54" s="310"/>
      <c r="AR54" s="298"/>
      <c r="AT54" s="298"/>
      <c r="AU54" s="298"/>
      <c r="AY54" s="206"/>
      <c r="BE54" s="207"/>
      <c r="BF54" s="207"/>
      <c r="BG54" s="207"/>
      <c r="BH54" s="207"/>
      <c r="BI54" s="207"/>
      <c r="BJ54" s="206"/>
      <c r="BK54" s="299"/>
      <c r="BL54" s="206"/>
      <c r="BM54" s="298"/>
    </row>
    <row r="55" spans="2:65" s="472" customFormat="1" ht="31.15" customHeight="1">
      <c r="B55" s="219"/>
      <c r="C55" s="321">
        <v>11</v>
      </c>
      <c r="D55" s="321" t="s">
        <v>178</v>
      </c>
      <c r="E55" s="320"/>
      <c r="F55" s="241" t="s">
        <v>1272</v>
      </c>
      <c r="G55" s="318" t="s">
        <v>210</v>
      </c>
      <c r="H55" s="317">
        <v>2</v>
      </c>
      <c r="I55" s="316"/>
      <c r="J55" s="316">
        <f t="shared" si="3"/>
        <v>0</v>
      </c>
      <c r="K55" s="315"/>
      <c r="L55" s="314"/>
      <c r="M55" s="313"/>
      <c r="N55" s="312"/>
      <c r="O55" s="311"/>
      <c r="P55" s="311"/>
      <c r="Q55" s="311"/>
      <c r="R55" s="311"/>
      <c r="S55" s="311"/>
      <c r="T55" s="310"/>
      <c r="AR55" s="298"/>
      <c r="AT55" s="298"/>
      <c r="AU55" s="298"/>
      <c r="AY55" s="206"/>
      <c r="BE55" s="207"/>
      <c r="BF55" s="207"/>
      <c r="BG55" s="207"/>
      <c r="BH55" s="207"/>
      <c r="BI55" s="207"/>
      <c r="BJ55" s="206"/>
      <c r="BK55" s="299"/>
      <c r="BL55" s="206"/>
      <c r="BM55" s="298"/>
    </row>
    <row r="56" spans="2:65" s="472" customFormat="1" ht="21" customHeight="1">
      <c r="B56" s="219"/>
      <c r="C56" s="321">
        <v>12</v>
      </c>
      <c r="D56" s="321" t="s">
        <v>178</v>
      </c>
      <c r="E56" s="320"/>
      <c r="F56" s="241" t="s">
        <v>1273</v>
      </c>
      <c r="G56" s="318" t="s">
        <v>210</v>
      </c>
      <c r="H56" s="317">
        <v>2</v>
      </c>
      <c r="I56" s="316"/>
      <c r="J56" s="316">
        <f t="shared" si="3"/>
        <v>0</v>
      </c>
      <c r="K56" s="315"/>
      <c r="L56" s="314"/>
      <c r="M56" s="313"/>
      <c r="N56" s="312"/>
      <c r="O56" s="311"/>
      <c r="P56" s="311"/>
      <c r="Q56" s="311"/>
      <c r="R56" s="311"/>
      <c r="S56" s="311"/>
      <c r="T56" s="310"/>
      <c r="AR56" s="298"/>
      <c r="AT56" s="298"/>
      <c r="AU56" s="298"/>
      <c r="AY56" s="206"/>
      <c r="BE56" s="207"/>
      <c r="BF56" s="207"/>
      <c r="BG56" s="207"/>
      <c r="BH56" s="207"/>
      <c r="BI56" s="207"/>
      <c r="BJ56" s="206"/>
      <c r="BK56" s="299"/>
      <c r="BL56" s="206"/>
      <c r="BM56" s="298"/>
    </row>
    <row r="57" spans="2:65" s="259" customFormat="1" ht="61.9" customHeight="1">
      <c r="B57" s="219"/>
      <c r="C57" s="321">
        <v>13</v>
      </c>
      <c r="D57" s="243" t="s">
        <v>178</v>
      </c>
      <c r="E57" s="320"/>
      <c r="F57" s="241" t="s">
        <v>1221</v>
      </c>
      <c r="G57" s="240" t="s">
        <v>210</v>
      </c>
      <c r="H57" s="317">
        <v>2</v>
      </c>
      <c r="I57" s="316"/>
      <c r="J57" s="316">
        <f t="shared" si="3"/>
        <v>0</v>
      </c>
      <c r="K57" s="315"/>
      <c r="L57" s="314"/>
      <c r="M57" s="313" t="s">
        <v>0</v>
      </c>
      <c r="N57" s="312"/>
      <c r="O57" s="311">
        <v>0</v>
      </c>
      <c r="P57" s="311">
        <f t="shared" si="0"/>
        <v>0</v>
      </c>
      <c r="Q57" s="311">
        <v>0</v>
      </c>
      <c r="R57" s="311">
        <f t="shared" si="1"/>
        <v>0</v>
      </c>
      <c r="S57" s="311">
        <v>0</v>
      </c>
      <c r="T57" s="310">
        <f t="shared" si="2"/>
        <v>0</v>
      </c>
      <c r="AR57" s="298"/>
      <c r="AT57" s="298"/>
      <c r="AU57" s="298"/>
      <c r="AY57" s="206"/>
      <c r="BE57" s="207"/>
      <c r="BF57" s="207"/>
      <c r="BG57" s="207"/>
      <c r="BH57" s="207"/>
      <c r="BI57" s="207"/>
      <c r="BJ57" s="206"/>
      <c r="BK57" s="299"/>
      <c r="BL57" s="206"/>
      <c r="BM57" s="298"/>
    </row>
    <row r="58" spans="2:65" s="259" customFormat="1" ht="150.6" customHeight="1">
      <c r="B58" s="219"/>
      <c r="C58" s="321">
        <v>14</v>
      </c>
      <c r="D58" s="321" t="s">
        <v>178</v>
      </c>
      <c r="E58" s="320" t="s">
        <v>604</v>
      </c>
      <c r="F58" s="241" t="s">
        <v>1220</v>
      </c>
      <c r="G58" s="240" t="s">
        <v>210</v>
      </c>
      <c r="H58" s="317">
        <v>2</v>
      </c>
      <c r="I58" s="316"/>
      <c r="J58" s="316">
        <f t="shared" si="3"/>
        <v>0</v>
      </c>
      <c r="K58" s="315"/>
      <c r="L58" s="314"/>
      <c r="M58" s="313" t="s">
        <v>0</v>
      </c>
      <c r="N58" s="312"/>
      <c r="O58" s="311">
        <v>0</v>
      </c>
      <c r="P58" s="311">
        <f t="shared" si="0"/>
        <v>0</v>
      </c>
      <c r="Q58" s="311">
        <v>0</v>
      </c>
      <c r="R58" s="311">
        <f t="shared" si="1"/>
        <v>0</v>
      </c>
      <c r="S58" s="311">
        <v>0</v>
      </c>
      <c r="T58" s="310">
        <f t="shared" si="2"/>
        <v>0</v>
      </c>
      <c r="AR58" s="298"/>
      <c r="AT58" s="298"/>
      <c r="AU58" s="298"/>
      <c r="AY58" s="206"/>
      <c r="BE58" s="207"/>
      <c r="BF58" s="207"/>
      <c r="BG58" s="207"/>
      <c r="BH58" s="207"/>
      <c r="BI58" s="207"/>
      <c r="BJ58" s="206"/>
      <c r="BK58" s="299"/>
      <c r="BL58" s="206"/>
      <c r="BM58" s="298"/>
    </row>
    <row r="59" spans="2:65" s="472" customFormat="1" ht="22.9" customHeight="1">
      <c r="B59" s="219"/>
      <c r="C59" s="321">
        <v>15</v>
      </c>
      <c r="D59" s="321" t="s">
        <v>178</v>
      </c>
      <c r="E59" s="320"/>
      <c r="F59" s="319" t="s">
        <v>1264</v>
      </c>
      <c r="G59" s="318" t="s">
        <v>210</v>
      </c>
      <c r="H59" s="317">
        <v>2</v>
      </c>
      <c r="I59" s="316"/>
      <c r="J59" s="316">
        <f t="shared" si="3"/>
        <v>0</v>
      </c>
      <c r="K59" s="315"/>
      <c r="L59" s="314"/>
      <c r="M59" s="313"/>
      <c r="N59" s="312"/>
      <c r="O59" s="311"/>
      <c r="P59" s="311"/>
      <c r="Q59" s="311"/>
      <c r="R59" s="311"/>
      <c r="S59" s="311"/>
      <c r="T59" s="310"/>
      <c r="AR59" s="298"/>
      <c r="AT59" s="298"/>
      <c r="AU59" s="298"/>
      <c r="AY59" s="206"/>
      <c r="BE59" s="207"/>
      <c r="BF59" s="207"/>
      <c r="BG59" s="207"/>
      <c r="BH59" s="207"/>
      <c r="BI59" s="207"/>
      <c r="BJ59" s="206"/>
      <c r="BK59" s="299"/>
      <c r="BL59" s="206"/>
      <c r="BM59" s="298"/>
    </row>
    <row r="60" spans="2:65" s="472" customFormat="1" ht="31.9" customHeight="1">
      <c r="B60" s="219"/>
      <c r="C60" s="321">
        <v>16</v>
      </c>
      <c r="D60" s="321" t="s">
        <v>178</v>
      </c>
      <c r="E60" s="320"/>
      <c r="F60" s="241" t="s">
        <v>1274</v>
      </c>
      <c r="G60" s="318" t="s">
        <v>210</v>
      </c>
      <c r="H60" s="317">
        <v>2</v>
      </c>
      <c r="I60" s="316"/>
      <c r="J60" s="316">
        <f t="shared" si="3"/>
        <v>0</v>
      </c>
      <c r="K60" s="315"/>
      <c r="L60" s="314"/>
      <c r="M60" s="313"/>
      <c r="N60" s="312"/>
      <c r="O60" s="311"/>
      <c r="P60" s="311"/>
      <c r="Q60" s="311"/>
      <c r="R60" s="311"/>
      <c r="S60" s="311"/>
      <c r="T60" s="310"/>
      <c r="AR60" s="298"/>
      <c r="AT60" s="298"/>
      <c r="AU60" s="298"/>
      <c r="AY60" s="206"/>
      <c r="BE60" s="207"/>
      <c r="BF60" s="207"/>
      <c r="BG60" s="207"/>
      <c r="BH60" s="207"/>
      <c r="BI60" s="207"/>
      <c r="BJ60" s="206"/>
      <c r="BK60" s="299"/>
      <c r="BL60" s="206"/>
      <c r="BM60" s="298"/>
    </row>
    <row r="61" spans="2:65" s="472" customFormat="1" ht="21.6" customHeight="1">
      <c r="B61" s="219"/>
      <c r="C61" s="321">
        <v>17</v>
      </c>
      <c r="D61" s="321" t="s">
        <v>178</v>
      </c>
      <c r="E61" s="320"/>
      <c r="F61" s="319" t="s">
        <v>1275</v>
      </c>
      <c r="G61" s="318" t="s">
        <v>210</v>
      </c>
      <c r="H61" s="317">
        <v>2</v>
      </c>
      <c r="I61" s="316"/>
      <c r="J61" s="316">
        <f t="shared" si="3"/>
        <v>0</v>
      </c>
      <c r="K61" s="315"/>
      <c r="L61" s="314"/>
      <c r="M61" s="313"/>
      <c r="N61" s="312"/>
      <c r="O61" s="311"/>
      <c r="P61" s="311"/>
      <c r="Q61" s="311"/>
      <c r="R61" s="311"/>
      <c r="S61" s="311"/>
      <c r="T61" s="310"/>
      <c r="AR61" s="298"/>
      <c r="AT61" s="298"/>
      <c r="AU61" s="298"/>
      <c r="AY61" s="206"/>
      <c r="BE61" s="207"/>
      <c r="BF61" s="207"/>
      <c r="BG61" s="207"/>
      <c r="BH61" s="207"/>
      <c r="BI61" s="207"/>
      <c r="BJ61" s="206"/>
      <c r="BK61" s="299"/>
      <c r="BL61" s="206"/>
      <c r="BM61" s="298"/>
    </row>
    <row r="62" spans="2:65" s="472" customFormat="1" ht="21.6" customHeight="1">
      <c r="B62" s="219"/>
      <c r="C62" s="321">
        <v>18</v>
      </c>
      <c r="D62" s="321" t="s">
        <v>178</v>
      </c>
      <c r="E62" s="320"/>
      <c r="F62" s="319" t="s">
        <v>1267</v>
      </c>
      <c r="G62" s="318" t="s">
        <v>210</v>
      </c>
      <c r="H62" s="317">
        <v>2</v>
      </c>
      <c r="I62" s="316"/>
      <c r="J62" s="316">
        <f t="shared" si="3"/>
        <v>0</v>
      </c>
      <c r="K62" s="315"/>
      <c r="L62" s="314"/>
      <c r="M62" s="313"/>
      <c r="N62" s="312"/>
      <c r="O62" s="311"/>
      <c r="P62" s="311"/>
      <c r="Q62" s="311"/>
      <c r="R62" s="311"/>
      <c r="S62" s="311"/>
      <c r="T62" s="310"/>
      <c r="AR62" s="298"/>
      <c r="AT62" s="298"/>
      <c r="AU62" s="298"/>
      <c r="AY62" s="206"/>
      <c r="BE62" s="207"/>
      <c r="BF62" s="207"/>
      <c r="BG62" s="207"/>
      <c r="BH62" s="207"/>
      <c r="BI62" s="207"/>
      <c r="BJ62" s="206"/>
      <c r="BK62" s="299"/>
      <c r="BL62" s="206"/>
      <c r="BM62" s="298"/>
    </row>
    <row r="63" spans="2:65" s="472" customFormat="1" ht="24" customHeight="1">
      <c r="B63" s="219"/>
      <c r="C63" s="321">
        <v>19</v>
      </c>
      <c r="D63" s="321" t="s">
        <v>178</v>
      </c>
      <c r="E63" s="320"/>
      <c r="F63" s="319" t="s">
        <v>1276</v>
      </c>
      <c r="G63" s="318" t="s">
        <v>210</v>
      </c>
      <c r="H63" s="317">
        <v>2</v>
      </c>
      <c r="I63" s="316"/>
      <c r="J63" s="316">
        <f t="shared" si="3"/>
        <v>0</v>
      </c>
      <c r="K63" s="315"/>
      <c r="L63" s="314"/>
      <c r="M63" s="313"/>
      <c r="N63" s="312"/>
      <c r="O63" s="311"/>
      <c r="P63" s="311"/>
      <c r="Q63" s="311"/>
      <c r="R63" s="311"/>
      <c r="S63" s="311"/>
      <c r="T63" s="310"/>
      <c r="AR63" s="298"/>
      <c r="AT63" s="298"/>
      <c r="AU63" s="298"/>
      <c r="AY63" s="206"/>
      <c r="BE63" s="207"/>
      <c r="BF63" s="207"/>
      <c r="BG63" s="207"/>
      <c r="BH63" s="207"/>
      <c r="BI63" s="207"/>
      <c r="BJ63" s="206"/>
      <c r="BK63" s="299"/>
      <c r="BL63" s="206"/>
      <c r="BM63" s="298"/>
    </row>
    <row r="64" spans="2:65" s="472" customFormat="1" ht="25.9" customHeight="1">
      <c r="B64" s="219"/>
      <c r="C64" s="321">
        <v>20</v>
      </c>
      <c r="D64" s="321" t="s">
        <v>178</v>
      </c>
      <c r="E64" s="320"/>
      <c r="F64" s="319" t="s">
        <v>1277</v>
      </c>
      <c r="G64" s="318" t="s">
        <v>210</v>
      </c>
      <c r="H64" s="317">
        <v>2</v>
      </c>
      <c r="I64" s="316"/>
      <c r="J64" s="316">
        <f t="shared" si="3"/>
        <v>0</v>
      </c>
      <c r="K64" s="315"/>
      <c r="L64" s="314"/>
      <c r="M64" s="313"/>
      <c r="N64" s="312"/>
      <c r="O64" s="311"/>
      <c r="P64" s="311"/>
      <c r="Q64" s="311"/>
      <c r="R64" s="311"/>
      <c r="S64" s="311"/>
      <c r="T64" s="310"/>
      <c r="AR64" s="298"/>
      <c r="AT64" s="298"/>
      <c r="AU64" s="298"/>
      <c r="AY64" s="206"/>
      <c r="BE64" s="207"/>
      <c r="BF64" s="207"/>
      <c r="BG64" s="207"/>
      <c r="BH64" s="207"/>
      <c r="BI64" s="207"/>
      <c r="BJ64" s="206"/>
      <c r="BK64" s="299"/>
      <c r="BL64" s="206"/>
      <c r="BM64" s="298"/>
    </row>
    <row r="65" spans="2:65" s="472" customFormat="1" ht="24" customHeight="1">
      <c r="B65" s="219"/>
      <c r="C65" s="321">
        <v>21</v>
      </c>
      <c r="D65" s="321" t="s">
        <v>178</v>
      </c>
      <c r="E65" s="320"/>
      <c r="F65" s="319" t="s">
        <v>1278</v>
      </c>
      <c r="G65" s="318" t="s">
        <v>210</v>
      </c>
      <c r="H65" s="317">
        <v>2</v>
      </c>
      <c r="I65" s="316"/>
      <c r="J65" s="316">
        <f t="shared" si="3"/>
        <v>0</v>
      </c>
      <c r="K65" s="315"/>
      <c r="L65" s="314"/>
      <c r="M65" s="313"/>
      <c r="N65" s="312"/>
      <c r="O65" s="311"/>
      <c r="P65" s="311"/>
      <c r="Q65" s="311"/>
      <c r="R65" s="311"/>
      <c r="S65" s="311"/>
      <c r="T65" s="310"/>
      <c r="AR65" s="298"/>
      <c r="AT65" s="298"/>
      <c r="AU65" s="298"/>
      <c r="AY65" s="206"/>
      <c r="BE65" s="207"/>
      <c r="BF65" s="207"/>
      <c r="BG65" s="207"/>
      <c r="BH65" s="207"/>
      <c r="BI65" s="207"/>
      <c r="BJ65" s="206"/>
      <c r="BK65" s="299"/>
      <c r="BL65" s="206"/>
      <c r="BM65" s="298"/>
    </row>
    <row r="66" spans="2:65" s="472" customFormat="1" ht="22.9" customHeight="1">
      <c r="B66" s="219"/>
      <c r="C66" s="321">
        <v>22</v>
      </c>
      <c r="D66" s="321" t="s">
        <v>178</v>
      </c>
      <c r="E66" s="320"/>
      <c r="F66" s="319" t="s">
        <v>1279</v>
      </c>
      <c r="G66" s="318" t="s">
        <v>210</v>
      </c>
      <c r="H66" s="317">
        <v>2</v>
      </c>
      <c r="I66" s="316"/>
      <c r="J66" s="316">
        <f t="shared" si="3"/>
        <v>0</v>
      </c>
      <c r="K66" s="315"/>
      <c r="L66" s="314"/>
      <c r="M66" s="313"/>
      <c r="N66" s="312"/>
      <c r="O66" s="311"/>
      <c r="P66" s="311"/>
      <c r="Q66" s="311"/>
      <c r="R66" s="311"/>
      <c r="S66" s="311"/>
      <c r="T66" s="310"/>
      <c r="AR66" s="298"/>
      <c r="AT66" s="298"/>
      <c r="AU66" s="298"/>
      <c r="AY66" s="206"/>
      <c r="BE66" s="207"/>
      <c r="BF66" s="207"/>
      <c r="BG66" s="207"/>
      <c r="BH66" s="207"/>
      <c r="BI66" s="207"/>
      <c r="BJ66" s="206"/>
      <c r="BK66" s="299"/>
      <c r="BL66" s="206"/>
      <c r="BM66" s="298"/>
    </row>
    <row r="67" spans="2:65" s="472" customFormat="1" ht="24.6" customHeight="1">
      <c r="B67" s="219"/>
      <c r="C67" s="321">
        <v>23</v>
      </c>
      <c r="D67" s="321" t="s">
        <v>178</v>
      </c>
      <c r="E67" s="320"/>
      <c r="F67" s="319" t="s">
        <v>1280</v>
      </c>
      <c r="G67" s="318" t="s">
        <v>210</v>
      </c>
      <c r="H67" s="317">
        <v>2</v>
      </c>
      <c r="I67" s="316"/>
      <c r="J67" s="316">
        <f t="shared" si="3"/>
        <v>0</v>
      </c>
      <c r="K67" s="315"/>
      <c r="L67" s="314"/>
      <c r="M67" s="313"/>
      <c r="N67" s="312"/>
      <c r="O67" s="311"/>
      <c r="P67" s="311"/>
      <c r="Q67" s="311"/>
      <c r="R67" s="311"/>
      <c r="S67" s="311"/>
      <c r="T67" s="310"/>
      <c r="AR67" s="298"/>
      <c r="AT67" s="298"/>
      <c r="AU67" s="298"/>
      <c r="AY67" s="206"/>
      <c r="BE67" s="207"/>
      <c r="BF67" s="207"/>
      <c r="BG67" s="207"/>
      <c r="BH67" s="207"/>
      <c r="BI67" s="207"/>
      <c r="BJ67" s="206"/>
      <c r="BK67" s="299"/>
      <c r="BL67" s="206"/>
      <c r="BM67" s="298"/>
    </row>
    <row r="68" spans="2:65" s="472" customFormat="1" ht="21.6" customHeight="1">
      <c r="B68" s="219"/>
      <c r="C68" s="321">
        <v>24</v>
      </c>
      <c r="D68" s="321" t="s">
        <v>178</v>
      </c>
      <c r="E68" s="320"/>
      <c r="F68" s="319" t="s">
        <v>1273</v>
      </c>
      <c r="G68" s="318" t="s">
        <v>210</v>
      </c>
      <c r="H68" s="317">
        <v>2</v>
      </c>
      <c r="I68" s="316"/>
      <c r="J68" s="316">
        <f t="shared" si="3"/>
        <v>0</v>
      </c>
      <c r="K68" s="315"/>
      <c r="L68" s="314"/>
      <c r="M68" s="313"/>
      <c r="N68" s="312"/>
      <c r="O68" s="311"/>
      <c r="P68" s="311"/>
      <c r="Q68" s="311"/>
      <c r="R68" s="311"/>
      <c r="S68" s="311"/>
      <c r="T68" s="310"/>
      <c r="AR68" s="298"/>
      <c r="AT68" s="298"/>
      <c r="AU68" s="298"/>
      <c r="AY68" s="206"/>
      <c r="BE68" s="207"/>
      <c r="BF68" s="207"/>
      <c r="BG68" s="207"/>
      <c r="BH68" s="207"/>
      <c r="BI68" s="207"/>
      <c r="BJ68" s="206"/>
      <c r="BK68" s="299"/>
      <c r="BL68" s="206"/>
      <c r="BM68" s="298"/>
    </row>
    <row r="69" spans="2:65" s="259" customFormat="1" ht="53.45" customHeight="1">
      <c r="B69" s="219"/>
      <c r="C69" s="321">
        <v>25</v>
      </c>
      <c r="D69" s="321" t="s">
        <v>178</v>
      </c>
      <c r="E69" s="320"/>
      <c r="F69" s="241" t="s">
        <v>1242</v>
      </c>
      <c r="G69" s="240" t="s">
        <v>210</v>
      </c>
      <c r="H69" s="317">
        <v>2</v>
      </c>
      <c r="I69" s="316"/>
      <c r="J69" s="316">
        <f t="shared" si="3"/>
        <v>0</v>
      </c>
      <c r="K69" s="315"/>
      <c r="L69" s="314"/>
      <c r="M69" s="313" t="s">
        <v>0</v>
      </c>
      <c r="N69" s="312"/>
      <c r="O69" s="311">
        <v>0</v>
      </c>
      <c r="P69" s="311">
        <f t="shared" ref="P69:P88" si="4">O69*H69</f>
        <v>0</v>
      </c>
      <c r="Q69" s="311">
        <v>0</v>
      </c>
      <c r="R69" s="311">
        <f t="shared" ref="R69:R88" si="5">Q69*H69</f>
        <v>0</v>
      </c>
      <c r="S69" s="311">
        <v>0</v>
      </c>
      <c r="T69" s="310">
        <f t="shared" ref="T69:T88" si="6">S69*H69</f>
        <v>0</v>
      </c>
      <c r="AR69" s="298"/>
      <c r="AT69" s="298"/>
      <c r="AU69" s="298"/>
      <c r="AY69" s="206"/>
      <c r="BE69" s="207"/>
      <c r="BF69" s="207"/>
      <c r="BG69" s="207"/>
      <c r="BH69" s="207"/>
      <c r="BI69" s="207"/>
      <c r="BJ69" s="206"/>
      <c r="BK69" s="299"/>
      <c r="BL69" s="206"/>
      <c r="BM69" s="298"/>
    </row>
    <row r="70" spans="2:65" s="259" customFormat="1" ht="19.899999999999999" customHeight="1">
      <c r="B70" s="219"/>
      <c r="C70" s="321">
        <v>26</v>
      </c>
      <c r="D70" s="321" t="s">
        <v>178</v>
      </c>
      <c r="E70" s="320" t="s">
        <v>603</v>
      </c>
      <c r="F70" s="319" t="s">
        <v>596</v>
      </c>
      <c r="G70" s="240" t="s">
        <v>210</v>
      </c>
      <c r="H70" s="317">
        <v>4</v>
      </c>
      <c r="I70" s="316"/>
      <c r="J70" s="316">
        <f t="shared" si="3"/>
        <v>0</v>
      </c>
      <c r="K70" s="315"/>
      <c r="L70" s="314"/>
      <c r="M70" s="313" t="s">
        <v>0</v>
      </c>
      <c r="N70" s="312"/>
      <c r="O70" s="311">
        <v>0</v>
      </c>
      <c r="P70" s="311">
        <f t="shared" si="4"/>
        <v>0</v>
      </c>
      <c r="Q70" s="311">
        <v>0</v>
      </c>
      <c r="R70" s="311">
        <f t="shared" si="5"/>
        <v>0</v>
      </c>
      <c r="S70" s="311">
        <v>0</v>
      </c>
      <c r="T70" s="310">
        <f t="shared" si="6"/>
        <v>0</v>
      </c>
      <c r="AR70" s="298"/>
      <c r="AT70" s="298"/>
      <c r="AU70" s="298"/>
      <c r="AY70" s="206"/>
      <c r="BE70" s="207"/>
      <c r="BF70" s="207"/>
      <c r="BG70" s="207"/>
      <c r="BH70" s="207"/>
      <c r="BI70" s="207"/>
      <c r="BJ70" s="206"/>
      <c r="BK70" s="299"/>
      <c r="BL70" s="206"/>
      <c r="BM70" s="298"/>
    </row>
    <row r="71" spans="2:65" s="259" customFormat="1" ht="58.15" customHeight="1">
      <c r="B71" s="219"/>
      <c r="C71" s="321">
        <v>27</v>
      </c>
      <c r="D71" s="321" t="s">
        <v>178</v>
      </c>
      <c r="E71" s="320"/>
      <c r="F71" s="241" t="s">
        <v>1223</v>
      </c>
      <c r="G71" s="240" t="s">
        <v>544</v>
      </c>
      <c r="H71" s="317">
        <v>10</v>
      </c>
      <c r="I71" s="316"/>
      <c r="J71" s="316">
        <f t="shared" si="3"/>
        <v>0</v>
      </c>
      <c r="K71" s="315"/>
      <c r="L71" s="314"/>
      <c r="M71" s="313" t="s">
        <v>0</v>
      </c>
      <c r="N71" s="312"/>
      <c r="O71" s="311">
        <v>0</v>
      </c>
      <c r="P71" s="311">
        <f t="shared" si="4"/>
        <v>0</v>
      </c>
      <c r="Q71" s="311">
        <v>0</v>
      </c>
      <c r="R71" s="311">
        <f t="shared" si="5"/>
        <v>0</v>
      </c>
      <c r="S71" s="311">
        <v>0</v>
      </c>
      <c r="T71" s="310">
        <f t="shared" si="6"/>
        <v>0</v>
      </c>
      <c r="AR71" s="298"/>
      <c r="AT71" s="298"/>
      <c r="AU71" s="298"/>
      <c r="AY71" s="206"/>
      <c r="BE71" s="207"/>
      <c r="BF71" s="207"/>
      <c r="BG71" s="207"/>
      <c r="BH71" s="207"/>
      <c r="BI71" s="207"/>
      <c r="BJ71" s="206"/>
      <c r="BK71" s="299"/>
      <c r="BL71" s="206"/>
      <c r="BM71" s="298"/>
    </row>
    <row r="72" spans="2:65" s="259" customFormat="1" ht="16.5" customHeight="1">
      <c r="B72" s="219"/>
      <c r="C72" s="321">
        <v>28</v>
      </c>
      <c r="D72" s="321" t="s">
        <v>178</v>
      </c>
      <c r="E72" s="320"/>
      <c r="F72" s="319" t="s">
        <v>595</v>
      </c>
      <c r="G72" s="318" t="s">
        <v>0</v>
      </c>
      <c r="H72" s="317"/>
      <c r="I72" s="316"/>
      <c r="J72" s="316"/>
      <c r="K72" s="315"/>
      <c r="L72" s="314"/>
      <c r="M72" s="313" t="s">
        <v>0</v>
      </c>
      <c r="N72" s="312"/>
      <c r="O72" s="311">
        <v>0</v>
      </c>
      <c r="P72" s="311">
        <f t="shared" si="4"/>
        <v>0</v>
      </c>
      <c r="Q72" s="311">
        <v>0</v>
      </c>
      <c r="R72" s="311">
        <f t="shared" si="5"/>
        <v>0</v>
      </c>
      <c r="S72" s="311">
        <v>0</v>
      </c>
      <c r="T72" s="310">
        <f t="shared" si="6"/>
        <v>0</v>
      </c>
      <c r="AR72" s="298"/>
      <c r="AT72" s="298"/>
      <c r="AU72" s="298"/>
      <c r="AY72" s="206"/>
      <c r="BE72" s="207"/>
      <c r="BF72" s="207"/>
      <c r="BG72" s="207"/>
      <c r="BH72" s="207"/>
      <c r="BI72" s="207"/>
      <c r="BJ72" s="206"/>
      <c r="BK72" s="299"/>
      <c r="BL72" s="206"/>
      <c r="BM72" s="298"/>
    </row>
    <row r="73" spans="2:65" s="259" customFormat="1" ht="16.5" customHeight="1">
      <c r="B73" s="219"/>
      <c r="C73" s="321">
        <v>29</v>
      </c>
      <c r="D73" s="321" t="s">
        <v>178</v>
      </c>
      <c r="E73" s="320"/>
      <c r="F73" s="319" t="s">
        <v>602</v>
      </c>
      <c r="G73" s="318" t="s">
        <v>554</v>
      </c>
      <c r="H73" s="317">
        <v>90</v>
      </c>
      <c r="I73" s="316"/>
      <c r="J73" s="316">
        <f>I73*H73</f>
        <v>0</v>
      </c>
      <c r="K73" s="315"/>
      <c r="L73" s="314"/>
      <c r="M73" s="313" t="s">
        <v>0</v>
      </c>
      <c r="N73" s="312"/>
      <c r="O73" s="311">
        <v>0</v>
      </c>
      <c r="P73" s="311">
        <f t="shared" si="4"/>
        <v>0</v>
      </c>
      <c r="Q73" s="311">
        <v>0</v>
      </c>
      <c r="R73" s="311">
        <f t="shared" si="5"/>
        <v>0</v>
      </c>
      <c r="S73" s="311">
        <v>0</v>
      </c>
      <c r="T73" s="310">
        <f t="shared" si="6"/>
        <v>0</v>
      </c>
      <c r="AR73" s="298"/>
      <c r="AT73" s="298"/>
      <c r="AU73" s="298"/>
      <c r="AY73" s="206"/>
      <c r="BE73" s="207"/>
      <c r="BF73" s="207"/>
      <c r="BG73" s="207"/>
      <c r="BH73" s="207"/>
      <c r="BI73" s="207"/>
      <c r="BJ73" s="206"/>
      <c r="BK73" s="299"/>
      <c r="BL73" s="206"/>
      <c r="BM73" s="298"/>
    </row>
    <row r="74" spans="2:65" s="259" customFormat="1" ht="16.5" customHeight="1">
      <c r="B74" s="219"/>
      <c r="C74" s="321">
        <v>30</v>
      </c>
      <c r="D74" s="321" t="s">
        <v>178</v>
      </c>
      <c r="E74" s="320"/>
      <c r="F74" s="319" t="s">
        <v>593</v>
      </c>
      <c r="G74" s="318" t="s">
        <v>554</v>
      </c>
      <c r="H74" s="317">
        <v>90</v>
      </c>
      <c r="I74" s="316"/>
      <c r="J74" s="316">
        <f>I74*H74</f>
        <v>0</v>
      </c>
      <c r="K74" s="315"/>
      <c r="L74" s="314"/>
      <c r="M74" s="313" t="s">
        <v>0</v>
      </c>
      <c r="N74" s="312"/>
      <c r="O74" s="311">
        <v>0</v>
      </c>
      <c r="P74" s="311">
        <f t="shared" si="4"/>
        <v>0</v>
      </c>
      <c r="Q74" s="311">
        <v>0</v>
      </c>
      <c r="R74" s="311">
        <f t="shared" si="5"/>
        <v>0</v>
      </c>
      <c r="S74" s="311">
        <v>0</v>
      </c>
      <c r="T74" s="310">
        <f t="shared" si="6"/>
        <v>0</v>
      </c>
      <c r="AR74" s="298"/>
      <c r="AT74" s="298"/>
      <c r="AU74" s="298"/>
      <c r="AY74" s="206"/>
      <c r="BE74" s="207"/>
      <c r="BF74" s="207"/>
      <c r="BG74" s="207"/>
      <c r="BH74" s="207"/>
      <c r="BI74" s="207"/>
      <c r="BJ74" s="206"/>
      <c r="BK74" s="299"/>
      <c r="BL74" s="206"/>
      <c r="BM74" s="298"/>
    </row>
    <row r="75" spans="2:65" s="259" customFormat="1" ht="16.5" customHeight="1">
      <c r="B75" s="219"/>
      <c r="C75" s="321">
        <v>31</v>
      </c>
      <c r="D75" s="321" t="s">
        <v>178</v>
      </c>
      <c r="E75" s="320"/>
      <c r="F75" s="319" t="s">
        <v>594</v>
      </c>
      <c r="G75" s="318" t="s">
        <v>0</v>
      </c>
      <c r="H75" s="317"/>
      <c r="I75" s="316"/>
      <c r="J75" s="316"/>
      <c r="K75" s="315"/>
      <c r="L75" s="314"/>
      <c r="M75" s="313" t="s">
        <v>0</v>
      </c>
      <c r="N75" s="312"/>
      <c r="O75" s="311">
        <v>0</v>
      </c>
      <c r="P75" s="311">
        <f t="shared" si="4"/>
        <v>0</v>
      </c>
      <c r="Q75" s="311">
        <v>0</v>
      </c>
      <c r="R75" s="311">
        <f t="shared" si="5"/>
        <v>0</v>
      </c>
      <c r="S75" s="311">
        <v>0</v>
      </c>
      <c r="T75" s="310">
        <f t="shared" si="6"/>
        <v>0</v>
      </c>
      <c r="AR75" s="298"/>
      <c r="AT75" s="298"/>
      <c r="AU75" s="298"/>
      <c r="AY75" s="206"/>
      <c r="BE75" s="207"/>
      <c r="BF75" s="207"/>
      <c r="BG75" s="207"/>
      <c r="BH75" s="207"/>
      <c r="BI75" s="207"/>
      <c r="BJ75" s="206"/>
      <c r="BK75" s="299"/>
      <c r="BL75" s="206"/>
      <c r="BM75" s="298"/>
    </row>
    <row r="76" spans="2:65" s="259" customFormat="1" ht="16.5" customHeight="1">
      <c r="B76" s="219"/>
      <c r="C76" s="321">
        <v>32</v>
      </c>
      <c r="D76" s="321" t="s">
        <v>178</v>
      </c>
      <c r="E76" s="320"/>
      <c r="F76" s="319" t="s">
        <v>602</v>
      </c>
      <c r="G76" s="318" t="s">
        <v>554</v>
      </c>
      <c r="H76" s="317">
        <v>90</v>
      </c>
      <c r="I76" s="316"/>
      <c r="J76" s="316">
        <f t="shared" ref="J76:J81" si="7">I76*H76</f>
        <v>0</v>
      </c>
      <c r="K76" s="315"/>
      <c r="L76" s="314"/>
      <c r="M76" s="313" t="s">
        <v>0</v>
      </c>
      <c r="N76" s="312"/>
      <c r="O76" s="311">
        <v>0</v>
      </c>
      <c r="P76" s="311">
        <f t="shared" si="4"/>
        <v>0</v>
      </c>
      <c r="Q76" s="311">
        <v>0</v>
      </c>
      <c r="R76" s="311">
        <f t="shared" si="5"/>
        <v>0</v>
      </c>
      <c r="S76" s="311">
        <v>0</v>
      </c>
      <c r="T76" s="310">
        <f t="shared" si="6"/>
        <v>0</v>
      </c>
      <c r="AR76" s="298"/>
      <c r="AT76" s="298"/>
      <c r="AU76" s="298"/>
      <c r="AY76" s="206"/>
      <c r="BE76" s="207"/>
      <c r="BF76" s="207"/>
      <c r="BG76" s="207"/>
      <c r="BH76" s="207"/>
      <c r="BI76" s="207"/>
      <c r="BJ76" s="206"/>
      <c r="BK76" s="299"/>
      <c r="BL76" s="206"/>
      <c r="BM76" s="298"/>
    </row>
    <row r="77" spans="2:65" s="259" customFormat="1" ht="16.5" customHeight="1">
      <c r="B77" s="219"/>
      <c r="C77" s="321">
        <v>33</v>
      </c>
      <c r="D77" s="321" t="s">
        <v>178</v>
      </c>
      <c r="E77" s="320"/>
      <c r="F77" s="319" t="s">
        <v>593</v>
      </c>
      <c r="G77" s="318" t="s">
        <v>554</v>
      </c>
      <c r="H77" s="317">
        <v>90</v>
      </c>
      <c r="I77" s="316"/>
      <c r="J77" s="316">
        <f t="shared" si="7"/>
        <v>0</v>
      </c>
      <c r="K77" s="315"/>
      <c r="L77" s="314"/>
      <c r="M77" s="313" t="s">
        <v>0</v>
      </c>
      <c r="N77" s="312"/>
      <c r="O77" s="311">
        <v>0</v>
      </c>
      <c r="P77" s="311">
        <f t="shared" si="4"/>
        <v>0</v>
      </c>
      <c r="Q77" s="311">
        <v>0</v>
      </c>
      <c r="R77" s="311">
        <f t="shared" si="5"/>
        <v>0</v>
      </c>
      <c r="S77" s="311">
        <v>0</v>
      </c>
      <c r="T77" s="310">
        <f t="shared" si="6"/>
        <v>0</v>
      </c>
      <c r="AR77" s="298"/>
      <c r="AT77" s="298"/>
      <c r="AU77" s="298"/>
      <c r="AY77" s="206"/>
      <c r="BE77" s="207"/>
      <c r="BF77" s="207"/>
      <c r="BG77" s="207"/>
      <c r="BH77" s="207"/>
      <c r="BI77" s="207"/>
      <c r="BJ77" s="206"/>
      <c r="BK77" s="299"/>
      <c r="BL77" s="206"/>
      <c r="BM77" s="298"/>
    </row>
    <row r="78" spans="2:65" s="259" customFormat="1" ht="16.5" customHeight="1">
      <c r="B78" s="219"/>
      <c r="C78" s="321">
        <v>34</v>
      </c>
      <c r="D78" s="321" t="s">
        <v>178</v>
      </c>
      <c r="E78" s="320"/>
      <c r="F78" s="319" t="s">
        <v>590</v>
      </c>
      <c r="G78" s="318" t="s">
        <v>544</v>
      </c>
      <c r="H78" s="317">
        <v>4</v>
      </c>
      <c r="I78" s="316"/>
      <c r="J78" s="316">
        <f t="shared" si="7"/>
        <v>0</v>
      </c>
      <c r="K78" s="315"/>
      <c r="L78" s="314"/>
      <c r="M78" s="313" t="s">
        <v>0</v>
      </c>
      <c r="N78" s="312"/>
      <c r="O78" s="311">
        <v>0</v>
      </c>
      <c r="P78" s="311">
        <f t="shared" si="4"/>
        <v>0</v>
      </c>
      <c r="Q78" s="311">
        <v>0</v>
      </c>
      <c r="R78" s="311">
        <f t="shared" si="5"/>
        <v>0</v>
      </c>
      <c r="S78" s="311">
        <v>0</v>
      </c>
      <c r="T78" s="310">
        <f t="shared" si="6"/>
        <v>0</v>
      </c>
      <c r="AR78" s="298"/>
      <c r="AT78" s="298"/>
      <c r="AU78" s="298"/>
      <c r="AY78" s="206"/>
      <c r="BE78" s="207"/>
      <c r="BF78" s="207"/>
      <c r="BG78" s="207"/>
      <c r="BH78" s="207"/>
      <c r="BI78" s="207"/>
      <c r="BJ78" s="206"/>
      <c r="BK78" s="299"/>
      <c r="BL78" s="206"/>
      <c r="BM78" s="298"/>
    </row>
    <row r="79" spans="2:65" s="259" customFormat="1" ht="16.5" customHeight="1">
      <c r="B79" s="219"/>
      <c r="C79" s="321">
        <v>35</v>
      </c>
      <c r="D79" s="321" t="s">
        <v>178</v>
      </c>
      <c r="E79" s="320"/>
      <c r="F79" s="319" t="s">
        <v>589</v>
      </c>
      <c r="G79" s="318" t="s">
        <v>544</v>
      </c>
      <c r="H79" s="317">
        <v>4</v>
      </c>
      <c r="I79" s="316"/>
      <c r="J79" s="316">
        <f t="shared" si="7"/>
        <v>0</v>
      </c>
      <c r="K79" s="315"/>
      <c r="L79" s="314"/>
      <c r="M79" s="313" t="s">
        <v>0</v>
      </c>
      <c r="N79" s="312"/>
      <c r="O79" s="311">
        <v>0</v>
      </c>
      <c r="P79" s="311">
        <f t="shared" si="4"/>
        <v>0</v>
      </c>
      <c r="Q79" s="311">
        <v>0</v>
      </c>
      <c r="R79" s="311">
        <f t="shared" si="5"/>
        <v>0</v>
      </c>
      <c r="S79" s="311">
        <v>0</v>
      </c>
      <c r="T79" s="310">
        <f t="shared" si="6"/>
        <v>0</v>
      </c>
      <c r="AR79" s="298"/>
      <c r="AT79" s="298"/>
      <c r="AU79" s="298"/>
      <c r="AY79" s="206"/>
      <c r="BE79" s="207"/>
      <c r="BF79" s="207"/>
      <c r="BG79" s="207"/>
      <c r="BH79" s="207"/>
      <c r="BI79" s="207"/>
      <c r="BJ79" s="206"/>
      <c r="BK79" s="299"/>
      <c r="BL79" s="206"/>
      <c r="BM79" s="298"/>
    </row>
    <row r="80" spans="2:65" s="259" customFormat="1" ht="16.5" customHeight="1">
      <c r="B80" s="219"/>
      <c r="C80" s="321">
        <v>36</v>
      </c>
      <c r="D80" s="321" t="s">
        <v>178</v>
      </c>
      <c r="E80" s="320"/>
      <c r="F80" s="319" t="s">
        <v>588</v>
      </c>
      <c r="G80" s="318" t="s">
        <v>544</v>
      </c>
      <c r="H80" s="317">
        <v>4</v>
      </c>
      <c r="I80" s="316"/>
      <c r="J80" s="316">
        <f t="shared" si="7"/>
        <v>0</v>
      </c>
      <c r="K80" s="315"/>
      <c r="L80" s="314"/>
      <c r="M80" s="313" t="s">
        <v>0</v>
      </c>
      <c r="N80" s="312"/>
      <c r="O80" s="311">
        <v>0</v>
      </c>
      <c r="P80" s="311">
        <f t="shared" si="4"/>
        <v>0</v>
      </c>
      <c r="Q80" s="311">
        <v>0</v>
      </c>
      <c r="R80" s="311">
        <f t="shared" si="5"/>
        <v>0</v>
      </c>
      <c r="S80" s="311">
        <v>0</v>
      </c>
      <c r="T80" s="310">
        <f t="shared" si="6"/>
        <v>0</v>
      </c>
      <c r="AR80" s="298"/>
      <c r="AT80" s="298"/>
      <c r="AU80" s="298"/>
      <c r="AY80" s="206"/>
      <c r="BE80" s="207"/>
      <c r="BF80" s="207"/>
      <c r="BG80" s="207"/>
      <c r="BH80" s="207"/>
      <c r="BI80" s="207"/>
      <c r="BJ80" s="206"/>
      <c r="BK80" s="299"/>
      <c r="BL80" s="206"/>
      <c r="BM80" s="298"/>
    </row>
    <row r="81" spans="2:65" s="259" customFormat="1" ht="54.6" customHeight="1">
      <c r="B81" s="219"/>
      <c r="C81" s="321">
        <v>37</v>
      </c>
      <c r="D81" s="321" t="s">
        <v>178</v>
      </c>
      <c r="E81" s="320" t="s">
        <v>601</v>
      </c>
      <c r="F81" s="241" t="s">
        <v>1222</v>
      </c>
      <c r="G81" s="318" t="s">
        <v>210</v>
      </c>
      <c r="H81" s="317">
        <v>2</v>
      </c>
      <c r="I81" s="316"/>
      <c r="J81" s="316">
        <f t="shared" si="7"/>
        <v>0</v>
      </c>
      <c r="K81" s="315"/>
      <c r="L81" s="314"/>
      <c r="M81" s="313" t="s">
        <v>0</v>
      </c>
      <c r="N81" s="312"/>
      <c r="O81" s="311">
        <v>0</v>
      </c>
      <c r="P81" s="311">
        <f t="shared" si="4"/>
        <v>0</v>
      </c>
      <c r="Q81" s="311">
        <v>0</v>
      </c>
      <c r="R81" s="311">
        <f t="shared" si="5"/>
        <v>0</v>
      </c>
      <c r="S81" s="311">
        <v>0</v>
      </c>
      <c r="T81" s="310">
        <f t="shared" si="6"/>
        <v>0</v>
      </c>
      <c r="AR81" s="298"/>
      <c r="AT81" s="298"/>
      <c r="AU81" s="298"/>
      <c r="AY81" s="206"/>
      <c r="BE81" s="207"/>
      <c r="BF81" s="207"/>
      <c r="BG81" s="207"/>
      <c r="BH81" s="207"/>
      <c r="BI81" s="207"/>
      <c r="BJ81" s="206"/>
      <c r="BK81" s="299"/>
      <c r="BL81" s="206"/>
      <c r="BM81" s="298"/>
    </row>
    <row r="82" spans="2:65" s="259" customFormat="1" ht="21.75" customHeight="1">
      <c r="B82" s="219"/>
      <c r="C82" s="309"/>
      <c r="D82" s="309"/>
      <c r="E82" s="308"/>
      <c r="F82" s="307" t="s">
        <v>600</v>
      </c>
      <c r="G82" s="306" t="s">
        <v>0</v>
      </c>
      <c r="H82" s="305"/>
      <c r="I82" s="304"/>
      <c r="J82" s="304"/>
      <c r="K82" s="212"/>
      <c r="L82" s="11"/>
      <c r="M82" s="323" t="s">
        <v>0</v>
      </c>
      <c r="N82" s="322"/>
      <c r="O82" s="311">
        <v>0</v>
      </c>
      <c r="P82" s="311">
        <f t="shared" si="4"/>
        <v>0</v>
      </c>
      <c r="Q82" s="311">
        <v>0</v>
      </c>
      <c r="R82" s="311">
        <f t="shared" si="5"/>
        <v>0</v>
      </c>
      <c r="S82" s="311">
        <v>0</v>
      </c>
      <c r="T82" s="310">
        <f t="shared" si="6"/>
        <v>0</v>
      </c>
      <c r="AR82" s="298"/>
      <c r="AT82" s="298"/>
      <c r="AU82" s="298"/>
      <c r="AY82" s="206"/>
      <c r="BE82" s="207"/>
      <c r="BF82" s="207"/>
      <c r="BG82" s="207"/>
      <c r="BH82" s="207"/>
      <c r="BI82" s="207"/>
      <c r="BJ82" s="206"/>
      <c r="BK82" s="299"/>
      <c r="BL82" s="206"/>
      <c r="BM82" s="298"/>
    </row>
    <row r="83" spans="2:65" s="259" customFormat="1" ht="106.9" customHeight="1">
      <c r="B83" s="219"/>
      <c r="C83" s="321">
        <v>38</v>
      </c>
      <c r="D83" s="321" t="s">
        <v>178</v>
      </c>
      <c r="E83" s="320" t="s">
        <v>599</v>
      </c>
      <c r="F83" s="241" t="s">
        <v>1224</v>
      </c>
      <c r="G83" s="240" t="s">
        <v>210</v>
      </c>
      <c r="H83" s="317">
        <v>2</v>
      </c>
      <c r="I83" s="316"/>
      <c r="J83" s="316">
        <f>I83*H83</f>
        <v>0</v>
      </c>
      <c r="K83" s="315"/>
      <c r="L83" s="314"/>
      <c r="M83" s="313" t="s">
        <v>0</v>
      </c>
      <c r="N83" s="312"/>
      <c r="O83" s="311">
        <v>0</v>
      </c>
      <c r="P83" s="311">
        <f t="shared" si="4"/>
        <v>0</v>
      </c>
      <c r="Q83" s="311">
        <v>0</v>
      </c>
      <c r="R83" s="311">
        <f t="shared" si="5"/>
        <v>0</v>
      </c>
      <c r="S83" s="311">
        <v>0</v>
      </c>
      <c r="T83" s="310">
        <f t="shared" si="6"/>
        <v>0</v>
      </c>
      <c r="AR83" s="298"/>
      <c r="AT83" s="298"/>
      <c r="AU83" s="298"/>
      <c r="AY83" s="206"/>
      <c r="BE83" s="207"/>
      <c r="BF83" s="207"/>
      <c r="BG83" s="207"/>
      <c r="BH83" s="207"/>
      <c r="BI83" s="207"/>
      <c r="BJ83" s="206"/>
      <c r="BK83" s="299"/>
      <c r="BL83" s="206"/>
      <c r="BM83" s="298"/>
    </row>
    <row r="84" spans="2:65" s="259" customFormat="1" ht="64.150000000000006" customHeight="1">
      <c r="B84" s="219"/>
      <c r="C84" s="321">
        <v>39</v>
      </c>
      <c r="D84" s="321" t="s">
        <v>178</v>
      </c>
      <c r="E84" s="320"/>
      <c r="F84" s="241" t="s">
        <v>1225</v>
      </c>
      <c r="G84" s="318" t="s">
        <v>210</v>
      </c>
      <c r="H84" s="317">
        <v>2</v>
      </c>
      <c r="I84" s="316"/>
      <c r="J84" s="316">
        <f>I84*H84</f>
        <v>0</v>
      </c>
      <c r="K84" s="315"/>
      <c r="L84" s="314"/>
      <c r="M84" s="313" t="s">
        <v>0</v>
      </c>
      <c r="N84" s="312"/>
      <c r="O84" s="311">
        <v>0</v>
      </c>
      <c r="P84" s="311">
        <f t="shared" si="4"/>
        <v>0</v>
      </c>
      <c r="Q84" s="311">
        <v>0</v>
      </c>
      <c r="R84" s="311">
        <f t="shared" si="5"/>
        <v>0</v>
      </c>
      <c r="S84" s="311">
        <v>0</v>
      </c>
      <c r="T84" s="310">
        <f t="shared" si="6"/>
        <v>0</v>
      </c>
      <c r="AR84" s="298"/>
      <c r="AT84" s="298"/>
      <c r="AU84" s="298"/>
      <c r="AY84" s="206"/>
      <c r="BE84" s="207"/>
      <c r="BF84" s="207"/>
      <c r="BG84" s="207"/>
      <c r="BH84" s="207"/>
      <c r="BI84" s="207"/>
      <c r="BJ84" s="206"/>
      <c r="BK84" s="299"/>
      <c r="BL84" s="206"/>
      <c r="BM84" s="298"/>
    </row>
    <row r="85" spans="2:65" s="259" customFormat="1" ht="57" customHeight="1">
      <c r="B85" s="219"/>
      <c r="C85" s="321">
        <v>40</v>
      </c>
      <c r="D85" s="321" t="s">
        <v>178</v>
      </c>
      <c r="E85" s="320"/>
      <c r="F85" s="241" t="s">
        <v>1226</v>
      </c>
      <c r="G85" s="240" t="s">
        <v>210</v>
      </c>
      <c r="H85" s="317">
        <v>2</v>
      </c>
      <c r="I85" s="316"/>
      <c r="J85" s="316">
        <f>I85*H85</f>
        <v>0</v>
      </c>
      <c r="K85" s="315"/>
      <c r="L85" s="314"/>
      <c r="M85" s="313" t="s">
        <v>0</v>
      </c>
      <c r="N85" s="312"/>
      <c r="O85" s="311">
        <v>0</v>
      </c>
      <c r="P85" s="311">
        <f t="shared" si="4"/>
        <v>0</v>
      </c>
      <c r="Q85" s="311">
        <v>0</v>
      </c>
      <c r="R85" s="311">
        <f t="shared" si="5"/>
        <v>0</v>
      </c>
      <c r="S85" s="311">
        <v>0</v>
      </c>
      <c r="T85" s="310">
        <f t="shared" si="6"/>
        <v>0</v>
      </c>
      <c r="AR85" s="298"/>
      <c r="AT85" s="298"/>
      <c r="AU85" s="298"/>
      <c r="AY85" s="206"/>
      <c r="BE85" s="207"/>
      <c r="BF85" s="207"/>
      <c r="BG85" s="207"/>
      <c r="BH85" s="207"/>
      <c r="BI85" s="207"/>
      <c r="BJ85" s="206"/>
      <c r="BK85" s="299"/>
      <c r="BL85" s="206"/>
      <c r="BM85" s="298"/>
    </row>
    <row r="86" spans="2:65" s="259" customFormat="1" ht="150.6" customHeight="1">
      <c r="B86" s="219"/>
      <c r="C86" s="321">
        <v>41</v>
      </c>
      <c r="D86" s="321" t="s">
        <v>178</v>
      </c>
      <c r="E86" s="320" t="s">
        <v>598</v>
      </c>
      <c r="F86" s="241" t="s">
        <v>1227</v>
      </c>
      <c r="G86" s="318" t="s">
        <v>544</v>
      </c>
      <c r="H86" s="317">
        <v>2</v>
      </c>
      <c r="I86" s="316"/>
      <c r="J86" s="316">
        <f>I86*H86</f>
        <v>0</v>
      </c>
      <c r="K86" s="315"/>
      <c r="L86" s="314"/>
      <c r="M86" s="313" t="s">
        <v>0</v>
      </c>
      <c r="N86" s="312"/>
      <c r="O86" s="311">
        <v>0</v>
      </c>
      <c r="P86" s="311">
        <f t="shared" si="4"/>
        <v>0</v>
      </c>
      <c r="Q86" s="311">
        <v>0</v>
      </c>
      <c r="R86" s="311">
        <f t="shared" si="5"/>
        <v>0</v>
      </c>
      <c r="S86" s="311">
        <v>0</v>
      </c>
      <c r="T86" s="310">
        <f t="shared" si="6"/>
        <v>0</v>
      </c>
      <c r="AR86" s="298"/>
      <c r="AT86" s="298"/>
      <c r="AU86" s="298"/>
      <c r="AY86" s="206"/>
      <c r="BE86" s="207"/>
      <c r="BF86" s="207"/>
      <c r="BG86" s="207"/>
      <c r="BH86" s="207"/>
      <c r="BI86" s="207"/>
      <c r="BJ86" s="206"/>
      <c r="BK86" s="299"/>
      <c r="BL86" s="206"/>
      <c r="BM86" s="298"/>
    </row>
    <row r="87" spans="2:65" s="259" customFormat="1" ht="16.5" customHeight="1">
      <c r="B87" s="219"/>
      <c r="C87" s="321">
        <v>42</v>
      </c>
      <c r="D87" s="321" t="s">
        <v>178</v>
      </c>
      <c r="E87" s="320" t="s">
        <v>597</v>
      </c>
      <c r="F87" s="319" t="s">
        <v>596</v>
      </c>
      <c r="G87" s="318" t="s">
        <v>544</v>
      </c>
      <c r="H87" s="317">
        <v>4</v>
      </c>
      <c r="I87" s="316"/>
      <c r="J87" s="316">
        <f>I87*H87</f>
        <v>0</v>
      </c>
      <c r="K87" s="315"/>
      <c r="L87" s="314"/>
      <c r="M87" s="313" t="s">
        <v>0</v>
      </c>
      <c r="N87" s="312"/>
      <c r="O87" s="311">
        <v>0</v>
      </c>
      <c r="P87" s="311">
        <f t="shared" si="4"/>
        <v>0</v>
      </c>
      <c r="Q87" s="311">
        <v>0</v>
      </c>
      <c r="R87" s="311">
        <f t="shared" si="5"/>
        <v>0</v>
      </c>
      <c r="S87" s="311">
        <v>0</v>
      </c>
      <c r="T87" s="310">
        <f t="shared" si="6"/>
        <v>0</v>
      </c>
      <c r="AR87" s="298"/>
      <c r="AT87" s="298"/>
      <c r="AU87" s="298"/>
      <c r="AY87" s="206"/>
      <c r="BE87" s="207"/>
      <c r="BF87" s="207"/>
      <c r="BG87" s="207"/>
      <c r="BH87" s="207"/>
      <c r="BI87" s="207"/>
      <c r="BJ87" s="206"/>
      <c r="BK87" s="299"/>
      <c r="BL87" s="206"/>
      <c r="BM87" s="298"/>
    </row>
    <row r="88" spans="2:65" s="259" customFormat="1" ht="16.5" customHeight="1">
      <c r="B88" s="219"/>
      <c r="C88" s="321">
        <v>43</v>
      </c>
      <c r="D88" s="321" t="s">
        <v>178</v>
      </c>
      <c r="E88" s="320" t="s">
        <v>1228</v>
      </c>
      <c r="F88" s="319" t="s">
        <v>595</v>
      </c>
      <c r="G88" s="318" t="s">
        <v>0</v>
      </c>
      <c r="H88" s="317"/>
      <c r="I88" s="316"/>
      <c r="J88" s="316"/>
      <c r="K88" s="315"/>
      <c r="L88" s="314"/>
      <c r="M88" s="313" t="s">
        <v>0</v>
      </c>
      <c r="N88" s="312"/>
      <c r="O88" s="311">
        <v>0</v>
      </c>
      <c r="P88" s="311">
        <f t="shared" si="4"/>
        <v>0</v>
      </c>
      <c r="Q88" s="311">
        <v>0</v>
      </c>
      <c r="R88" s="311">
        <f t="shared" si="5"/>
        <v>0</v>
      </c>
      <c r="S88" s="311">
        <v>0</v>
      </c>
      <c r="T88" s="310">
        <f t="shared" si="6"/>
        <v>0</v>
      </c>
      <c r="AR88" s="298"/>
      <c r="AT88" s="298"/>
      <c r="AU88" s="298"/>
      <c r="AY88" s="206"/>
      <c r="BE88" s="207"/>
      <c r="BF88" s="207"/>
      <c r="BG88" s="207"/>
      <c r="BH88" s="207"/>
      <c r="BI88" s="207"/>
      <c r="BJ88" s="206"/>
      <c r="BK88" s="299"/>
      <c r="BL88" s="206"/>
      <c r="BM88" s="298"/>
    </row>
    <row r="89" spans="2:65" s="259" customFormat="1" ht="16.5" customHeight="1">
      <c r="B89" s="219"/>
      <c r="C89" s="321">
        <v>44</v>
      </c>
      <c r="D89" s="321" t="s">
        <v>178</v>
      </c>
      <c r="E89" s="320"/>
      <c r="F89" s="319" t="s">
        <v>593</v>
      </c>
      <c r="G89" s="318" t="s">
        <v>554</v>
      </c>
      <c r="H89" s="317">
        <v>35</v>
      </c>
      <c r="I89" s="316"/>
      <c r="J89" s="316">
        <f>I89*H89</f>
        <v>0</v>
      </c>
      <c r="K89" s="315"/>
      <c r="L89" s="314"/>
      <c r="M89" s="313" t="s">
        <v>0</v>
      </c>
      <c r="N89" s="312"/>
      <c r="O89" s="311">
        <v>0</v>
      </c>
      <c r="P89" s="311">
        <f t="shared" ref="P89:P110" si="8">O89*H89</f>
        <v>0</v>
      </c>
      <c r="Q89" s="311">
        <v>0</v>
      </c>
      <c r="R89" s="311">
        <f t="shared" ref="R89:R110" si="9">Q89*H89</f>
        <v>0</v>
      </c>
      <c r="S89" s="311">
        <v>0</v>
      </c>
      <c r="T89" s="310">
        <f t="shared" ref="T89:T110" si="10">S89*H89</f>
        <v>0</v>
      </c>
      <c r="AR89" s="298"/>
      <c r="AT89" s="298"/>
      <c r="AU89" s="298"/>
      <c r="AY89" s="206"/>
      <c r="BE89" s="207"/>
      <c r="BF89" s="207"/>
      <c r="BG89" s="207"/>
      <c r="BH89" s="207"/>
      <c r="BI89" s="207"/>
      <c r="BJ89" s="206"/>
      <c r="BK89" s="299"/>
      <c r="BL89" s="206"/>
      <c r="BM89" s="298"/>
    </row>
    <row r="90" spans="2:65" s="259" customFormat="1" ht="16.5" customHeight="1">
      <c r="B90" s="219"/>
      <c r="C90" s="321">
        <v>45</v>
      </c>
      <c r="D90" s="321" t="s">
        <v>178</v>
      </c>
      <c r="E90" s="320"/>
      <c r="F90" s="319" t="s">
        <v>592</v>
      </c>
      <c r="G90" s="318" t="s">
        <v>554</v>
      </c>
      <c r="H90" s="317">
        <v>65</v>
      </c>
      <c r="I90" s="316"/>
      <c r="J90" s="316">
        <f>I90*H90</f>
        <v>0</v>
      </c>
      <c r="K90" s="315"/>
      <c r="L90" s="314"/>
      <c r="M90" s="313" t="s">
        <v>0</v>
      </c>
      <c r="N90" s="312"/>
      <c r="O90" s="311">
        <v>0</v>
      </c>
      <c r="P90" s="311">
        <f t="shared" si="8"/>
        <v>0</v>
      </c>
      <c r="Q90" s="311">
        <v>0</v>
      </c>
      <c r="R90" s="311">
        <f t="shared" si="9"/>
        <v>0</v>
      </c>
      <c r="S90" s="311">
        <v>0</v>
      </c>
      <c r="T90" s="310">
        <f t="shared" si="10"/>
        <v>0</v>
      </c>
      <c r="AR90" s="298"/>
      <c r="AT90" s="298"/>
      <c r="AU90" s="298"/>
      <c r="AY90" s="206"/>
      <c r="BE90" s="207"/>
      <c r="BF90" s="207"/>
      <c r="BG90" s="207"/>
      <c r="BH90" s="207"/>
      <c r="BI90" s="207"/>
      <c r="BJ90" s="206"/>
      <c r="BK90" s="299"/>
      <c r="BL90" s="206"/>
      <c r="BM90" s="298"/>
    </row>
    <row r="91" spans="2:65" s="259" customFormat="1" ht="16.5" customHeight="1">
      <c r="B91" s="219"/>
      <c r="C91" s="321">
        <v>46</v>
      </c>
      <c r="D91" s="321" t="s">
        <v>178</v>
      </c>
      <c r="E91" s="320"/>
      <c r="F91" s="319" t="s">
        <v>591</v>
      </c>
      <c r="G91" s="318" t="s">
        <v>554</v>
      </c>
      <c r="H91" s="317">
        <v>35</v>
      </c>
      <c r="I91" s="316"/>
      <c r="J91" s="316">
        <f>I91*H91</f>
        <v>0</v>
      </c>
      <c r="K91" s="315"/>
      <c r="L91" s="314"/>
      <c r="M91" s="313" t="s">
        <v>0</v>
      </c>
      <c r="N91" s="312"/>
      <c r="O91" s="311">
        <v>0</v>
      </c>
      <c r="P91" s="311">
        <f t="shared" si="8"/>
        <v>0</v>
      </c>
      <c r="Q91" s="311">
        <v>0</v>
      </c>
      <c r="R91" s="311">
        <f t="shared" si="9"/>
        <v>0</v>
      </c>
      <c r="S91" s="311">
        <v>0</v>
      </c>
      <c r="T91" s="310">
        <f t="shared" si="10"/>
        <v>0</v>
      </c>
      <c r="AR91" s="298"/>
      <c r="AT91" s="298"/>
      <c r="AU91" s="298"/>
      <c r="AY91" s="206"/>
      <c r="BE91" s="207"/>
      <c r="BF91" s="207"/>
      <c r="BG91" s="207"/>
      <c r="BH91" s="207"/>
      <c r="BI91" s="207"/>
      <c r="BJ91" s="206"/>
      <c r="BK91" s="299"/>
      <c r="BL91" s="206"/>
      <c r="BM91" s="298"/>
    </row>
    <row r="92" spans="2:65" s="259" customFormat="1" ht="16.5" customHeight="1">
      <c r="B92" s="219"/>
      <c r="C92" s="321">
        <v>47</v>
      </c>
      <c r="D92" s="321" t="s">
        <v>178</v>
      </c>
      <c r="E92" s="320"/>
      <c r="F92" s="319" t="s">
        <v>594</v>
      </c>
      <c r="G92" s="318" t="s">
        <v>0</v>
      </c>
      <c r="H92" s="317"/>
      <c r="I92" s="316"/>
      <c r="J92" s="316"/>
      <c r="K92" s="315"/>
      <c r="L92" s="314"/>
      <c r="M92" s="313" t="s">
        <v>0</v>
      </c>
      <c r="N92" s="312"/>
      <c r="O92" s="311">
        <v>0</v>
      </c>
      <c r="P92" s="311">
        <f t="shared" si="8"/>
        <v>0</v>
      </c>
      <c r="Q92" s="311">
        <v>0</v>
      </c>
      <c r="R92" s="311">
        <f t="shared" si="9"/>
        <v>0</v>
      </c>
      <c r="S92" s="311">
        <v>0</v>
      </c>
      <c r="T92" s="310">
        <f t="shared" si="10"/>
        <v>0</v>
      </c>
      <c r="AR92" s="298"/>
      <c r="AT92" s="298"/>
      <c r="AU92" s="298"/>
      <c r="AY92" s="206"/>
      <c r="BE92" s="207"/>
      <c r="BF92" s="207"/>
      <c r="BG92" s="207"/>
      <c r="BH92" s="207"/>
      <c r="BI92" s="207"/>
      <c r="BJ92" s="206"/>
      <c r="BK92" s="299"/>
      <c r="BL92" s="206"/>
      <c r="BM92" s="298"/>
    </row>
    <row r="93" spans="2:65" s="259" customFormat="1" ht="16.5" customHeight="1">
      <c r="B93" s="219"/>
      <c r="C93" s="321">
        <v>48</v>
      </c>
      <c r="D93" s="321" t="s">
        <v>178</v>
      </c>
      <c r="E93" s="320"/>
      <c r="F93" s="319" t="s">
        <v>593</v>
      </c>
      <c r="G93" s="318" t="s">
        <v>554</v>
      </c>
      <c r="H93" s="317">
        <v>35</v>
      </c>
      <c r="I93" s="316"/>
      <c r="J93" s="316">
        <f t="shared" ref="J93:J98" si="11">I93*H93</f>
        <v>0</v>
      </c>
      <c r="K93" s="315"/>
      <c r="L93" s="314"/>
      <c r="M93" s="313" t="s">
        <v>0</v>
      </c>
      <c r="N93" s="312"/>
      <c r="O93" s="311">
        <v>0</v>
      </c>
      <c r="P93" s="311">
        <f t="shared" si="8"/>
        <v>0</v>
      </c>
      <c r="Q93" s="311">
        <v>0</v>
      </c>
      <c r="R93" s="311">
        <f t="shared" si="9"/>
        <v>0</v>
      </c>
      <c r="S93" s="311">
        <v>0</v>
      </c>
      <c r="T93" s="310">
        <f t="shared" si="10"/>
        <v>0</v>
      </c>
      <c r="AR93" s="298"/>
      <c r="AT93" s="298"/>
      <c r="AU93" s="298"/>
      <c r="AY93" s="206"/>
      <c r="BE93" s="207"/>
      <c r="BF93" s="207"/>
      <c r="BG93" s="207"/>
      <c r="BH93" s="207"/>
      <c r="BI93" s="207"/>
      <c r="BJ93" s="206"/>
      <c r="BK93" s="299"/>
      <c r="BL93" s="206"/>
      <c r="BM93" s="298"/>
    </row>
    <row r="94" spans="2:65" s="259" customFormat="1" ht="16.5" customHeight="1">
      <c r="B94" s="219"/>
      <c r="C94" s="321">
        <v>49</v>
      </c>
      <c r="D94" s="321" t="s">
        <v>178</v>
      </c>
      <c r="E94" s="320"/>
      <c r="F94" s="319" t="s">
        <v>592</v>
      </c>
      <c r="G94" s="318" t="s">
        <v>554</v>
      </c>
      <c r="H94" s="317">
        <v>65</v>
      </c>
      <c r="I94" s="316"/>
      <c r="J94" s="316">
        <f t="shared" si="11"/>
        <v>0</v>
      </c>
      <c r="K94" s="315"/>
      <c r="L94" s="314"/>
      <c r="M94" s="313" t="s">
        <v>0</v>
      </c>
      <c r="N94" s="312"/>
      <c r="O94" s="311">
        <v>0</v>
      </c>
      <c r="P94" s="311">
        <f t="shared" si="8"/>
        <v>0</v>
      </c>
      <c r="Q94" s="311">
        <v>0</v>
      </c>
      <c r="R94" s="311">
        <f t="shared" si="9"/>
        <v>0</v>
      </c>
      <c r="S94" s="311">
        <v>0</v>
      </c>
      <c r="T94" s="310">
        <f t="shared" si="10"/>
        <v>0</v>
      </c>
      <c r="AR94" s="298"/>
      <c r="AT94" s="298"/>
      <c r="AU94" s="298"/>
      <c r="AY94" s="206"/>
      <c r="BE94" s="207"/>
      <c r="BF94" s="207"/>
      <c r="BG94" s="207"/>
      <c r="BH94" s="207"/>
      <c r="BI94" s="207"/>
      <c r="BJ94" s="206"/>
      <c r="BK94" s="299"/>
      <c r="BL94" s="206"/>
      <c r="BM94" s="298"/>
    </row>
    <row r="95" spans="2:65" s="259" customFormat="1" ht="16.5" customHeight="1">
      <c r="B95" s="219"/>
      <c r="C95" s="321">
        <v>50</v>
      </c>
      <c r="D95" s="321" t="s">
        <v>178</v>
      </c>
      <c r="E95" s="320"/>
      <c r="F95" s="319" t="s">
        <v>591</v>
      </c>
      <c r="G95" s="318" t="s">
        <v>554</v>
      </c>
      <c r="H95" s="317">
        <v>35</v>
      </c>
      <c r="I95" s="316"/>
      <c r="J95" s="316">
        <f t="shared" si="11"/>
        <v>0</v>
      </c>
      <c r="K95" s="315"/>
      <c r="L95" s="314"/>
      <c r="M95" s="313" t="s">
        <v>0</v>
      </c>
      <c r="N95" s="312"/>
      <c r="O95" s="311">
        <v>0</v>
      </c>
      <c r="P95" s="311">
        <f t="shared" si="8"/>
        <v>0</v>
      </c>
      <c r="Q95" s="311">
        <v>0</v>
      </c>
      <c r="R95" s="311">
        <f t="shared" si="9"/>
        <v>0</v>
      </c>
      <c r="S95" s="311">
        <v>0</v>
      </c>
      <c r="T95" s="310">
        <f t="shared" si="10"/>
        <v>0</v>
      </c>
      <c r="AR95" s="298"/>
      <c r="AT95" s="298"/>
      <c r="AU95" s="298"/>
      <c r="AY95" s="206"/>
      <c r="BE95" s="207"/>
      <c r="BF95" s="207"/>
      <c r="BG95" s="207"/>
      <c r="BH95" s="207"/>
      <c r="BI95" s="207"/>
      <c r="BJ95" s="206"/>
      <c r="BK95" s="299"/>
      <c r="BL95" s="206"/>
      <c r="BM95" s="298"/>
    </row>
    <row r="96" spans="2:65" s="259" customFormat="1" ht="16.5" customHeight="1">
      <c r="B96" s="219"/>
      <c r="C96" s="321">
        <v>51</v>
      </c>
      <c r="D96" s="321" t="s">
        <v>178</v>
      </c>
      <c r="E96" s="320" t="s">
        <v>1229</v>
      </c>
      <c r="F96" s="319" t="s">
        <v>590</v>
      </c>
      <c r="G96" s="318" t="s">
        <v>544</v>
      </c>
      <c r="H96" s="317">
        <v>4</v>
      </c>
      <c r="I96" s="316"/>
      <c r="J96" s="316">
        <f t="shared" si="11"/>
        <v>0</v>
      </c>
      <c r="K96" s="315"/>
      <c r="L96" s="314"/>
      <c r="M96" s="313" t="s">
        <v>0</v>
      </c>
      <c r="N96" s="312"/>
      <c r="O96" s="311">
        <v>0</v>
      </c>
      <c r="P96" s="311">
        <f t="shared" si="8"/>
        <v>0</v>
      </c>
      <c r="Q96" s="311">
        <v>0</v>
      </c>
      <c r="R96" s="311">
        <f t="shared" si="9"/>
        <v>0</v>
      </c>
      <c r="S96" s="311">
        <v>0</v>
      </c>
      <c r="T96" s="310">
        <f t="shared" si="10"/>
        <v>0</v>
      </c>
      <c r="AR96" s="298"/>
      <c r="AT96" s="298"/>
      <c r="AU96" s="298"/>
      <c r="AY96" s="206"/>
      <c r="BE96" s="207"/>
      <c r="BF96" s="207"/>
      <c r="BG96" s="207"/>
      <c r="BH96" s="207"/>
      <c r="BI96" s="207"/>
      <c r="BJ96" s="206"/>
      <c r="BK96" s="299"/>
      <c r="BL96" s="206"/>
      <c r="BM96" s="298"/>
    </row>
    <row r="97" spans="2:65" s="259" customFormat="1" ht="16.5" customHeight="1">
      <c r="B97" s="219"/>
      <c r="C97" s="321">
        <v>52</v>
      </c>
      <c r="D97" s="321" t="s">
        <v>178</v>
      </c>
      <c r="E97" s="320" t="s">
        <v>1230</v>
      </c>
      <c r="F97" s="319" t="s">
        <v>589</v>
      </c>
      <c r="G97" s="318" t="s">
        <v>544</v>
      </c>
      <c r="H97" s="317">
        <v>4</v>
      </c>
      <c r="I97" s="316"/>
      <c r="J97" s="316">
        <f t="shared" si="11"/>
        <v>0</v>
      </c>
      <c r="K97" s="315"/>
      <c r="L97" s="314"/>
      <c r="M97" s="313" t="s">
        <v>0</v>
      </c>
      <c r="N97" s="312"/>
      <c r="O97" s="311">
        <v>0</v>
      </c>
      <c r="P97" s="311">
        <f t="shared" si="8"/>
        <v>0</v>
      </c>
      <c r="Q97" s="311">
        <v>0</v>
      </c>
      <c r="R97" s="311">
        <f t="shared" si="9"/>
        <v>0</v>
      </c>
      <c r="S97" s="311">
        <v>0</v>
      </c>
      <c r="T97" s="310">
        <f t="shared" si="10"/>
        <v>0</v>
      </c>
      <c r="AR97" s="298"/>
      <c r="AT97" s="298"/>
      <c r="AU97" s="298"/>
      <c r="AY97" s="206"/>
      <c r="BE97" s="207"/>
      <c r="BF97" s="207"/>
      <c r="BG97" s="207"/>
      <c r="BH97" s="207"/>
      <c r="BI97" s="207"/>
      <c r="BJ97" s="206"/>
      <c r="BK97" s="299"/>
      <c r="BL97" s="206"/>
      <c r="BM97" s="298"/>
    </row>
    <row r="98" spans="2:65" s="259" customFormat="1" ht="16.5" customHeight="1">
      <c r="B98" s="219"/>
      <c r="C98" s="321">
        <v>53</v>
      </c>
      <c r="D98" s="321" t="s">
        <v>178</v>
      </c>
      <c r="E98" s="320" t="s">
        <v>1231</v>
      </c>
      <c r="F98" s="319" t="s">
        <v>588</v>
      </c>
      <c r="G98" s="318" t="s">
        <v>544</v>
      </c>
      <c r="H98" s="317">
        <v>4</v>
      </c>
      <c r="I98" s="316"/>
      <c r="J98" s="316">
        <f t="shared" si="11"/>
        <v>0</v>
      </c>
      <c r="K98" s="315"/>
      <c r="L98" s="314"/>
      <c r="M98" s="313" t="s">
        <v>0</v>
      </c>
      <c r="N98" s="312"/>
      <c r="O98" s="311">
        <v>0</v>
      </c>
      <c r="P98" s="311">
        <f t="shared" si="8"/>
        <v>0</v>
      </c>
      <c r="Q98" s="311">
        <v>0</v>
      </c>
      <c r="R98" s="311">
        <f t="shared" si="9"/>
        <v>0</v>
      </c>
      <c r="S98" s="311">
        <v>0</v>
      </c>
      <c r="T98" s="310">
        <f t="shared" si="10"/>
        <v>0</v>
      </c>
      <c r="AR98" s="298"/>
      <c r="AT98" s="298"/>
      <c r="AU98" s="298"/>
      <c r="AY98" s="206"/>
      <c r="BE98" s="207"/>
      <c r="BF98" s="207"/>
      <c r="BG98" s="207"/>
      <c r="BH98" s="207"/>
      <c r="BI98" s="207"/>
      <c r="BJ98" s="206"/>
      <c r="BK98" s="299"/>
      <c r="BL98" s="206"/>
      <c r="BM98" s="298"/>
    </row>
    <row r="99" spans="2:65" s="259" customFormat="1" ht="30" customHeight="1">
      <c r="B99" s="219"/>
      <c r="C99" s="309"/>
      <c r="D99" s="309"/>
      <c r="E99" s="308"/>
      <c r="F99" s="474" t="s">
        <v>587</v>
      </c>
      <c r="G99" s="306" t="s">
        <v>0</v>
      </c>
      <c r="H99" s="305"/>
      <c r="I99" s="304"/>
      <c r="J99" s="304"/>
      <c r="K99" s="212"/>
      <c r="L99" s="11"/>
      <c r="M99" s="323" t="s">
        <v>0</v>
      </c>
      <c r="N99" s="322"/>
      <c r="O99" s="311">
        <v>0</v>
      </c>
      <c r="P99" s="311">
        <f t="shared" si="8"/>
        <v>0</v>
      </c>
      <c r="Q99" s="311">
        <v>0</v>
      </c>
      <c r="R99" s="311">
        <f t="shared" si="9"/>
        <v>0</v>
      </c>
      <c r="S99" s="311">
        <v>0</v>
      </c>
      <c r="T99" s="310">
        <f t="shared" si="10"/>
        <v>0</v>
      </c>
      <c r="AR99" s="298"/>
      <c r="AT99" s="298"/>
      <c r="AU99" s="298"/>
      <c r="AY99" s="206"/>
      <c r="BE99" s="207"/>
      <c r="BF99" s="207"/>
      <c r="BG99" s="207"/>
      <c r="BH99" s="207"/>
      <c r="BI99" s="207"/>
      <c r="BJ99" s="206"/>
      <c r="BK99" s="299"/>
      <c r="BL99" s="206"/>
      <c r="BM99" s="298"/>
    </row>
    <row r="100" spans="2:65" s="259" customFormat="1" ht="78.599999999999994" customHeight="1">
      <c r="B100" s="219"/>
      <c r="C100" s="475">
        <v>54</v>
      </c>
      <c r="D100" s="475" t="s">
        <v>178</v>
      </c>
      <c r="E100" s="476" t="s">
        <v>586</v>
      </c>
      <c r="F100" s="477" t="s">
        <v>1232</v>
      </c>
      <c r="G100" s="478" t="s">
        <v>210</v>
      </c>
      <c r="H100" s="479">
        <v>1</v>
      </c>
      <c r="I100" s="480"/>
      <c r="J100" s="316">
        <f>I100*H100</f>
        <v>0</v>
      </c>
      <c r="K100" s="315"/>
      <c r="L100" s="314"/>
      <c r="M100" s="313" t="s">
        <v>0</v>
      </c>
      <c r="N100" s="312"/>
      <c r="O100" s="311">
        <v>0</v>
      </c>
      <c r="P100" s="311">
        <f t="shared" si="8"/>
        <v>0</v>
      </c>
      <c r="Q100" s="311">
        <v>0</v>
      </c>
      <c r="R100" s="311">
        <f t="shared" si="9"/>
        <v>0</v>
      </c>
      <c r="S100" s="311">
        <v>0</v>
      </c>
      <c r="T100" s="310">
        <f t="shared" si="10"/>
        <v>0</v>
      </c>
      <c r="AR100" s="298"/>
      <c r="AT100" s="298"/>
      <c r="AU100" s="298"/>
      <c r="AY100" s="206"/>
      <c r="BE100" s="207"/>
      <c r="BF100" s="207"/>
      <c r="BG100" s="207"/>
      <c r="BH100" s="207"/>
      <c r="BI100" s="207"/>
      <c r="BJ100" s="206"/>
      <c r="BK100" s="299"/>
      <c r="BL100" s="206"/>
      <c r="BM100" s="298"/>
    </row>
    <row r="101" spans="2:65" s="259" customFormat="1" ht="16.5" customHeight="1">
      <c r="B101" s="219"/>
      <c r="C101" s="475">
        <v>55</v>
      </c>
      <c r="D101" s="475"/>
      <c r="E101" s="476"/>
      <c r="F101" s="481" t="s">
        <v>585</v>
      </c>
      <c r="G101" s="478" t="s">
        <v>210</v>
      </c>
      <c r="H101" s="479">
        <v>1</v>
      </c>
      <c r="I101" s="480"/>
      <c r="J101" s="316">
        <f t="shared" ref="J101:J111" si="12">I101*H101</f>
        <v>0</v>
      </c>
      <c r="K101" s="315"/>
      <c r="L101" s="314"/>
      <c r="M101" s="313" t="s">
        <v>0</v>
      </c>
      <c r="N101" s="312"/>
      <c r="O101" s="311">
        <v>0</v>
      </c>
      <c r="P101" s="311">
        <f t="shared" si="8"/>
        <v>0</v>
      </c>
      <c r="Q101" s="311">
        <v>0</v>
      </c>
      <c r="R101" s="311">
        <f t="shared" si="9"/>
        <v>0</v>
      </c>
      <c r="S101" s="311">
        <v>0</v>
      </c>
      <c r="T101" s="310">
        <f t="shared" si="10"/>
        <v>0</v>
      </c>
      <c r="AR101" s="298"/>
      <c r="AT101" s="298"/>
      <c r="AU101" s="298"/>
      <c r="AY101" s="206"/>
      <c r="BE101" s="207"/>
      <c r="BF101" s="207"/>
      <c r="BG101" s="207"/>
      <c r="BH101" s="207"/>
      <c r="BI101" s="207"/>
      <c r="BJ101" s="206"/>
      <c r="BK101" s="299"/>
      <c r="BL101" s="206"/>
      <c r="BM101" s="298"/>
    </row>
    <row r="102" spans="2:65" s="259" customFormat="1" ht="16.5" customHeight="1">
      <c r="B102" s="219"/>
      <c r="C102" s="475">
        <v>56</v>
      </c>
      <c r="D102" s="475"/>
      <c r="E102" s="476"/>
      <c r="F102" s="481" t="s">
        <v>584</v>
      </c>
      <c r="G102" s="478" t="s">
        <v>210</v>
      </c>
      <c r="H102" s="479">
        <v>2</v>
      </c>
      <c r="I102" s="480"/>
      <c r="J102" s="316">
        <f t="shared" si="12"/>
        <v>0</v>
      </c>
      <c r="K102" s="315"/>
      <c r="L102" s="314"/>
      <c r="M102" s="313" t="s">
        <v>0</v>
      </c>
      <c r="N102" s="312"/>
      <c r="O102" s="311">
        <v>0</v>
      </c>
      <c r="P102" s="311">
        <f t="shared" si="8"/>
        <v>0</v>
      </c>
      <c r="Q102" s="311">
        <v>0</v>
      </c>
      <c r="R102" s="311">
        <f t="shared" si="9"/>
        <v>0</v>
      </c>
      <c r="S102" s="311">
        <v>0</v>
      </c>
      <c r="T102" s="310">
        <f t="shared" si="10"/>
        <v>0</v>
      </c>
      <c r="AR102" s="298"/>
      <c r="AT102" s="298"/>
      <c r="AU102" s="298"/>
      <c r="AY102" s="206"/>
      <c r="BE102" s="207"/>
      <c r="BF102" s="207"/>
      <c r="BG102" s="207"/>
      <c r="BH102" s="207"/>
      <c r="BI102" s="207"/>
      <c r="BJ102" s="206"/>
      <c r="BK102" s="299"/>
      <c r="BL102" s="206"/>
      <c r="BM102" s="298"/>
    </row>
    <row r="103" spans="2:65" s="259" customFormat="1" ht="123" customHeight="1">
      <c r="B103" s="219"/>
      <c r="C103" s="475">
        <v>57</v>
      </c>
      <c r="D103" s="475" t="s">
        <v>178</v>
      </c>
      <c r="E103" s="476" t="s">
        <v>583</v>
      </c>
      <c r="F103" s="477" t="s">
        <v>1233</v>
      </c>
      <c r="G103" s="482" t="s">
        <v>544</v>
      </c>
      <c r="H103" s="479">
        <v>2</v>
      </c>
      <c r="I103" s="480"/>
      <c r="J103" s="316">
        <f t="shared" si="12"/>
        <v>0</v>
      </c>
      <c r="K103" s="315"/>
      <c r="L103" s="314"/>
      <c r="M103" s="313" t="s">
        <v>0</v>
      </c>
      <c r="N103" s="312"/>
      <c r="O103" s="311">
        <v>0</v>
      </c>
      <c r="P103" s="311">
        <f t="shared" si="8"/>
        <v>0</v>
      </c>
      <c r="Q103" s="311">
        <v>0</v>
      </c>
      <c r="R103" s="311">
        <f t="shared" si="9"/>
        <v>0</v>
      </c>
      <c r="S103" s="311">
        <v>0</v>
      </c>
      <c r="T103" s="310">
        <f t="shared" si="10"/>
        <v>0</v>
      </c>
      <c r="AR103" s="298"/>
      <c r="AT103" s="298"/>
      <c r="AU103" s="298"/>
      <c r="AY103" s="206"/>
      <c r="BE103" s="207"/>
      <c r="BF103" s="207"/>
      <c r="BG103" s="207"/>
      <c r="BH103" s="207"/>
      <c r="BI103" s="207"/>
      <c r="BJ103" s="206"/>
      <c r="BK103" s="299"/>
      <c r="BL103" s="206"/>
      <c r="BM103" s="298"/>
    </row>
    <row r="104" spans="2:65" s="259" customFormat="1" ht="112.9" customHeight="1">
      <c r="B104" s="219"/>
      <c r="C104" s="475">
        <v>58</v>
      </c>
      <c r="D104" s="475" t="s">
        <v>178</v>
      </c>
      <c r="E104" s="476" t="s">
        <v>582</v>
      </c>
      <c r="F104" s="477" t="s">
        <v>1234</v>
      </c>
      <c r="G104" s="482" t="s">
        <v>544</v>
      </c>
      <c r="H104" s="479">
        <v>1</v>
      </c>
      <c r="I104" s="480"/>
      <c r="J104" s="316">
        <f t="shared" si="12"/>
        <v>0</v>
      </c>
      <c r="K104" s="315"/>
      <c r="L104" s="314"/>
      <c r="M104" s="313" t="s">
        <v>0</v>
      </c>
      <c r="N104" s="312"/>
      <c r="O104" s="311">
        <v>0</v>
      </c>
      <c r="P104" s="311">
        <f t="shared" si="8"/>
        <v>0</v>
      </c>
      <c r="Q104" s="311">
        <v>0</v>
      </c>
      <c r="R104" s="311">
        <f t="shared" si="9"/>
        <v>0</v>
      </c>
      <c r="S104" s="311">
        <v>0</v>
      </c>
      <c r="T104" s="310">
        <f t="shared" si="10"/>
        <v>0</v>
      </c>
      <c r="AR104" s="298"/>
      <c r="AT104" s="298"/>
      <c r="AU104" s="298"/>
      <c r="AY104" s="206"/>
      <c r="BE104" s="207"/>
      <c r="BF104" s="207"/>
      <c r="BG104" s="207"/>
      <c r="BH104" s="207"/>
      <c r="BI104" s="207"/>
      <c r="BJ104" s="206"/>
      <c r="BK104" s="299"/>
      <c r="BL104" s="206"/>
      <c r="BM104" s="298"/>
    </row>
    <row r="105" spans="2:65" s="259" customFormat="1" ht="27.6" customHeight="1">
      <c r="B105" s="219"/>
      <c r="C105" s="321">
        <v>59</v>
      </c>
      <c r="D105" s="321" t="s">
        <v>178</v>
      </c>
      <c r="E105" s="320" t="s">
        <v>581</v>
      </c>
      <c r="F105" s="319" t="s">
        <v>580</v>
      </c>
      <c r="G105" s="318" t="s">
        <v>210</v>
      </c>
      <c r="H105" s="317">
        <v>5</v>
      </c>
      <c r="I105" s="316"/>
      <c r="J105" s="316">
        <f t="shared" si="12"/>
        <v>0</v>
      </c>
      <c r="K105" s="315"/>
      <c r="L105" s="314"/>
      <c r="M105" s="313" t="s">
        <v>0</v>
      </c>
      <c r="N105" s="312"/>
      <c r="O105" s="311">
        <v>0</v>
      </c>
      <c r="P105" s="311">
        <f t="shared" si="8"/>
        <v>0</v>
      </c>
      <c r="Q105" s="311">
        <v>0</v>
      </c>
      <c r="R105" s="311">
        <f t="shared" si="9"/>
        <v>0</v>
      </c>
      <c r="S105" s="311">
        <v>0</v>
      </c>
      <c r="T105" s="310">
        <f t="shared" si="10"/>
        <v>0</v>
      </c>
      <c r="AR105" s="298"/>
      <c r="AT105" s="298"/>
      <c r="AU105" s="298"/>
      <c r="AY105" s="206"/>
      <c r="BE105" s="207"/>
      <c r="BF105" s="207"/>
      <c r="BG105" s="207"/>
      <c r="BH105" s="207"/>
      <c r="BI105" s="207"/>
      <c r="BJ105" s="206"/>
      <c r="BK105" s="299"/>
      <c r="BL105" s="206"/>
      <c r="BM105" s="298"/>
    </row>
    <row r="106" spans="2:65" s="259" customFormat="1" ht="16.5" customHeight="1">
      <c r="B106" s="219"/>
      <c r="C106" s="321">
        <v>60</v>
      </c>
      <c r="D106" s="321" t="s">
        <v>178</v>
      </c>
      <c r="E106" s="320"/>
      <c r="F106" s="319" t="s">
        <v>579</v>
      </c>
      <c r="G106" s="318" t="s">
        <v>210</v>
      </c>
      <c r="H106" s="317">
        <v>1</v>
      </c>
      <c r="I106" s="316"/>
      <c r="J106" s="316">
        <f t="shared" si="12"/>
        <v>0</v>
      </c>
      <c r="K106" s="315"/>
      <c r="L106" s="314"/>
      <c r="M106" s="313" t="s">
        <v>0</v>
      </c>
      <c r="N106" s="312"/>
      <c r="O106" s="311">
        <v>0</v>
      </c>
      <c r="P106" s="311">
        <f t="shared" si="8"/>
        <v>0</v>
      </c>
      <c r="Q106" s="311">
        <v>0</v>
      </c>
      <c r="R106" s="311">
        <f t="shared" si="9"/>
        <v>0</v>
      </c>
      <c r="S106" s="311">
        <v>0</v>
      </c>
      <c r="T106" s="310">
        <f t="shared" si="10"/>
        <v>0</v>
      </c>
      <c r="AR106" s="298"/>
      <c r="AT106" s="298"/>
      <c r="AU106" s="298"/>
      <c r="AY106" s="206"/>
      <c r="BE106" s="207"/>
      <c r="BF106" s="207"/>
      <c r="BG106" s="207"/>
      <c r="BH106" s="207"/>
      <c r="BI106" s="207"/>
      <c r="BJ106" s="206"/>
      <c r="BK106" s="299"/>
      <c r="BL106" s="206"/>
      <c r="BM106" s="298"/>
    </row>
    <row r="107" spans="2:65" s="259" customFormat="1" ht="16.5" customHeight="1">
      <c r="B107" s="219"/>
      <c r="C107" s="321">
        <v>61</v>
      </c>
      <c r="D107" s="321" t="s">
        <v>178</v>
      </c>
      <c r="E107" s="320" t="s">
        <v>578</v>
      </c>
      <c r="F107" s="319" t="s">
        <v>577</v>
      </c>
      <c r="G107" s="318" t="s">
        <v>210</v>
      </c>
      <c r="H107" s="317">
        <v>1</v>
      </c>
      <c r="I107" s="316"/>
      <c r="J107" s="316">
        <f t="shared" si="12"/>
        <v>0</v>
      </c>
      <c r="K107" s="315"/>
      <c r="L107" s="314"/>
      <c r="M107" s="313" t="s">
        <v>0</v>
      </c>
      <c r="N107" s="312"/>
      <c r="O107" s="311">
        <v>0</v>
      </c>
      <c r="P107" s="311">
        <f t="shared" si="8"/>
        <v>0</v>
      </c>
      <c r="Q107" s="311">
        <v>0</v>
      </c>
      <c r="R107" s="311">
        <f t="shared" si="9"/>
        <v>0</v>
      </c>
      <c r="S107" s="311">
        <v>0</v>
      </c>
      <c r="T107" s="310">
        <f t="shared" si="10"/>
        <v>0</v>
      </c>
      <c r="AR107" s="298"/>
      <c r="AT107" s="298"/>
      <c r="AU107" s="298"/>
      <c r="AY107" s="206"/>
      <c r="BE107" s="207"/>
      <c r="BF107" s="207"/>
      <c r="BG107" s="207"/>
      <c r="BH107" s="207"/>
      <c r="BI107" s="207"/>
      <c r="BJ107" s="206"/>
      <c r="BK107" s="299"/>
      <c r="BL107" s="206"/>
      <c r="BM107" s="298"/>
    </row>
    <row r="108" spans="2:65" s="259" customFormat="1" ht="16.5" customHeight="1">
      <c r="B108" s="219"/>
      <c r="C108" s="321">
        <v>62</v>
      </c>
      <c r="D108" s="321" t="s">
        <v>178</v>
      </c>
      <c r="E108" s="320"/>
      <c r="F108" s="319" t="s">
        <v>576</v>
      </c>
      <c r="G108" s="318" t="s">
        <v>210</v>
      </c>
      <c r="H108" s="317">
        <v>1</v>
      </c>
      <c r="I108" s="316"/>
      <c r="J108" s="316">
        <f t="shared" si="12"/>
        <v>0</v>
      </c>
      <c r="K108" s="315"/>
      <c r="L108" s="314"/>
      <c r="M108" s="313" t="s">
        <v>0</v>
      </c>
      <c r="N108" s="312"/>
      <c r="O108" s="311">
        <v>0</v>
      </c>
      <c r="P108" s="311">
        <f t="shared" si="8"/>
        <v>0</v>
      </c>
      <c r="Q108" s="311">
        <v>0</v>
      </c>
      <c r="R108" s="311">
        <f t="shared" si="9"/>
        <v>0</v>
      </c>
      <c r="S108" s="311">
        <v>0</v>
      </c>
      <c r="T108" s="310">
        <f t="shared" si="10"/>
        <v>0</v>
      </c>
      <c r="AR108" s="298"/>
      <c r="AT108" s="298"/>
      <c r="AU108" s="298"/>
      <c r="AY108" s="206"/>
      <c r="BE108" s="207"/>
      <c r="BF108" s="207"/>
      <c r="BG108" s="207"/>
      <c r="BH108" s="207"/>
      <c r="BI108" s="207"/>
      <c r="BJ108" s="206"/>
      <c r="BK108" s="299"/>
      <c r="BL108" s="206"/>
      <c r="BM108" s="298"/>
    </row>
    <row r="109" spans="2:65" s="259" customFormat="1" ht="16.5" customHeight="1">
      <c r="B109" s="219"/>
      <c r="C109" s="321">
        <v>63</v>
      </c>
      <c r="D109" s="321" t="s">
        <v>178</v>
      </c>
      <c r="E109" s="320" t="s">
        <v>575</v>
      </c>
      <c r="F109" s="319" t="s">
        <v>574</v>
      </c>
      <c r="G109" s="318" t="s">
        <v>210</v>
      </c>
      <c r="H109" s="317">
        <v>1</v>
      </c>
      <c r="I109" s="316"/>
      <c r="J109" s="316">
        <f t="shared" si="12"/>
        <v>0</v>
      </c>
      <c r="K109" s="315"/>
      <c r="L109" s="314"/>
      <c r="M109" s="313" t="s">
        <v>0</v>
      </c>
      <c r="N109" s="312"/>
      <c r="O109" s="311">
        <v>0</v>
      </c>
      <c r="P109" s="311">
        <f t="shared" si="8"/>
        <v>0</v>
      </c>
      <c r="Q109" s="311">
        <v>0</v>
      </c>
      <c r="R109" s="311">
        <f t="shared" si="9"/>
        <v>0</v>
      </c>
      <c r="S109" s="311">
        <v>0</v>
      </c>
      <c r="T109" s="310">
        <f t="shared" si="10"/>
        <v>0</v>
      </c>
      <c r="AR109" s="298"/>
      <c r="AT109" s="298"/>
      <c r="AU109" s="298"/>
      <c r="AY109" s="206"/>
      <c r="BE109" s="207"/>
      <c r="BF109" s="207"/>
      <c r="BG109" s="207"/>
      <c r="BH109" s="207"/>
      <c r="BI109" s="207"/>
      <c r="BJ109" s="206"/>
      <c r="BK109" s="299"/>
      <c r="BL109" s="206"/>
      <c r="BM109" s="298"/>
    </row>
    <row r="110" spans="2:65" s="259" customFormat="1" ht="16.5" customHeight="1">
      <c r="B110" s="219"/>
      <c r="C110" s="321">
        <v>64</v>
      </c>
      <c r="D110" s="321" t="s">
        <v>178</v>
      </c>
      <c r="E110" s="320"/>
      <c r="F110" s="319" t="s">
        <v>573</v>
      </c>
      <c r="G110" s="318" t="s">
        <v>210</v>
      </c>
      <c r="H110" s="317">
        <v>1</v>
      </c>
      <c r="I110" s="316"/>
      <c r="J110" s="316">
        <f t="shared" si="12"/>
        <v>0</v>
      </c>
      <c r="K110" s="315"/>
      <c r="L110" s="314"/>
      <c r="M110" s="313" t="s">
        <v>0</v>
      </c>
      <c r="N110" s="312"/>
      <c r="O110" s="311">
        <v>0</v>
      </c>
      <c r="P110" s="311">
        <f t="shared" si="8"/>
        <v>0</v>
      </c>
      <c r="Q110" s="311">
        <v>0</v>
      </c>
      <c r="R110" s="311">
        <f t="shared" si="9"/>
        <v>0</v>
      </c>
      <c r="S110" s="311">
        <v>0</v>
      </c>
      <c r="T110" s="310">
        <f t="shared" si="10"/>
        <v>0</v>
      </c>
      <c r="AR110" s="298"/>
      <c r="AT110" s="298"/>
      <c r="AU110" s="298"/>
      <c r="AY110" s="206"/>
      <c r="BE110" s="207"/>
      <c r="BF110" s="207"/>
      <c r="BG110" s="207"/>
      <c r="BH110" s="207"/>
      <c r="BI110" s="207"/>
      <c r="BJ110" s="206"/>
      <c r="BK110" s="299"/>
      <c r="BL110" s="206"/>
      <c r="BM110" s="298"/>
    </row>
    <row r="111" spans="2:65" s="259" customFormat="1" ht="52.15" customHeight="1">
      <c r="B111" s="219"/>
      <c r="C111" s="321">
        <v>65</v>
      </c>
      <c r="D111" s="321" t="s">
        <v>178</v>
      </c>
      <c r="E111" s="320" t="s">
        <v>572</v>
      </c>
      <c r="F111" s="241" t="s">
        <v>1235</v>
      </c>
      <c r="G111" s="318" t="s">
        <v>210</v>
      </c>
      <c r="H111" s="317">
        <v>4</v>
      </c>
      <c r="I111" s="316"/>
      <c r="J111" s="316">
        <f t="shared" si="12"/>
        <v>0</v>
      </c>
      <c r="K111" s="315"/>
      <c r="L111" s="314"/>
      <c r="M111" s="313" t="s">
        <v>0</v>
      </c>
      <c r="N111" s="312"/>
      <c r="O111" s="311">
        <v>0</v>
      </c>
      <c r="P111" s="311">
        <f t="shared" ref="P111:P118" si="13">O111*H111</f>
        <v>0</v>
      </c>
      <c r="Q111" s="311">
        <v>0</v>
      </c>
      <c r="R111" s="311">
        <f t="shared" ref="R111:R118" si="14">Q111*H111</f>
        <v>0</v>
      </c>
      <c r="S111" s="311">
        <v>0</v>
      </c>
      <c r="T111" s="310">
        <f t="shared" ref="T111:T118" si="15">S111*H111</f>
        <v>0</v>
      </c>
      <c r="AR111" s="298"/>
      <c r="AT111" s="298"/>
      <c r="AU111" s="298"/>
      <c r="AY111" s="206"/>
      <c r="BE111" s="207"/>
      <c r="BF111" s="207"/>
      <c r="BG111" s="207"/>
      <c r="BH111" s="207"/>
      <c r="BI111" s="207"/>
      <c r="BJ111" s="206"/>
      <c r="BK111" s="299"/>
      <c r="BL111" s="206"/>
      <c r="BM111" s="298"/>
    </row>
    <row r="112" spans="2:65" s="259" customFormat="1" ht="73.900000000000006" customHeight="1">
      <c r="B112" s="219"/>
      <c r="C112" s="321">
        <v>66</v>
      </c>
      <c r="D112" s="321" t="s">
        <v>178</v>
      </c>
      <c r="E112" s="320" t="s">
        <v>571</v>
      </c>
      <c r="F112" s="473" t="s">
        <v>1281</v>
      </c>
      <c r="G112" s="318" t="s">
        <v>554</v>
      </c>
      <c r="H112" s="317">
        <v>15</v>
      </c>
      <c r="I112" s="316"/>
      <c r="J112" s="316">
        <f>I112*H112</f>
        <v>0</v>
      </c>
      <c r="K112" s="315"/>
      <c r="L112" s="314"/>
      <c r="M112" s="313" t="s">
        <v>0</v>
      </c>
      <c r="N112" s="312"/>
      <c r="O112" s="311">
        <v>0</v>
      </c>
      <c r="P112" s="311">
        <f t="shared" si="13"/>
        <v>0</v>
      </c>
      <c r="Q112" s="311">
        <v>0</v>
      </c>
      <c r="R112" s="311">
        <f t="shared" si="14"/>
        <v>0</v>
      </c>
      <c r="S112" s="311">
        <v>0</v>
      </c>
      <c r="T112" s="310">
        <f t="shared" si="15"/>
        <v>0</v>
      </c>
      <c r="AR112" s="298"/>
      <c r="AT112" s="298"/>
      <c r="AU112" s="298"/>
      <c r="AY112" s="206"/>
      <c r="BE112" s="207"/>
      <c r="BF112" s="207"/>
      <c r="BG112" s="207"/>
      <c r="BH112" s="207"/>
      <c r="BI112" s="207"/>
      <c r="BJ112" s="206"/>
      <c r="BK112" s="299"/>
      <c r="BL112" s="206"/>
      <c r="BM112" s="298"/>
    </row>
    <row r="113" spans="2:65" s="259" customFormat="1" ht="16.5" customHeight="1">
      <c r="B113" s="219"/>
      <c r="C113" s="321">
        <v>67</v>
      </c>
      <c r="D113" s="321" t="s">
        <v>178</v>
      </c>
      <c r="E113" s="320"/>
      <c r="F113" s="319" t="s">
        <v>570</v>
      </c>
      <c r="G113" s="318" t="s">
        <v>554</v>
      </c>
      <c r="H113" s="317">
        <v>20</v>
      </c>
      <c r="I113" s="316"/>
      <c r="J113" s="316">
        <f>I113*H113</f>
        <v>0</v>
      </c>
      <c r="K113" s="315"/>
      <c r="L113" s="314"/>
      <c r="M113" s="313" t="s">
        <v>0</v>
      </c>
      <c r="N113" s="312"/>
      <c r="O113" s="311">
        <v>0</v>
      </c>
      <c r="P113" s="311">
        <f t="shared" si="13"/>
        <v>0</v>
      </c>
      <c r="Q113" s="311">
        <v>0</v>
      </c>
      <c r="R113" s="311">
        <f t="shared" si="14"/>
        <v>0</v>
      </c>
      <c r="S113" s="311">
        <v>0</v>
      </c>
      <c r="T113" s="310">
        <f t="shared" si="15"/>
        <v>0</v>
      </c>
      <c r="AR113" s="298"/>
      <c r="AT113" s="298"/>
      <c r="AU113" s="298"/>
      <c r="AY113" s="206"/>
      <c r="BE113" s="207"/>
      <c r="BF113" s="207"/>
      <c r="BG113" s="207"/>
      <c r="BH113" s="207"/>
      <c r="BI113" s="207"/>
      <c r="BJ113" s="206"/>
      <c r="BK113" s="299"/>
      <c r="BL113" s="206"/>
      <c r="BM113" s="298"/>
    </row>
    <row r="114" spans="2:65" s="259" customFormat="1" ht="16.5" customHeight="1">
      <c r="B114" s="219"/>
      <c r="C114" s="321">
        <v>68</v>
      </c>
      <c r="D114" s="321" t="s">
        <v>178</v>
      </c>
      <c r="E114" s="320"/>
      <c r="F114" s="319" t="s">
        <v>569</v>
      </c>
      <c r="G114" s="318" t="s">
        <v>554</v>
      </c>
      <c r="H114" s="317">
        <v>15</v>
      </c>
      <c r="I114" s="316"/>
      <c r="J114" s="316">
        <f>I114*H114</f>
        <v>0</v>
      </c>
      <c r="K114" s="315"/>
      <c r="L114" s="314"/>
      <c r="M114" s="313" t="s">
        <v>0</v>
      </c>
      <c r="N114" s="312"/>
      <c r="O114" s="311">
        <v>0</v>
      </c>
      <c r="P114" s="311">
        <f t="shared" si="13"/>
        <v>0</v>
      </c>
      <c r="Q114" s="311">
        <v>0</v>
      </c>
      <c r="R114" s="311">
        <f t="shared" si="14"/>
        <v>0</v>
      </c>
      <c r="S114" s="311">
        <v>0</v>
      </c>
      <c r="T114" s="310">
        <f t="shared" si="15"/>
        <v>0</v>
      </c>
      <c r="AR114" s="298"/>
      <c r="AT114" s="298"/>
      <c r="AU114" s="298"/>
      <c r="AY114" s="206"/>
      <c r="BE114" s="207"/>
      <c r="BF114" s="207"/>
      <c r="BG114" s="207"/>
      <c r="BH114" s="207"/>
      <c r="BI114" s="207"/>
      <c r="BJ114" s="206"/>
      <c r="BK114" s="299"/>
      <c r="BL114" s="206"/>
      <c r="BM114" s="298"/>
    </row>
    <row r="115" spans="2:65" s="259" customFormat="1" ht="16.5" customHeight="1">
      <c r="B115" s="219"/>
      <c r="C115" s="321">
        <v>69</v>
      </c>
      <c r="D115" s="321" t="s">
        <v>178</v>
      </c>
      <c r="E115" s="320"/>
      <c r="F115" s="319" t="s">
        <v>568</v>
      </c>
      <c r="G115" s="318" t="s">
        <v>554</v>
      </c>
      <c r="H115" s="317">
        <v>15</v>
      </c>
      <c r="I115" s="316"/>
      <c r="J115" s="316">
        <f>I115*H115</f>
        <v>0</v>
      </c>
      <c r="K115" s="315"/>
      <c r="L115" s="314"/>
      <c r="M115" s="313" t="s">
        <v>0</v>
      </c>
      <c r="N115" s="312"/>
      <c r="O115" s="311">
        <v>0</v>
      </c>
      <c r="P115" s="311">
        <f t="shared" si="13"/>
        <v>0</v>
      </c>
      <c r="Q115" s="311">
        <v>0</v>
      </c>
      <c r="R115" s="311">
        <f t="shared" si="14"/>
        <v>0</v>
      </c>
      <c r="S115" s="311">
        <v>0</v>
      </c>
      <c r="T115" s="310">
        <f t="shared" si="15"/>
        <v>0</v>
      </c>
      <c r="AR115" s="298"/>
      <c r="AT115" s="298"/>
      <c r="AU115" s="298"/>
      <c r="AY115" s="206"/>
      <c r="BE115" s="207"/>
      <c r="BF115" s="207"/>
      <c r="BG115" s="207"/>
      <c r="BH115" s="207"/>
      <c r="BI115" s="207"/>
      <c r="BJ115" s="206"/>
      <c r="BK115" s="299"/>
      <c r="BL115" s="206"/>
      <c r="BM115" s="298"/>
    </row>
    <row r="116" spans="2:65" s="259" customFormat="1" ht="30.6" customHeight="1">
      <c r="B116" s="219"/>
      <c r="C116" s="309"/>
      <c r="D116" s="309"/>
      <c r="E116" s="308"/>
      <c r="F116" s="474" t="s">
        <v>567</v>
      </c>
      <c r="G116" s="306" t="s">
        <v>0</v>
      </c>
      <c r="H116" s="305"/>
      <c r="I116" s="304"/>
      <c r="J116" s="304"/>
      <c r="K116" s="212"/>
      <c r="L116" s="11"/>
      <c r="M116" s="323" t="s">
        <v>0</v>
      </c>
      <c r="N116" s="322"/>
      <c r="O116" s="311">
        <v>0</v>
      </c>
      <c r="P116" s="311">
        <f t="shared" si="13"/>
        <v>0</v>
      </c>
      <c r="Q116" s="311">
        <v>0</v>
      </c>
      <c r="R116" s="311">
        <f t="shared" si="14"/>
        <v>0</v>
      </c>
      <c r="S116" s="311">
        <v>0</v>
      </c>
      <c r="T116" s="310">
        <f t="shared" si="15"/>
        <v>0</v>
      </c>
      <c r="AR116" s="298"/>
      <c r="AT116" s="298"/>
      <c r="AU116" s="298"/>
      <c r="AY116" s="206"/>
      <c r="BE116" s="207"/>
      <c r="BF116" s="207"/>
      <c r="BG116" s="207"/>
      <c r="BH116" s="207"/>
      <c r="BI116" s="207"/>
      <c r="BJ116" s="206"/>
      <c r="BK116" s="299"/>
      <c r="BL116" s="206"/>
      <c r="BM116" s="298"/>
    </row>
    <row r="117" spans="2:65" s="259" customFormat="1" ht="97.15" customHeight="1">
      <c r="B117" s="219"/>
      <c r="C117" s="321">
        <v>71</v>
      </c>
      <c r="D117" s="321" t="s">
        <v>178</v>
      </c>
      <c r="E117" s="320" t="s">
        <v>566</v>
      </c>
      <c r="F117" s="241" t="s">
        <v>1236</v>
      </c>
      <c r="G117" s="318" t="s">
        <v>544</v>
      </c>
      <c r="H117" s="317">
        <v>2</v>
      </c>
      <c r="I117" s="316"/>
      <c r="J117" s="316">
        <f t="shared" ref="J117:J125" si="16">I117*H117</f>
        <v>0</v>
      </c>
      <c r="K117" s="315"/>
      <c r="L117" s="314"/>
      <c r="M117" s="313" t="s">
        <v>0</v>
      </c>
      <c r="N117" s="312"/>
      <c r="O117" s="311">
        <v>0</v>
      </c>
      <c r="P117" s="311">
        <f t="shared" si="13"/>
        <v>0</v>
      </c>
      <c r="Q117" s="311">
        <v>0</v>
      </c>
      <c r="R117" s="311">
        <f t="shared" si="14"/>
        <v>0</v>
      </c>
      <c r="S117" s="311">
        <v>0</v>
      </c>
      <c r="T117" s="310">
        <f t="shared" si="15"/>
        <v>0</v>
      </c>
      <c r="AR117" s="298"/>
      <c r="AT117" s="298"/>
      <c r="AU117" s="298"/>
      <c r="AY117" s="206"/>
      <c r="BE117" s="207"/>
      <c r="BF117" s="207"/>
      <c r="BG117" s="207"/>
      <c r="BH117" s="207"/>
      <c r="BI117" s="207"/>
      <c r="BJ117" s="206"/>
      <c r="BK117" s="299"/>
      <c r="BL117" s="206"/>
      <c r="BM117" s="298"/>
    </row>
    <row r="118" spans="2:65" s="259" customFormat="1" ht="39" customHeight="1">
      <c r="B118" s="219"/>
      <c r="C118" s="321">
        <v>72</v>
      </c>
      <c r="D118" s="321" t="s">
        <v>178</v>
      </c>
      <c r="E118" s="320" t="s">
        <v>565</v>
      </c>
      <c r="F118" s="241" t="s">
        <v>1237</v>
      </c>
      <c r="G118" s="318" t="s">
        <v>210</v>
      </c>
      <c r="H118" s="317">
        <v>2</v>
      </c>
      <c r="I118" s="238"/>
      <c r="J118" s="316">
        <f t="shared" si="16"/>
        <v>0</v>
      </c>
      <c r="K118" s="315"/>
      <c r="L118" s="314"/>
      <c r="M118" s="313" t="s">
        <v>0</v>
      </c>
      <c r="N118" s="312"/>
      <c r="O118" s="311">
        <v>0</v>
      </c>
      <c r="P118" s="311">
        <f t="shared" si="13"/>
        <v>0</v>
      </c>
      <c r="Q118" s="311">
        <v>0</v>
      </c>
      <c r="R118" s="311">
        <f t="shared" si="14"/>
        <v>0</v>
      </c>
      <c r="S118" s="311">
        <v>0</v>
      </c>
      <c r="T118" s="310">
        <f t="shared" si="15"/>
        <v>0</v>
      </c>
      <c r="AR118" s="298"/>
      <c r="AT118" s="298"/>
      <c r="AU118" s="298"/>
      <c r="AY118" s="206"/>
      <c r="BE118" s="207"/>
      <c r="BF118" s="207"/>
      <c r="BG118" s="207"/>
      <c r="BH118" s="207"/>
      <c r="BI118" s="207"/>
      <c r="BJ118" s="206"/>
      <c r="BK118" s="299"/>
      <c r="BL118" s="206"/>
      <c r="BM118" s="298"/>
    </row>
    <row r="119" spans="2:65" s="259" customFormat="1" ht="16.5" customHeight="1">
      <c r="B119" s="219"/>
      <c r="C119" s="243">
        <v>73</v>
      </c>
      <c r="D119" s="243" t="s">
        <v>178</v>
      </c>
      <c r="E119" s="320"/>
      <c r="F119" s="241" t="s">
        <v>564</v>
      </c>
      <c r="G119" s="240" t="s">
        <v>210</v>
      </c>
      <c r="H119" s="317">
        <v>2</v>
      </c>
      <c r="I119" s="238"/>
      <c r="J119" s="316">
        <f t="shared" si="16"/>
        <v>0</v>
      </c>
      <c r="K119" s="315"/>
      <c r="L119" s="314"/>
      <c r="M119" s="313"/>
      <c r="N119" s="312"/>
      <c r="O119" s="311"/>
      <c r="P119" s="311"/>
      <c r="Q119" s="311"/>
      <c r="R119" s="311"/>
      <c r="S119" s="311"/>
      <c r="T119" s="310"/>
      <c r="AR119" s="298"/>
      <c r="AT119" s="298"/>
      <c r="AU119" s="298"/>
      <c r="AY119" s="206"/>
      <c r="BE119" s="207"/>
      <c r="BF119" s="207"/>
      <c r="BG119" s="207"/>
      <c r="BH119" s="207"/>
      <c r="BI119" s="207"/>
      <c r="BJ119" s="206"/>
      <c r="BK119" s="299"/>
      <c r="BL119" s="206"/>
      <c r="BM119" s="298"/>
    </row>
    <row r="120" spans="2:65" s="259" customFormat="1" ht="16.5" customHeight="1">
      <c r="B120" s="219"/>
      <c r="C120" s="321">
        <v>74</v>
      </c>
      <c r="D120" s="321" t="s">
        <v>178</v>
      </c>
      <c r="E120" s="320"/>
      <c r="F120" s="319" t="s">
        <v>563</v>
      </c>
      <c r="G120" s="318" t="s">
        <v>210</v>
      </c>
      <c r="H120" s="317">
        <v>1</v>
      </c>
      <c r="I120" s="316"/>
      <c r="J120" s="316">
        <f t="shared" si="16"/>
        <v>0</v>
      </c>
      <c r="K120" s="315"/>
      <c r="L120" s="314"/>
      <c r="M120" s="313" t="s">
        <v>0</v>
      </c>
      <c r="N120" s="312"/>
      <c r="O120" s="311">
        <v>0</v>
      </c>
      <c r="P120" s="311">
        <f t="shared" ref="P120:P125" si="17">O120*H120</f>
        <v>0</v>
      </c>
      <c r="Q120" s="311">
        <v>0</v>
      </c>
      <c r="R120" s="311">
        <f t="shared" ref="R120:R125" si="18">Q120*H120</f>
        <v>0</v>
      </c>
      <c r="S120" s="311">
        <v>0</v>
      </c>
      <c r="T120" s="310">
        <f t="shared" ref="T120:T125" si="19">S120*H120</f>
        <v>0</v>
      </c>
      <c r="AR120" s="298"/>
      <c r="AT120" s="298"/>
      <c r="AU120" s="298"/>
      <c r="AY120" s="206"/>
      <c r="BE120" s="207"/>
      <c r="BF120" s="207"/>
      <c r="BG120" s="207"/>
      <c r="BH120" s="207"/>
      <c r="BI120" s="207"/>
      <c r="BJ120" s="206"/>
      <c r="BK120" s="299"/>
      <c r="BL120" s="206"/>
      <c r="BM120" s="298"/>
    </row>
    <row r="121" spans="2:65" s="259" customFormat="1" ht="16.5" customHeight="1">
      <c r="B121" s="219"/>
      <c r="C121" s="321">
        <v>75</v>
      </c>
      <c r="D121" s="321" t="s">
        <v>178</v>
      </c>
      <c r="E121" s="320"/>
      <c r="F121" s="319" t="s">
        <v>562</v>
      </c>
      <c r="G121" s="318" t="s">
        <v>554</v>
      </c>
      <c r="H121" s="317">
        <v>8</v>
      </c>
      <c r="I121" s="316"/>
      <c r="J121" s="316">
        <f t="shared" si="16"/>
        <v>0</v>
      </c>
      <c r="K121" s="315"/>
      <c r="L121" s="314"/>
      <c r="M121" s="313" t="s">
        <v>0</v>
      </c>
      <c r="N121" s="312"/>
      <c r="O121" s="311">
        <v>0</v>
      </c>
      <c r="P121" s="311">
        <f t="shared" si="17"/>
        <v>0</v>
      </c>
      <c r="Q121" s="311">
        <v>0</v>
      </c>
      <c r="R121" s="311">
        <f t="shared" si="18"/>
        <v>0</v>
      </c>
      <c r="S121" s="311">
        <v>0</v>
      </c>
      <c r="T121" s="310">
        <f t="shared" si="19"/>
        <v>0</v>
      </c>
      <c r="AR121" s="298"/>
      <c r="AT121" s="298"/>
      <c r="AU121" s="298"/>
      <c r="AY121" s="206"/>
      <c r="BE121" s="207"/>
      <c r="BF121" s="207"/>
      <c r="BG121" s="207"/>
      <c r="BH121" s="207"/>
      <c r="BI121" s="207"/>
      <c r="BJ121" s="206"/>
      <c r="BK121" s="299"/>
      <c r="BL121" s="206"/>
      <c r="BM121" s="298"/>
    </row>
    <row r="122" spans="2:65" s="259" customFormat="1" ht="59.45" customHeight="1">
      <c r="B122" s="219"/>
      <c r="C122" s="321">
        <v>76</v>
      </c>
      <c r="D122" s="321" t="s">
        <v>178</v>
      </c>
      <c r="E122" s="320"/>
      <c r="F122" s="241" t="s">
        <v>1214</v>
      </c>
      <c r="G122" s="318" t="s">
        <v>154</v>
      </c>
      <c r="H122" s="317">
        <v>120</v>
      </c>
      <c r="I122" s="238"/>
      <c r="J122" s="316">
        <f t="shared" si="16"/>
        <v>0</v>
      </c>
      <c r="K122" s="315"/>
      <c r="L122" s="314"/>
      <c r="M122" s="313" t="s">
        <v>0</v>
      </c>
      <c r="N122" s="312"/>
      <c r="O122" s="311">
        <v>0</v>
      </c>
      <c r="P122" s="311">
        <f t="shared" si="17"/>
        <v>0</v>
      </c>
      <c r="Q122" s="311">
        <v>0</v>
      </c>
      <c r="R122" s="311">
        <f t="shared" si="18"/>
        <v>0</v>
      </c>
      <c r="S122" s="311">
        <v>0</v>
      </c>
      <c r="T122" s="310">
        <f t="shared" si="19"/>
        <v>0</v>
      </c>
      <c r="AR122" s="298"/>
      <c r="AT122" s="298"/>
      <c r="AU122" s="298"/>
      <c r="AY122" s="206"/>
      <c r="BE122" s="207"/>
      <c r="BF122" s="207"/>
      <c r="BG122" s="207"/>
      <c r="BH122" s="207"/>
      <c r="BI122" s="207"/>
      <c r="BJ122" s="206"/>
      <c r="BK122" s="299"/>
      <c r="BL122" s="206"/>
      <c r="BM122" s="298"/>
    </row>
    <row r="123" spans="2:65" s="259" customFormat="1" ht="42" customHeight="1">
      <c r="B123" s="219"/>
      <c r="C123" s="321">
        <v>77</v>
      </c>
      <c r="D123" s="321" t="s">
        <v>178</v>
      </c>
      <c r="E123" s="320"/>
      <c r="F123" s="241" t="s">
        <v>1238</v>
      </c>
      <c r="G123" s="318" t="s">
        <v>154</v>
      </c>
      <c r="H123" s="317">
        <v>120</v>
      </c>
      <c r="I123" s="316"/>
      <c r="J123" s="316">
        <f t="shared" si="16"/>
        <v>0</v>
      </c>
      <c r="K123" s="315"/>
      <c r="L123" s="314"/>
      <c r="M123" s="313" t="s">
        <v>0</v>
      </c>
      <c r="N123" s="312"/>
      <c r="O123" s="311">
        <v>0</v>
      </c>
      <c r="P123" s="311">
        <f t="shared" si="17"/>
        <v>0</v>
      </c>
      <c r="Q123" s="311">
        <v>0</v>
      </c>
      <c r="R123" s="311">
        <f t="shared" si="18"/>
        <v>0</v>
      </c>
      <c r="S123" s="311">
        <v>0</v>
      </c>
      <c r="T123" s="310">
        <f t="shared" si="19"/>
        <v>0</v>
      </c>
      <c r="AR123" s="298"/>
      <c r="AT123" s="298"/>
      <c r="AU123" s="298"/>
      <c r="AY123" s="206"/>
      <c r="BE123" s="207"/>
      <c r="BF123" s="207"/>
      <c r="BG123" s="207"/>
      <c r="BH123" s="207"/>
      <c r="BI123" s="207"/>
      <c r="BJ123" s="206"/>
      <c r="BK123" s="299"/>
      <c r="BL123" s="206"/>
      <c r="BM123" s="298"/>
    </row>
    <row r="124" spans="2:65" s="259" customFormat="1" ht="40.15" customHeight="1">
      <c r="B124" s="219"/>
      <c r="C124" s="321">
        <v>78</v>
      </c>
      <c r="D124" s="321" t="s">
        <v>178</v>
      </c>
      <c r="E124" s="320" t="s">
        <v>561</v>
      </c>
      <c r="F124" s="473" t="s">
        <v>1239</v>
      </c>
      <c r="G124" s="240" t="s">
        <v>210</v>
      </c>
      <c r="H124" s="317">
        <v>1</v>
      </c>
      <c r="I124" s="316"/>
      <c r="J124" s="316">
        <f t="shared" si="16"/>
        <v>0</v>
      </c>
      <c r="K124" s="315"/>
      <c r="L124" s="314"/>
      <c r="M124" s="313" t="s">
        <v>0</v>
      </c>
      <c r="N124" s="312"/>
      <c r="O124" s="311">
        <v>0</v>
      </c>
      <c r="P124" s="311">
        <f t="shared" si="17"/>
        <v>0</v>
      </c>
      <c r="Q124" s="311">
        <v>0</v>
      </c>
      <c r="R124" s="311">
        <f t="shared" si="18"/>
        <v>0</v>
      </c>
      <c r="S124" s="311">
        <v>0</v>
      </c>
      <c r="T124" s="310">
        <f t="shared" si="19"/>
        <v>0</v>
      </c>
      <c r="AR124" s="298"/>
      <c r="AT124" s="298"/>
      <c r="AU124" s="298"/>
      <c r="AY124" s="206"/>
      <c r="BE124" s="207"/>
      <c r="BF124" s="207"/>
      <c r="BG124" s="207"/>
      <c r="BH124" s="207"/>
      <c r="BI124" s="207"/>
      <c r="BJ124" s="206"/>
      <c r="BK124" s="299"/>
      <c r="BL124" s="206"/>
      <c r="BM124" s="298"/>
    </row>
    <row r="125" spans="2:65" s="259" customFormat="1" ht="16.5" customHeight="1">
      <c r="B125" s="219"/>
      <c r="C125" s="321">
        <v>79</v>
      </c>
      <c r="D125" s="321" t="s">
        <v>178</v>
      </c>
      <c r="E125" s="320"/>
      <c r="F125" s="473" t="s">
        <v>560</v>
      </c>
      <c r="G125" s="240" t="s">
        <v>210</v>
      </c>
      <c r="H125" s="317">
        <v>1</v>
      </c>
      <c r="I125" s="316"/>
      <c r="J125" s="316">
        <f t="shared" si="16"/>
        <v>0</v>
      </c>
      <c r="K125" s="315"/>
      <c r="L125" s="314"/>
      <c r="M125" s="313" t="s">
        <v>0</v>
      </c>
      <c r="N125" s="312"/>
      <c r="O125" s="311">
        <v>0</v>
      </c>
      <c r="P125" s="311">
        <f t="shared" si="17"/>
        <v>0</v>
      </c>
      <c r="Q125" s="311">
        <v>0</v>
      </c>
      <c r="R125" s="311">
        <f t="shared" si="18"/>
        <v>0</v>
      </c>
      <c r="S125" s="311">
        <v>0</v>
      </c>
      <c r="T125" s="310">
        <f t="shared" si="19"/>
        <v>0</v>
      </c>
      <c r="AR125" s="298"/>
      <c r="AT125" s="298"/>
      <c r="AU125" s="298"/>
      <c r="AY125" s="206"/>
      <c r="BE125" s="207"/>
      <c r="BF125" s="207"/>
      <c r="BG125" s="207"/>
      <c r="BH125" s="207"/>
      <c r="BI125" s="207"/>
      <c r="BJ125" s="206"/>
      <c r="BK125" s="299"/>
      <c r="BL125" s="206"/>
      <c r="BM125" s="298"/>
    </row>
    <row r="126" spans="2:65" s="259" customFormat="1" ht="31.15" customHeight="1">
      <c r="B126" s="219"/>
      <c r="C126" s="309"/>
      <c r="D126" s="309"/>
      <c r="E126" s="308"/>
      <c r="F126" s="474" t="s">
        <v>559</v>
      </c>
      <c r="G126" s="306" t="s">
        <v>0</v>
      </c>
      <c r="H126" s="305"/>
      <c r="I126" s="304"/>
      <c r="J126" s="304"/>
      <c r="K126" s="212"/>
      <c r="L126" s="11"/>
      <c r="M126" s="323" t="s">
        <v>0</v>
      </c>
      <c r="N126" s="322"/>
      <c r="O126" s="311">
        <v>0</v>
      </c>
      <c r="P126" s="311">
        <f t="shared" ref="P126:P139" si="20">O126*H126</f>
        <v>0</v>
      </c>
      <c r="Q126" s="311">
        <v>0</v>
      </c>
      <c r="R126" s="311">
        <f t="shared" ref="R126:R139" si="21">Q126*H126</f>
        <v>0</v>
      </c>
      <c r="S126" s="311">
        <v>0</v>
      </c>
      <c r="T126" s="310">
        <f t="shared" ref="T126:T139" si="22">S126*H126</f>
        <v>0</v>
      </c>
      <c r="AR126" s="298"/>
      <c r="AT126" s="298"/>
      <c r="AU126" s="298"/>
      <c r="AY126" s="206"/>
      <c r="BE126" s="207"/>
      <c r="BF126" s="207"/>
      <c r="BG126" s="207"/>
      <c r="BH126" s="207"/>
      <c r="BI126" s="207"/>
      <c r="BJ126" s="206"/>
      <c r="BK126" s="299"/>
      <c r="BL126" s="206"/>
      <c r="BM126" s="298"/>
    </row>
    <row r="127" spans="2:65" s="259" customFormat="1" ht="61.15" customHeight="1">
      <c r="B127" s="219"/>
      <c r="C127" s="321">
        <v>80</v>
      </c>
      <c r="D127" s="321" t="s">
        <v>178</v>
      </c>
      <c r="E127" s="320" t="s">
        <v>558</v>
      </c>
      <c r="F127" s="241" t="s">
        <v>1240</v>
      </c>
      <c r="G127" s="240" t="s">
        <v>210</v>
      </c>
      <c r="H127" s="317">
        <v>2</v>
      </c>
      <c r="I127" s="316"/>
      <c r="J127" s="316">
        <f t="shared" ref="J127:J139" si="23">I127*H127</f>
        <v>0</v>
      </c>
      <c r="K127" s="315"/>
      <c r="L127" s="314"/>
      <c r="M127" s="313" t="s">
        <v>0</v>
      </c>
      <c r="N127" s="312"/>
      <c r="O127" s="311">
        <v>0</v>
      </c>
      <c r="P127" s="311">
        <f t="shared" si="20"/>
        <v>0</v>
      </c>
      <c r="Q127" s="311">
        <v>0</v>
      </c>
      <c r="R127" s="311">
        <f t="shared" si="21"/>
        <v>0</v>
      </c>
      <c r="S127" s="311">
        <v>0</v>
      </c>
      <c r="T127" s="310">
        <f t="shared" si="22"/>
        <v>0</v>
      </c>
      <c r="AR127" s="298"/>
      <c r="AT127" s="298"/>
      <c r="AU127" s="298"/>
      <c r="AY127" s="206"/>
      <c r="BE127" s="207"/>
      <c r="BF127" s="207"/>
      <c r="BG127" s="207"/>
      <c r="BH127" s="207"/>
      <c r="BI127" s="207"/>
      <c r="BJ127" s="206"/>
      <c r="BK127" s="299"/>
      <c r="BL127" s="206"/>
      <c r="BM127" s="298"/>
    </row>
    <row r="128" spans="2:65" s="259" customFormat="1" ht="16.5" customHeight="1">
      <c r="B128" s="219"/>
      <c r="C128" s="321">
        <v>81</v>
      </c>
      <c r="D128" s="321" t="s">
        <v>178</v>
      </c>
      <c r="E128" s="320" t="s">
        <v>557</v>
      </c>
      <c r="F128" s="319" t="s">
        <v>556</v>
      </c>
      <c r="G128" s="318" t="s">
        <v>210</v>
      </c>
      <c r="H128" s="317">
        <v>1</v>
      </c>
      <c r="I128" s="316"/>
      <c r="J128" s="316">
        <f t="shared" si="23"/>
        <v>0</v>
      </c>
      <c r="K128" s="315"/>
      <c r="L128" s="314"/>
      <c r="M128" s="313" t="s">
        <v>0</v>
      </c>
      <c r="N128" s="312"/>
      <c r="O128" s="311">
        <v>0</v>
      </c>
      <c r="P128" s="311">
        <f t="shared" si="20"/>
        <v>0</v>
      </c>
      <c r="Q128" s="311">
        <v>0</v>
      </c>
      <c r="R128" s="311">
        <f t="shared" si="21"/>
        <v>0</v>
      </c>
      <c r="S128" s="311">
        <v>0</v>
      </c>
      <c r="T128" s="310">
        <f t="shared" si="22"/>
        <v>0</v>
      </c>
      <c r="AR128" s="298"/>
      <c r="AT128" s="298"/>
      <c r="AU128" s="298"/>
      <c r="AY128" s="206"/>
      <c r="BE128" s="207"/>
      <c r="BF128" s="207"/>
      <c r="BG128" s="207"/>
      <c r="BH128" s="207"/>
      <c r="BI128" s="207"/>
      <c r="BJ128" s="206"/>
      <c r="BK128" s="299"/>
      <c r="BL128" s="206"/>
      <c r="BM128" s="298"/>
    </row>
    <row r="129" spans="2:65" s="259" customFormat="1" ht="16.5" customHeight="1">
      <c r="B129" s="219"/>
      <c r="C129" s="321">
        <v>82</v>
      </c>
      <c r="D129" s="321"/>
      <c r="E129" s="320"/>
      <c r="F129" s="319" t="s">
        <v>555</v>
      </c>
      <c r="G129" s="318" t="s">
        <v>210</v>
      </c>
      <c r="H129" s="317">
        <v>1</v>
      </c>
      <c r="I129" s="316"/>
      <c r="J129" s="316">
        <f t="shared" si="23"/>
        <v>0</v>
      </c>
      <c r="K129" s="315"/>
      <c r="L129" s="314"/>
      <c r="M129" s="313" t="s">
        <v>0</v>
      </c>
      <c r="N129" s="312"/>
      <c r="O129" s="311">
        <v>0</v>
      </c>
      <c r="P129" s="311">
        <f t="shared" si="20"/>
        <v>0</v>
      </c>
      <c r="Q129" s="311">
        <v>0</v>
      </c>
      <c r="R129" s="311">
        <f t="shared" si="21"/>
        <v>0</v>
      </c>
      <c r="S129" s="311">
        <v>0</v>
      </c>
      <c r="T129" s="310">
        <f t="shared" si="22"/>
        <v>0</v>
      </c>
      <c r="AR129" s="298"/>
      <c r="AT129" s="298"/>
      <c r="AU129" s="298"/>
      <c r="AY129" s="206"/>
      <c r="BE129" s="207"/>
      <c r="BF129" s="207"/>
      <c r="BG129" s="207"/>
      <c r="BH129" s="207"/>
      <c r="BI129" s="207"/>
      <c r="BJ129" s="206"/>
      <c r="BK129" s="299"/>
      <c r="BL129" s="206"/>
      <c r="BM129" s="298"/>
    </row>
    <row r="130" spans="2:65" s="259" customFormat="1" ht="35.450000000000003" customHeight="1">
      <c r="B130" s="219"/>
      <c r="C130" s="321">
        <v>83</v>
      </c>
      <c r="D130" s="321"/>
      <c r="E130" s="320"/>
      <c r="F130" s="241" t="s">
        <v>1241</v>
      </c>
      <c r="G130" s="318" t="s">
        <v>554</v>
      </c>
      <c r="H130" s="317">
        <v>10</v>
      </c>
      <c r="I130" s="316"/>
      <c r="J130" s="316">
        <f t="shared" si="23"/>
        <v>0</v>
      </c>
      <c r="K130" s="315"/>
      <c r="L130" s="314"/>
      <c r="M130" s="313" t="s">
        <v>0</v>
      </c>
      <c r="N130" s="312"/>
      <c r="O130" s="311">
        <v>0</v>
      </c>
      <c r="P130" s="311">
        <f t="shared" si="20"/>
        <v>0</v>
      </c>
      <c r="Q130" s="311">
        <v>0</v>
      </c>
      <c r="R130" s="311">
        <f t="shared" si="21"/>
        <v>0</v>
      </c>
      <c r="S130" s="311">
        <v>0</v>
      </c>
      <c r="T130" s="310">
        <f t="shared" si="22"/>
        <v>0</v>
      </c>
      <c r="AR130" s="298"/>
      <c r="AT130" s="298"/>
      <c r="AU130" s="298"/>
      <c r="AY130" s="206"/>
      <c r="BE130" s="207"/>
      <c r="BF130" s="207"/>
      <c r="BG130" s="207"/>
      <c r="BH130" s="207"/>
      <c r="BI130" s="207"/>
      <c r="BJ130" s="206"/>
      <c r="BK130" s="299"/>
      <c r="BL130" s="206"/>
      <c r="BM130" s="298"/>
    </row>
    <row r="131" spans="2:65" s="259" customFormat="1" ht="28.9" customHeight="1">
      <c r="B131" s="219"/>
      <c r="C131" s="321">
        <v>84</v>
      </c>
      <c r="D131" s="321" t="s">
        <v>178</v>
      </c>
      <c r="E131" s="320"/>
      <c r="F131" s="319" t="s">
        <v>553</v>
      </c>
      <c r="G131" s="318" t="s">
        <v>154</v>
      </c>
      <c r="H131" s="317">
        <v>30</v>
      </c>
      <c r="I131" s="316"/>
      <c r="J131" s="316">
        <f t="shared" si="23"/>
        <v>0</v>
      </c>
      <c r="K131" s="315"/>
      <c r="L131" s="314"/>
      <c r="M131" s="313" t="s">
        <v>0</v>
      </c>
      <c r="N131" s="312"/>
      <c r="O131" s="311">
        <v>0</v>
      </c>
      <c r="P131" s="311">
        <f t="shared" si="20"/>
        <v>0</v>
      </c>
      <c r="Q131" s="311">
        <v>0</v>
      </c>
      <c r="R131" s="311">
        <f t="shared" si="21"/>
        <v>0</v>
      </c>
      <c r="S131" s="311">
        <v>0</v>
      </c>
      <c r="T131" s="310">
        <f t="shared" si="22"/>
        <v>0</v>
      </c>
      <c r="AR131" s="298"/>
      <c r="AT131" s="298"/>
      <c r="AU131" s="298"/>
      <c r="AY131" s="206"/>
      <c r="BE131" s="207"/>
      <c r="BF131" s="207"/>
      <c r="BG131" s="207"/>
      <c r="BH131" s="207"/>
      <c r="BI131" s="207"/>
      <c r="BJ131" s="206"/>
      <c r="BK131" s="299"/>
      <c r="BL131" s="206"/>
      <c r="BM131" s="298"/>
    </row>
    <row r="132" spans="2:65" s="259" customFormat="1" ht="33.6" customHeight="1">
      <c r="B132" s="219"/>
      <c r="C132" s="321">
        <v>85</v>
      </c>
      <c r="D132" s="321" t="s">
        <v>178</v>
      </c>
      <c r="E132" s="320"/>
      <c r="F132" s="241" t="s">
        <v>1216</v>
      </c>
      <c r="G132" s="318" t="s">
        <v>552</v>
      </c>
      <c r="H132" s="317">
        <v>800</v>
      </c>
      <c r="I132" s="316"/>
      <c r="J132" s="316">
        <f t="shared" si="23"/>
        <v>0</v>
      </c>
      <c r="K132" s="315"/>
      <c r="L132" s="314"/>
      <c r="M132" s="313" t="s">
        <v>0</v>
      </c>
      <c r="N132" s="312"/>
      <c r="O132" s="311">
        <v>0</v>
      </c>
      <c r="P132" s="311">
        <f t="shared" si="20"/>
        <v>0</v>
      </c>
      <c r="Q132" s="311">
        <v>0</v>
      </c>
      <c r="R132" s="311">
        <f t="shared" si="21"/>
        <v>0</v>
      </c>
      <c r="S132" s="311">
        <v>0</v>
      </c>
      <c r="T132" s="310">
        <f t="shared" si="22"/>
        <v>0</v>
      </c>
      <c r="AR132" s="298"/>
      <c r="AT132" s="298"/>
      <c r="AU132" s="298"/>
      <c r="AY132" s="206"/>
      <c r="BE132" s="207"/>
      <c r="BF132" s="207"/>
      <c r="BG132" s="207"/>
      <c r="BH132" s="207"/>
      <c r="BI132" s="207"/>
      <c r="BJ132" s="206"/>
      <c r="BK132" s="299"/>
      <c r="BL132" s="206"/>
      <c r="BM132" s="298"/>
    </row>
    <row r="133" spans="2:65" s="259" customFormat="1" ht="27" customHeight="1">
      <c r="B133" s="219"/>
      <c r="C133" s="321">
        <v>86</v>
      </c>
      <c r="D133" s="321" t="s">
        <v>178</v>
      </c>
      <c r="E133" s="320"/>
      <c r="F133" s="241" t="s">
        <v>1217</v>
      </c>
      <c r="G133" s="318" t="s">
        <v>544</v>
      </c>
      <c r="H133" s="317">
        <v>5</v>
      </c>
      <c r="I133" s="316"/>
      <c r="J133" s="316">
        <f t="shared" si="23"/>
        <v>0</v>
      </c>
      <c r="K133" s="315"/>
      <c r="L133" s="314"/>
      <c r="M133" s="313" t="s">
        <v>0</v>
      </c>
      <c r="N133" s="312"/>
      <c r="O133" s="311">
        <v>0</v>
      </c>
      <c r="P133" s="311">
        <f t="shared" si="20"/>
        <v>0</v>
      </c>
      <c r="Q133" s="311">
        <v>0</v>
      </c>
      <c r="R133" s="311">
        <f t="shared" si="21"/>
        <v>0</v>
      </c>
      <c r="S133" s="311">
        <v>0</v>
      </c>
      <c r="T133" s="310">
        <f t="shared" si="22"/>
        <v>0</v>
      </c>
      <c r="AR133" s="298"/>
      <c r="AT133" s="298"/>
      <c r="AU133" s="298"/>
      <c r="AY133" s="206"/>
      <c r="BE133" s="207"/>
      <c r="BF133" s="207"/>
      <c r="BG133" s="207"/>
      <c r="BH133" s="207"/>
      <c r="BI133" s="207"/>
      <c r="BJ133" s="206"/>
      <c r="BK133" s="299"/>
      <c r="BL133" s="206"/>
      <c r="BM133" s="298"/>
    </row>
    <row r="134" spans="2:65" s="259" customFormat="1" ht="33.6" customHeight="1">
      <c r="B134" s="219"/>
      <c r="C134" s="321">
        <v>87</v>
      </c>
      <c r="D134" s="321" t="s">
        <v>178</v>
      </c>
      <c r="E134" s="320"/>
      <c r="F134" s="241" t="s">
        <v>1215</v>
      </c>
      <c r="G134" s="318" t="s">
        <v>544</v>
      </c>
      <c r="H134" s="317">
        <v>5</v>
      </c>
      <c r="I134" s="316"/>
      <c r="J134" s="316">
        <f t="shared" si="23"/>
        <v>0</v>
      </c>
      <c r="K134" s="315"/>
      <c r="L134" s="314"/>
      <c r="M134" s="313" t="s">
        <v>0</v>
      </c>
      <c r="N134" s="312"/>
      <c r="O134" s="311">
        <v>0</v>
      </c>
      <c r="P134" s="311">
        <f t="shared" si="20"/>
        <v>0</v>
      </c>
      <c r="Q134" s="311">
        <v>0</v>
      </c>
      <c r="R134" s="311">
        <f t="shared" si="21"/>
        <v>0</v>
      </c>
      <c r="S134" s="311">
        <v>0</v>
      </c>
      <c r="T134" s="310">
        <f t="shared" si="22"/>
        <v>0</v>
      </c>
      <c r="AR134" s="298"/>
      <c r="AT134" s="298"/>
      <c r="AU134" s="298"/>
      <c r="AY134" s="206"/>
      <c r="BE134" s="207"/>
      <c r="BF134" s="207"/>
      <c r="BG134" s="207"/>
      <c r="BH134" s="207"/>
      <c r="BI134" s="207"/>
      <c r="BJ134" s="206"/>
      <c r="BK134" s="299"/>
      <c r="BL134" s="206"/>
      <c r="BM134" s="298"/>
    </row>
    <row r="135" spans="2:65" s="259" customFormat="1" ht="16.5" customHeight="1">
      <c r="B135" s="219"/>
      <c r="C135" s="321">
        <v>88</v>
      </c>
      <c r="D135" s="321" t="s">
        <v>178</v>
      </c>
      <c r="E135" s="320"/>
      <c r="F135" s="319" t="s">
        <v>551</v>
      </c>
      <c r="G135" s="318" t="s">
        <v>547</v>
      </c>
      <c r="H135" s="317">
        <v>24</v>
      </c>
      <c r="I135" s="316"/>
      <c r="J135" s="316">
        <f t="shared" si="23"/>
        <v>0</v>
      </c>
      <c r="K135" s="315"/>
      <c r="L135" s="314"/>
      <c r="M135" s="313" t="s">
        <v>0</v>
      </c>
      <c r="N135" s="312"/>
      <c r="O135" s="311">
        <v>0</v>
      </c>
      <c r="P135" s="311">
        <f t="shared" si="20"/>
        <v>0</v>
      </c>
      <c r="Q135" s="311">
        <v>0</v>
      </c>
      <c r="R135" s="311">
        <f t="shared" si="21"/>
        <v>0</v>
      </c>
      <c r="S135" s="311">
        <v>0</v>
      </c>
      <c r="T135" s="310">
        <f t="shared" si="22"/>
        <v>0</v>
      </c>
      <c r="AR135" s="298"/>
      <c r="AT135" s="298"/>
      <c r="AU135" s="298"/>
      <c r="AY135" s="206"/>
      <c r="BE135" s="207"/>
      <c r="BF135" s="207"/>
      <c r="BG135" s="207"/>
      <c r="BH135" s="207"/>
      <c r="BI135" s="207"/>
      <c r="BJ135" s="206"/>
      <c r="BK135" s="299"/>
      <c r="BL135" s="206"/>
      <c r="BM135" s="298"/>
    </row>
    <row r="136" spans="2:65" s="259" customFormat="1" ht="43.9" customHeight="1">
      <c r="B136" s="219"/>
      <c r="C136" s="321">
        <v>89</v>
      </c>
      <c r="D136" s="321" t="s">
        <v>178</v>
      </c>
      <c r="E136" s="320"/>
      <c r="F136" s="319" t="s">
        <v>550</v>
      </c>
      <c r="G136" s="318" t="s">
        <v>547</v>
      </c>
      <c r="H136" s="317">
        <v>72</v>
      </c>
      <c r="I136" s="316"/>
      <c r="J136" s="316">
        <f t="shared" si="23"/>
        <v>0</v>
      </c>
      <c r="K136" s="315"/>
      <c r="L136" s="314"/>
      <c r="M136" s="313" t="s">
        <v>0</v>
      </c>
      <c r="N136" s="312"/>
      <c r="O136" s="311">
        <v>0</v>
      </c>
      <c r="P136" s="311">
        <f t="shared" si="20"/>
        <v>0</v>
      </c>
      <c r="Q136" s="311">
        <v>0</v>
      </c>
      <c r="R136" s="311">
        <f t="shared" si="21"/>
        <v>0</v>
      </c>
      <c r="S136" s="311">
        <v>0</v>
      </c>
      <c r="T136" s="310">
        <f t="shared" si="22"/>
        <v>0</v>
      </c>
      <c r="AR136" s="298"/>
      <c r="AT136" s="298"/>
      <c r="AU136" s="298"/>
      <c r="AY136" s="206"/>
      <c r="BE136" s="207"/>
      <c r="BF136" s="207"/>
      <c r="BG136" s="207"/>
      <c r="BH136" s="207"/>
      <c r="BI136" s="207"/>
      <c r="BJ136" s="206"/>
      <c r="BK136" s="299"/>
      <c r="BL136" s="206"/>
      <c r="BM136" s="298"/>
    </row>
    <row r="137" spans="2:65" s="259" customFormat="1" ht="30.6" customHeight="1">
      <c r="B137" s="219"/>
      <c r="C137" s="321">
        <v>90</v>
      </c>
      <c r="D137" s="321" t="s">
        <v>178</v>
      </c>
      <c r="E137" s="320"/>
      <c r="F137" s="319" t="s">
        <v>549</v>
      </c>
      <c r="G137" s="318" t="s">
        <v>547</v>
      </c>
      <c r="H137" s="317">
        <v>48</v>
      </c>
      <c r="I137" s="316"/>
      <c r="J137" s="316">
        <f t="shared" si="23"/>
        <v>0</v>
      </c>
      <c r="K137" s="315"/>
      <c r="L137" s="314"/>
      <c r="M137" s="313" t="s">
        <v>0</v>
      </c>
      <c r="N137" s="312"/>
      <c r="O137" s="311">
        <v>0</v>
      </c>
      <c r="P137" s="311">
        <f t="shared" si="20"/>
        <v>0</v>
      </c>
      <c r="Q137" s="311">
        <v>0</v>
      </c>
      <c r="R137" s="311">
        <f t="shared" si="21"/>
        <v>0</v>
      </c>
      <c r="S137" s="311">
        <v>0</v>
      </c>
      <c r="T137" s="310">
        <f t="shared" si="22"/>
        <v>0</v>
      </c>
      <c r="AR137" s="298"/>
      <c r="AT137" s="298"/>
      <c r="AU137" s="298"/>
      <c r="AY137" s="206"/>
      <c r="BE137" s="207"/>
      <c r="BF137" s="207"/>
      <c r="BG137" s="207"/>
      <c r="BH137" s="207"/>
      <c r="BI137" s="207"/>
      <c r="BJ137" s="206"/>
      <c r="BK137" s="299"/>
      <c r="BL137" s="206"/>
      <c r="BM137" s="298"/>
    </row>
    <row r="138" spans="2:65" s="259" customFormat="1" ht="16.5" customHeight="1">
      <c r="B138" s="219"/>
      <c r="C138" s="483">
        <v>91</v>
      </c>
      <c r="D138" s="321" t="s">
        <v>178</v>
      </c>
      <c r="E138" s="320"/>
      <c r="F138" s="319" t="s">
        <v>548</v>
      </c>
      <c r="G138" s="318" t="s">
        <v>547</v>
      </c>
      <c r="H138" s="317">
        <v>48</v>
      </c>
      <c r="I138" s="316"/>
      <c r="J138" s="316">
        <f>I138*H138</f>
        <v>0</v>
      </c>
      <c r="K138" s="315"/>
      <c r="L138" s="314"/>
      <c r="M138" s="313" t="s">
        <v>0</v>
      </c>
      <c r="N138" s="312"/>
      <c r="O138" s="311">
        <v>0</v>
      </c>
      <c r="P138" s="311">
        <f t="shared" si="20"/>
        <v>0</v>
      </c>
      <c r="Q138" s="311">
        <v>0</v>
      </c>
      <c r="R138" s="311">
        <f t="shared" si="21"/>
        <v>0</v>
      </c>
      <c r="S138" s="311">
        <v>0</v>
      </c>
      <c r="T138" s="310">
        <f t="shared" si="22"/>
        <v>0</v>
      </c>
      <c r="AR138" s="298"/>
      <c r="AT138" s="298"/>
      <c r="AU138" s="298"/>
      <c r="AY138" s="206"/>
      <c r="BE138" s="207"/>
      <c r="BF138" s="207"/>
      <c r="BG138" s="207"/>
      <c r="BH138" s="207"/>
      <c r="BI138" s="207"/>
      <c r="BJ138" s="206"/>
      <c r="BK138" s="299"/>
      <c r="BL138" s="206"/>
      <c r="BM138" s="298"/>
    </row>
    <row r="139" spans="2:65" s="259" customFormat="1" ht="24" customHeight="1">
      <c r="B139" s="219"/>
      <c r="C139" s="309">
        <v>51</v>
      </c>
      <c r="D139" s="309" t="s">
        <v>153</v>
      </c>
      <c r="E139" s="308" t="s">
        <v>546</v>
      </c>
      <c r="F139" s="307" t="s">
        <v>545</v>
      </c>
      <c r="G139" s="306" t="s">
        <v>544</v>
      </c>
      <c r="H139" s="305">
        <v>1</v>
      </c>
      <c r="I139" s="304"/>
      <c r="J139" s="316">
        <f t="shared" si="23"/>
        <v>0</v>
      </c>
      <c r="K139" s="212"/>
      <c r="L139" s="11"/>
      <c r="M139" s="303" t="s">
        <v>0</v>
      </c>
      <c r="N139" s="302"/>
      <c r="O139" s="301">
        <v>0</v>
      </c>
      <c r="P139" s="301">
        <f t="shared" si="20"/>
        <v>0</v>
      </c>
      <c r="Q139" s="301">
        <v>0</v>
      </c>
      <c r="R139" s="301">
        <f t="shared" si="21"/>
        <v>0</v>
      </c>
      <c r="S139" s="301">
        <v>0</v>
      </c>
      <c r="T139" s="300">
        <f t="shared" si="22"/>
        <v>0</v>
      </c>
      <c r="AR139" s="298"/>
      <c r="AT139" s="298"/>
      <c r="AU139" s="298"/>
      <c r="AY139" s="206"/>
      <c r="BE139" s="207"/>
      <c r="BF139" s="207"/>
      <c r="BG139" s="207"/>
      <c r="BH139" s="207"/>
      <c r="BI139" s="207"/>
      <c r="BJ139" s="206"/>
      <c r="BK139" s="299"/>
      <c r="BL139" s="206"/>
      <c r="BM139" s="298"/>
    </row>
    <row r="140" spans="2:65" s="259" customFormat="1" ht="16.149999999999999" customHeight="1">
      <c r="B140" s="195"/>
      <c r="C140" s="194"/>
      <c r="D140" s="194"/>
      <c r="E140" s="194"/>
      <c r="F140" s="194"/>
      <c r="G140" s="194"/>
      <c r="H140" s="194"/>
      <c r="I140" s="194"/>
      <c r="J140" s="194"/>
      <c r="K140" s="194"/>
      <c r="L140" s="11"/>
    </row>
    <row r="142" spans="2:65" ht="18.600000000000001" customHeight="1"/>
  </sheetData>
  <autoFilter ref="C38:K139"/>
  <mergeCells count="4">
    <mergeCell ref="E7:H7"/>
    <mergeCell ref="E29:H29"/>
    <mergeCell ref="E31:H31"/>
    <mergeCell ref="E5:H5"/>
  </mergeCells>
  <pageMargins left="0.39370078740157483" right="0.39370078740157483" top="0.39370078740157483" bottom="0.39370078740157483" header="0" footer="0"/>
  <pageSetup paperSize="9" scale="81" fitToHeight="100" orientation="portrait" blackAndWhite="1" r:id="rId1"/>
  <headerFooter>
    <oddFooter>&amp;CStrana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zoomScale="140" zoomScaleNormal="140" workbookViewId="0">
      <pane ySplit="3" topLeftCell="A31" activePane="bottomLeft" state="frozenSplit"/>
      <selection activeCell="E29" sqref="E29"/>
      <selection pane="bottomLeft" activeCell="E29" sqref="E29"/>
    </sheetView>
  </sheetViews>
  <sheetFormatPr defaultColWidth="10.5" defaultRowHeight="12" customHeight="1"/>
  <cols>
    <col min="1" max="1" width="3" style="46" customWidth="1"/>
    <col min="2" max="2" width="2.5" style="46" customWidth="1"/>
    <col min="3" max="3" width="3.6640625" style="46" customWidth="1"/>
    <col min="4" max="4" width="11.6640625" style="46" customWidth="1"/>
    <col min="5" max="5" width="14.6640625" style="46" customWidth="1"/>
    <col min="6" max="6" width="0.5" style="46" customWidth="1"/>
    <col min="7" max="7" width="3.1640625" style="46" customWidth="1"/>
    <col min="8" max="8" width="3" style="46" customWidth="1"/>
    <col min="9" max="9" width="12.33203125" style="46" customWidth="1"/>
    <col min="10" max="10" width="16.1640625" style="46" customWidth="1"/>
    <col min="11" max="11" width="0.6640625" style="46" customWidth="1"/>
    <col min="12" max="12" width="3" style="46" customWidth="1"/>
    <col min="13" max="13" width="3.6640625" style="46" customWidth="1"/>
    <col min="14" max="14" width="9" style="46" customWidth="1"/>
    <col min="15" max="15" width="4.33203125" style="46" customWidth="1"/>
    <col min="16" max="16" width="15.33203125" style="46" customWidth="1"/>
    <col min="17" max="17" width="7.5" style="46" customWidth="1"/>
    <col min="18" max="18" width="14.5" style="46" customWidth="1"/>
    <col min="19" max="19" width="0.5" style="46" customWidth="1"/>
    <col min="20" max="16384" width="10.5" style="46"/>
  </cols>
  <sheetData>
    <row r="1" spans="1:19" ht="14.25" customHeight="1">
      <c r="A1" s="174"/>
      <c r="B1" s="172"/>
      <c r="C1" s="172"/>
      <c r="D1" s="172"/>
      <c r="E1" s="172"/>
      <c r="F1" s="172"/>
      <c r="G1" s="172"/>
      <c r="H1" s="172"/>
      <c r="I1" s="172"/>
      <c r="J1" s="172"/>
      <c r="K1" s="172"/>
      <c r="L1" s="172"/>
      <c r="M1" s="172"/>
      <c r="N1" s="172"/>
      <c r="O1" s="173"/>
      <c r="P1" s="172"/>
      <c r="Q1" s="172"/>
      <c r="R1" s="172"/>
      <c r="S1" s="171"/>
    </row>
    <row r="2" spans="1:19" ht="21" customHeight="1">
      <c r="A2" s="170"/>
      <c r="B2" s="168"/>
      <c r="C2" s="168"/>
      <c r="D2" s="168"/>
      <c r="E2" s="168"/>
      <c r="F2" s="168"/>
      <c r="G2" s="169" t="s">
        <v>39</v>
      </c>
      <c r="H2" s="168"/>
      <c r="I2" s="168"/>
      <c r="J2" s="168"/>
      <c r="K2" s="168"/>
      <c r="L2" s="168"/>
      <c r="M2" s="168"/>
      <c r="N2" s="168"/>
      <c r="O2" s="168"/>
      <c r="P2" s="168"/>
      <c r="Q2" s="168"/>
      <c r="R2" s="168"/>
      <c r="S2" s="167"/>
    </row>
    <row r="3" spans="1:19" ht="12" customHeight="1">
      <c r="A3" s="166"/>
      <c r="B3" s="165"/>
      <c r="C3" s="165"/>
      <c r="D3" s="165"/>
      <c r="E3" s="165"/>
      <c r="F3" s="165"/>
      <c r="G3" s="165"/>
      <c r="H3" s="165"/>
      <c r="I3" s="165"/>
      <c r="J3" s="165"/>
      <c r="K3" s="165"/>
      <c r="L3" s="165"/>
      <c r="M3" s="165"/>
      <c r="N3" s="165"/>
      <c r="O3" s="165"/>
      <c r="P3" s="165"/>
      <c r="Q3" s="165"/>
      <c r="R3" s="165"/>
      <c r="S3" s="164"/>
    </row>
    <row r="4" spans="1:19" ht="9" customHeight="1" thickBot="1">
      <c r="A4" s="163"/>
      <c r="B4" s="104"/>
      <c r="C4" s="104"/>
      <c r="D4" s="104"/>
      <c r="E4" s="104"/>
      <c r="F4" s="104"/>
      <c r="G4" s="104"/>
      <c r="H4" s="104"/>
      <c r="I4" s="104"/>
      <c r="J4" s="104"/>
      <c r="K4" s="104"/>
      <c r="L4" s="104"/>
      <c r="M4" s="104"/>
      <c r="N4" s="104"/>
      <c r="O4" s="154"/>
      <c r="P4" s="104"/>
      <c r="Q4" s="104"/>
      <c r="R4" s="104"/>
      <c r="S4" s="162"/>
    </row>
    <row r="5" spans="1:19" ht="24.75" customHeight="1" thickBot="1">
      <c r="A5" s="68"/>
      <c r="B5" s="154" t="s">
        <v>134</v>
      </c>
      <c r="C5" s="154"/>
      <c r="D5" s="154"/>
      <c r="E5" s="500" t="s">
        <v>43</v>
      </c>
      <c r="F5" s="501"/>
      <c r="G5" s="501"/>
      <c r="H5" s="501"/>
      <c r="I5" s="501"/>
      <c r="J5" s="501"/>
      <c r="K5" s="501"/>
      <c r="L5" s="501"/>
      <c r="M5" s="502"/>
      <c r="N5" s="154"/>
      <c r="O5" s="154"/>
      <c r="P5" s="154" t="s">
        <v>133</v>
      </c>
      <c r="Q5" s="161"/>
      <c r="R5" s="148"/>
      <c r="S5" s="142"/>
    </row>
    <row r="6" spans="1:19" ht="24.75" customHeight="1">
      <c r="A6" s="68"/>
      <c r="B6" s="160" t="s">
        <v>132</v>
      </c>
      <c r="C6" s="154"/>
      <c r="D6" s="154"/>
      <c r="E6" s="503" t="s">
        <v>610</v>
      </c>
      <c r="F6" s="501"/>
      <c r="G6" s="501"/>
      <c r="H6" s="501"/>
      <c r="I6" s="501"/>
      <c r="J6" s="501"/>
      <c r="K6" s="501"/>
      <c r="L6" s="501"/>
      <c r="M6" s="502"/>
      <c r="N6" s="154"/>
      <c r="O6" s="154"/>
      <c r="P6" s="154" t="s">
        <v>131</v>
      </c>
      <c r="Q6" s="159"/>
      <c r="R6" s="158"/>
      <c r="S6" s="142"/>
    </row>
    <row r="7" spans="1:19" ht="24.75" customHeight="1" thickBot="1">
      <c r="A7" s="68"/>
      <c r="B7" s="154"/>
      <c r="C7" s="154"/>
      <c r="D7" s="154"/>
      <c r="E7" s="504" t="s">
        <v>125</v>
      </c>
      <c r="F7" s="505"/>
      <c r="G7" s="505"/>
      <c r="H7" s="505"/>
      <c r="I7" s="505"/>
      <c r="J7" s="505"/>
      <c r="K7" s="505"/>
      <c r="L7" s="505"/>
      <c r="M7" s="506"/>
      <c r="N7" s="154"/>
      <c r="O7" s="154"/>
      <c r="P7" s="154" t="s">
        <v>130</v>
      </c>
      <c r="Q7" s="157"/>
      <c r="R7" s="143"/>
      <c r="S7" s="142"/>
    </row>
    <row r="8" spans="1:19" ht="24.75" customHeight="1" thickBot="1">
      <c r="A8" s="68"/>
      <c r="B8" s="491"/>
      <c r="C8" s="491"/>
      <c r="D8" s="491"/>
      <c r="E8" s="154"/>
      <c r="F8" s="154"/>
      <c r="G8" s="154"/>
      <c r="H8" s="154"/>
      <c r="I8" s="154"/>
      <c r="J8" s="154"/>
      <c r="K8" s="154"/>
      <c r="L8" s="154"/>
      <c r="M8" s="154"/>
      <c r="N8" s="154"/>
      <c r="O8" s="154"/>
      <c r="P8" s="154" t="s">
        <v>129</v>
      </c>
      <c r="Q8" s="154" t="s">
        <v>128</v>
      </c>
      <c r="R8" s="154"/>
      <c r="S8" s="142"/>
    </row>
    <row r="9" spans="1:19" ht="24.75" customHeight="1" thickBot="1">
      <c r="A9" s="68"/>
      <c r="B9" s="154" t="s">
        <v>34</v>
      </c>
      <c r="C9" s="154"/>
      <c r="D9" s="154"/>
      <c r="E9" s="507" t="s">
        <v>127</v>
      </c>
      <c r="F9" s="508"/>
      <c r="G9" s="508"/>
      <c r="H9" s="508"/>
      <c r="I9" s="508"/>
      <c r="J9" s="508"/>
      <c r="K9" s="508"/>
      <c r="L9" s="508"/>
      <c r="M9" s="509"/>
      <c r="N9" s="154"/>
      <c r="O9" s="154"/>
      <c r="P9" s="156"/>
      <c r="Q9" s="155"/>
      <c r="R9" s="83"/>
      <c r="S9" s="142"/>
    </row>
    <row r="10" spans="1:19" ht="24.75" customHeight="1" thickBot="1">
      <c r="A10" s="68"/>
      <c r="B10" s="154" t="s">
        <v>30</v>
      </c>
      <c r="C10" s="154"/>
      <c r="D10" s="154"/>
      <c r="E10" s="497" t="s">
        <v>126</v>
      </c>
      <c r="F10" s="498"/>
      <c r="G10" s="498"/>
      <c r="H10" s="498"/>
      <c r="I10" s="498"/>
      <c r="J10" s="498"/>
      <c r="K10" s="498"/>
      <c r="L10" s="498"/>
      <c r="M10" s="499"/>
      <c r="N10" s="154"/>
      <c r="O10" s="154"/>
      <c r="P10" s="156" t="s">
        <v>122</v>
      </c>
      <c r="Q10" s="155"/>
      <c r="R10" s="83"/>
      <c r="S10" s="142"/>
    </row>
    <row r="11" spans="1:19" ht="24.75" customHeight="1" thickBot="1">
      <c r="A11" s="68"/>
      <c r="B11" s="154" t="s">
        <v>35</v>
      </c>
      <c r="C11" s="154"/>
      <c r="D11" s="154"/>
      <c r="E11" s="497" t="s">
        <v>125</v>
      </c>
      <c r="F11" s="498"/>
      <c r="G11" s="498"/>
      <c r="H11" s="498"/>
      <c r="I11" s="498"/>
      <c r="J11" s="498"/>
      <c r="K11" s="498"/>
      <c r="L11" s="498"/>
      <c r="M11" s="499"/>
      <c r="N11" s="154"/>
      <c r="O11" s="154"/>
      <c r="P11" s="156"/>
      <c r="Q11" s="155"/>
      <c r="R11" s="83"/>
      <c r="S11" s="142"/>
    </row>
    <row r="12" spans="1:19" ht="21.75" customHeight="1" thickBot="1">
      <c r="A12" s="153"/>
      <c r="B12" s="492" t="s">
        <v>124</v>
      </c>
      <c r="C12" s="492"/>
      <c r="D12" s="492"/>
      <c r="E12" s="494" t="s">
        <v>123</v>
      </c>
      <c r="F12" s="495"/>
      <c r="G12" s="495"/>
      <c r="H12" s="495"/>
      <c r="I12" s="495"/>
      <c r="J12" s="495"/>
      <c r="K12" s="495"/>
      <c r="L12" s="495"/>
      <c r="M12" s="496"/>
      <c r="N12" s="146"/>
      <c r="O12" s="146"/>
      <c r="P12" s="147" t="s">
        <v>122</v>
      </c>
      <c r="Q12" s="489"/>
      <c r="R12" s="490"/>
      <c r="S12" s="151"/>
    </row>
    <row r="13" spans="1:19" ht="10.5" customHeight="1" thickBot="1">
      <c r="A13" s="153"/>
      <c r="B13" s="146"/>
      <c r="C13" s="146"/>
      <c r="D13" s="146"/>
      <c r="E13" s="152"/>
      <c r="F13" s="146"/>
      <c r="G13" s="146"/>
      <c r="H13" s="146"/>
      <c r="I13" s="146"/>
      <c r="J13" s="146"/>
      <c r="K13" s="146"/>
      <c r="L13" s="146"/>
      <c r="M13" s="146"/>
      <c r="N13" s="146"/>
      <c r="O13" s="146"/>
      <c r="P13" s="152"/>
      <c r="Q13" s="152"/>
      <c r="R13" s="146"/>
      <c r="S13" s="151"/>
    </row>
    <row r="14" spans="1:19" ht="18.75" customHeight="1" thickBot="1">
      <c r="A14" s="68"/>
      <c r="B14" s="154"/>
      <c r="C14" s="154"/>
      <c r="D14" s="154"/>
      <c r="E14" s="150" t="s">
        <v>121</v>
      </c>
      <c r="F14" s="154"/>
      <c r="G14" s="146"/>
      <c r="H14" s="154" t="s">
        <v>120</v>
      </c>
      <c r="I14" s="146"/>
      <c r="J14" s="154"/>
      <c r="K14" s="154"/>
      <c r="L14" s="154"/>
      <c r="M14" s="154"/>
      <c r="N14" s="154"/>
      <c r="O14" s="154"/>
      <c r="P14" s="154" t="s">
        <v>119</v>
      </c>
      <c r="Q14" s="149"/>
      <c r="R14" s="148"/>
      <c r="S14" s="142"/>
    </row>
    <row r="15" spans="1:19" ht="18.75" customHeight="1" thickBot="1">
      <c r="A15" s="68"/>
      <c r="B15" s="154"/>
      <c r="C15" s="154"/>
      <c r="D15" s="154"/>
      <c r="E15" s="147"/>
      <c r="F15" s="154"/>
      <c r="G15" s="146"/>
      <c r="H15" s="485" t="s">
        <v>118</v>
      </c>
      <c r="I15" s="486"/>
      <c r="J15" s="154"/>
      <c r="K15" s="154"/>
      <c r="L15" s="154"/>
      <c r="M15" s="154"/>
      <c r="N15" s="154"/>
      <c r="O15" s="154"/>
      <c r="P15" s="145" t="s">
        <v>117</v>
      </c>
      <c r="Q15" s="144"/>
      <c r="R15" s="143"/>
      <c r="S15" s="142"/>
    </row>
    <row r="16" spans="1:19" ht="9" customHeight="1">
      <c r="A16" s="141"/>
      <c r="B16" s="54"/>
      <c r="C16" s="54"/>
      <c r="D16" s="54"/>
      <c r="E16" s="54"/>
      <c r="F16" s="54"/>
      <c r="G16" s="54"/>
      <c r="H16" s="54"/>
      <c r="I16" s="54"/>
      <c r="J16" s="54"/>
      <c r="K16" s="54"/>
      <c r="L16" s="54"/>
      <c r="M16" s="54"/>
      <c r="N16" s="54"/>
      <c r="O16" s="54"/>
      <c r="P16" s="54"/>
      <c r="Q16" s="54"/>
      <c r="R16" s="54"/>
      <c r="S16" s="108"/>
    </row>
    <row r="17" spans="1:19" ht="20.25" customHeight="1">
      <c r="A17" s="129"/>
      <c r="B17" s="126"/>
      <c r="C17" s="126"/>
      <c r="D17" s="126"/>
      <c r="E17" s="128" t="s">
        <v>116</v>
      </c>
      <c r="F17" s="126"/>
      <c r="G17" s="126"/>
      <c r="H17" s="126"/>
      <c r="I17" s="126"/>
      <c r="J17" s="126"/>
      <c r="K17" s="126"/>
      <c r="L17" s="126"/>
      <c r="M17" s="126"/>
      <c r="N17" s="126"/>
      <c r="O17" s="54"/>
      <c r="P17" s="126"/>
      <c r="Q17" s="126"/>
      <c r="R17" s="126"/>
      <c r="S17" s="102"/>
    </row>
    <row r="18" spans="1:19" ht="21.75" customHeight="1">
      <c r="A18" s="140" t="s">
        <v>115</v>
      </c>
      <c r="B18" s="75"/>
      <c r="C18" s="75"/>
      <c r="D18" s="78"/>
      <c r="E18" s="139" t="s">
        <v>114</v>
      </c>
      <c r="F18" s="78"/>
      <c r="G18" s="139" t="s">
        <v>113</v>
      </c>
      <c r="H18" s="75"/>
      <c r="I18" s="78"/>
      <c r="J18" s="139" t="s">
        <v>112</v>
      </c>
      <c r="K18" s="75"/>
      <c r="L18" s="139" t="s">
        <v>111</v>
      </c>
      <c r="M18" s="75"/>
      <c r="N18" s="75"/>
      <c r="O18" s="62"/>
      <c r="P18" s="78"/>
      <c r="Q18" s="139" t="s">
        <v>110</v>
      </c>
      <c r="R18" s="75"/>
      <c r="S18" s="73"/>
    </row>
    <row r="19" spans="1:19" ht="19.5" customHeight="1">
      <c r="A19" s="138"/>
      <c r="B19" s="135"/>
      <c r="C19" s="135"/>
      <c r="D19" s="133">
        <v>0</v>
      </c>
      <c r="E19" s="48">
        <v>0</v>
      </c>
      <c r="F19" s="137"/>
      <c r="G19" s="132"/>
      <c r="H19" s="135"/>
      <c r="I19" s="133">
        <v>0</v>
      </c>
      <c r="J19" s="48">
        <v>0</v>
      </c>
      <c r="K19" s="136"/>
      <c r="L19" s="132"/>
      <c r="M19" s="135"/>
      <c r="N19" s="135"/>
      <c r="O19" s="134"/>
      <c r="P19" s="133">
        <v>0</v>
      </c>
      <c r="Q19" s="132"/>
      <c r="R19" s="131">
        <v>0</v>
      </c>
      <c r="S19" s="130"/>
    </row>
    <row r="20" spans="1:19" ht="20.25" customHeight="1">
      <c r="A20" s="129"/>
      <c r="B20" s="126"/>
      <c r="C20" s="126"/>
      <c r="D20" s="126"/>
      <c r="E20" s="128" t="s">
        <v>109</v>
      </c>
      <c r="F20" s="126"/>
      <c r="G20" s="126"/>
      <c r="H20" s="126"/>
      <c r="I20" s="126"/>
      <c r="J20" s="127" t="s">
        <v>29</v>
      </c>
      <c r="K20" s="126"/>
      <c r="L20" s="126"/>
      <c r="M20" s="126"/>
      <c r="N20" s="126"/>
      <c r="O20" s="54"/>
      <c r="P20" s="126"/>
      <c r="Q20" s="126"/>
      <c r="R20" s="126"/>
      <c r="S20" s="102"/>
    </row>
    <row r="21" spans="1:19" ht="19.5" customHeight="1">
      <c r="A21" s="79" t="s">
        <v>108</v>
      </c>
      <c r="B21" s="125"/>
      <c r="C21" s="77" t="s">
        <v>107</v>
      </c>
      <c r="D21" s="123"/>
      <c r="E21" s="123"/>
      <c r="F21" s="122"/>
      <c r="G21" s="79" t="s">
        <v>106</v>
      </c>
      <c r="H21" s="124"/>
      <c r="I21" s="77" t="s">
        <v>105</v>
      </c>
      <c r="J21" s="123"/>
      <c r="K21" s="123"/>
      <c r="L21" s="79" t="s">
        <v>104</v>
      </c>
      <c r="M21" s="124"/>
      <c r="N21" s="77" t="s">
        <v>103</v>
      </c>
      <c r="O21" s="76"/>
      <c r="P21" s="123"/>
      <c r="Q21" s="123"/>
      <c r="R21" s="123"/>
      <c r="S21" s="122"/>
    </row>
    <row r="22" spans="1:19" ht="19.5" customHeight="1">
      <c r="A22" s="64" t="s">
        <v>102</v>
      </c>
      <c r="B22" s="121" t="s">
        <v>101</v>
      </c>
      <c r="C22" s="71"/>
      <c r="D22" s="118" t="s">
        <v>79</v>
      </c>
      <c r="E22" s="59">
        <f>'Rekapitulácia E1.7'!C16</f>
        <v>0</v>
      </c>
      <c r="F22" s="58"/>
      <c r="G22" s="64" t="s">
        <v>100</v>
      </c>
      <c r="H22" s="63" t="s">
        <v>99</v>
      </c>
      <c r="I22" s="60"/>
      <c r="J22" s="116">
        <v>0</v>
      </c>
      <c r="K22" s="115"/>
      <c r="L22" s="64" t="s">
        <v>98</v>
      </c>
      <c r="M22" s="101" t="s">
        <v>97</v>
      </c>
      <c r="N22" s="61"/>
      <c r="O22" s="62"/>
      <c r="P22" s="61"/>
      <c r="Q22" s="120"/>
      <c r="R22" s="59">
        <v>0</v>
      </c>
      <c r="S22" s="58"/>
    </row>
    <row r="23" spans="1:19" ht="19.5" customHeight="1">
      <c r="A23" s="64" t="s">
        <v>96</v>
      </c>
      <c r="B23" s="119"/>
      <c r="C23" s="81"/>
      <c r="D23" s="118" t="s">
        <v>75</v>
      </c>
      <c r="E23" s="59">
        <f>'Rekapitulácia E1.7'!D13</f>
        <v>0</v>
      </c>
      <c r="F23" s="58"/>
      <c r="G23" s="64" t="s">
        <v>95</v>
      </c>
      <c r="H23" s="154" t="s">
        <v>94</v>
      </c>
      <c r="I23" s="60"/>
      <c r="J23" s="116">
        <v>0</v>
      </c>
      <c r="K23" s="115"/>
      <c r="L23" s="64" t="s">
        <v>93</v>
      </c>
      <c r="M23" s="101" t="s">
        <v>92</v>
      </c>
      <c r="N23" s="61"/>
      <c r="O23" s="62"/>
      <c r="P23" s="61"/>
      <c r="Q23" s="120"/>
      <c r="R23" s="59">
        <v>0</v>
      </c>
      <c r="S23" s="58"/>
    </row>
    <row r="24" spans="1:19" ht="19.5" customHeight="1">
      <c r="A24" s="64" t="s">
        <v>91</v>
      </c>
      <c r="B24" s="121" t="s">
        <v>90</v>
      </c>
      <c r="C24" s="71"/>
      <c r="D24" s="118" t="s">
        <v>79</v>
      </c>
      <c r="E24" s="59">
        <f>'Rekapitulácia E1.7'!C14</f>
        <v>0</v>
      </c>
      <c r="F24" s="58"/>
      <c r="G24" s="64" t="s">
        <v>89</v>
      </c>
      <c r="H24" s="63" t="s">
        <v>88</v>
      </c>
      <c r="I24" s="60"/>
      <c r="J24" s="116">
        <v>0</v>
      </c>
      <c r="K24" s="115"/>
      <c r="L24" s="64" t="s">
        <v>87</v>
      </c>
      <c r="M24" s="101" t="s">
        <v>86</v>
      </c>
      <c r="N24" s="61"/>
      <c r="O24" s="62"/>
      <c r="P24" s="61"/>
      <c r="Q24" s="120"/>
      <c r="R24" s="59">
        <v>0</v>
      </c>
      <c r="S24" s="58"/>
    </row>
    <row r="25" spans="1:19" ht="19.5" customHeight="1">
      <c r="A25" s="64" t="s">
        <v>85</v>
      </c>
      <c r="B25" s="119"/>
      <c r="C25" s="81"/>
      <c r="D25" s="118" t="s">
        <v>75</v>
      </c>
      <c r="E25" s="59">
        <f>'Rekapitulácia E1.7'!D14</f>
        <v>0</v>
      </c>
      <c r="F25" s="58"/>
      <c r="G25" s="64" t="s">
        <v>84</v>
      </c>
      <c r="H25" s="63"/>
      <c r="I25" s="60"/>
      <c r="J25" s="116">
        <v>0</v>
      </c>
      <c r="K25" s="115"/>
      <c r="L25" s="64" t="s">
        <v>83</v>
      </c>
      <c r="M25" s="101" t="s">
        <v>82</v>
      </c>
      <c r="N25" s="61"/>
      <c r="O25" s="62"/>
      <c r="P25" s="61"/>
      <c r="Q25" s="120"/>
      <c r="R25" s="59">
        <v>0</v>
      </c>
      <c r="S25" s="58"/>
    </row>
    <row r="26" spans="1:19" ht="19.5" customHeight="1">
      <c r="A26" s="64" t="s">
        <v>81</v>
      </c>
      <c r="B26" s="121" t="s">
        <v>80</v>
      </c>
      <c r="C26" s="71"/>
      <c r="D26" s="118" t="s">
        <v>79</v>
      </c>
      <c r="E26" s="59">
        <v>0</v>
      </c>
      <c r="F26" s="58"/>
      <c r="G26" s="117"/>
      <c r="H26" s="61"/>
      <c r="I26" s="60"/>
      <c r="J26" s="116"/>
      <c r="K26" s="115"/>
      <c r="L26" s="64" t="s">
        <v>78</v>
      </c>
      <c r="M26" s="101" t="s">
        <v>77</v>
      </c>
      <c r="N26" s="61"/>
      <c r="O26" s="62"/>
      <c r="P26" s="61"/>
      <c r="Q26" s="120"/>
      <c r="R26" s="59">
        <v>0</v>
      </c>
      <c r="S26" s="58"/>
    </row>
    <row r="27" spans="1:19" ht="19.5" customHeight="1">
      <c r="A27" s="64" t="s">
        <v>76</v>
      </c>
      <c r="B27" s="119"/>
      <c r="C27" s="81"/>
      <c r="D27" s="118" t="s">
        <v>75</v>
      </c>
      <c r="E27" s="59">
        <v>0</v>
      </c>
      <c r="F27" s="58"/>
      <c r="G27" s="117"/>
      <c r="H27" s="61"/>
      <c r="I27" s="60"/>
      <c r="J27" s="116"/>
      <c r="K27" s="115"/>
      <c r="L27" s="64" t="s">
        <v>74</v>
      </c>
      <c r="M27" s="63" t="s">
        <v>73</v>
      </c>
      <c r="N27" s="61"/>
      <c r="O27" s="62"/>
      <c r="P27" s="61"/>
      <c r="Q27" s="60"/>
      <c r="R27" s="59">
        <v>0</v>
      </c>
      <c r="S27" s="58"/>
    </row>
    <row r="28" spans="1:19" ht="19.5" customHeight="1">
      <c r="A28" s="64" t="s">
        <v>72</v>
      </c>
      <c r="B28" s="493" t="s">
        <v>71</v>
      </c>
      <c r="C28" s="493"/>
      <c r="D28" s="493"/>
      <c r="E28" s="103">
        <f>SUM(E22:E27)</f>
        <v>0</v>
      </c>
      <c r="F28" s="102"/>
      <c r="G28" s="64" t="s">
        <v>70</v>
      </c>
      <c r="H28" s="112" t="s">
        <v>69</v>
      </c>
      <c r="I28" s="60"/>
      <c r="J28" s="114"/>
      <c r="K28" s="113"/>
      <c r="L28" s="64" t="s">
        <v>68</v>
      </c>
      <c r="M28" s="112" t="s">
        <v>67</v>
      </c>
      <c r="N28" s="61"/>
      <c r="O28" s="62"/>
      <c r="P28" s="61"/>
      <c r="Q28" s="60"/>
      <c r="R28" s="103">
        <v>0</v>
      </c>
      <c r="S28" s="102"/>
    </row>
    <row r="29" spans="1:19" ht="19.5" customHeight="1">
      <c r="A29" s="53" t="s">
        <v>66</v>
      </c>
      <c r="B29" s="52" t="s">
        <v>65</v>
      </c>
      <c r="C29" s="50"/>
      <c r="D29" s="49"/>
      <c r="E29" s="109">
        <v>0</v>
      </c>
      <c r="F29" s="108"/>
      <c r="G29" s="53" t="s">
        <v>64</v>
      </c>
      <c r="H29" s="52" t="s">
        <v>63</v>
      </c>
      <c r="I29" s="49"/>
      <c r="J29" s="111">
        <v>0</v>
      </c>
      <c r="K29" s="110"/>
      <c r="L29" s="53" t="s">
        <v>62</v>
      </c>
      <c r="M29" s="52" t="s">
        <v>61</v>
      </c>
      <c r="N29" s="50"/>
      <c r="O29" s="54"/>
      <c r="P29" s="50"/>
      <c r="Q29" s="49"/>
      <c r="R29" s="109">
        <v>0</v>
      </c>
      <c r="S29" s="108"/>
    </row>
    <row r="30" spans="1:19" ht="19.5" customHeight="1">
      <c r="A30" s="107" t="s">
        <v>30</v>
      </c>
      <c r="B30" s="104"/>
      <c r="C30" s="104"/>
      <c r="D30" s="104"/>
      <c r="E30" s="104"/>
      <c r="F30" s="106"/>
      <c r="G30" s="105"/>
      <c r="H30" s="104"/>
      <c r="I30" s="104"/>
      <c r="J30" s="104"/>
      <c r="K30" s="104"/>
      <c r="L30" s="79" t="s">
        <v>60</v>
      </c>
      <c r="M30" s="78"/>
      <c r="N30" s="77" t="s">
        <v>59</v>
      </c>
      <c r="O30" s="76"/>
      <c r="P30" s="75"/>
      <c r="Q30" s="75"/>
      <c r="R30" s="75"/>
      <c r="S30" s="73"/>
    </row>
    <row r="31" spans="1:19" ht="19.5" customHeight="1">
      <c r="A31" s="68"/>
      <c r="B31" s="154"/>
      <c r="C31" s="154"/>
      <c r="D31" s="154"/>
      <c r="E31" s="154"/>
      <c r="F31" s="67"/>
      <c r="G31" s="85"/>
      <c r="H31" s="154"/>
      <c r="I31" s="154"/>
      <c r="J31" s="154"/>
      <c r="K31" s="154"/>
      <c r="L31" s="64" t="s">
        <v>58</v>
      </c>
      <c r="M31" s="63" t="s">
        <v>57</v>
      </c>
      <c r="N31" s="61"/>
      <c r="O31" s="62"/>
      <c r="P31" s="61"/>
      <c r="Q31" s="60"/>
      <c r="R31" s="103">
        <f>E28</f>
        <v>0</v>
      </c>
      <c r="S31" s="102"/>
    </row>
    <row r="32" spans="1:19" ht="19.5" customHeight="1" thickBot="1">
      <c r="A32" s="82" t="s">
        <v>46</v>
      </c>
      <c r="B32" s="62"/>
      <c r="C32" s="62"/>
      <c r="D32" s="62"/>
      <c r="E32" s="62"/>
      <c r="F32" s="81"/>
      <c r="G32" s="80" t="s">
        <v>33</v>
      </c>
      <c r="H32" s="62"/>
      <c r="I32" s="62"/>
      <c r="J32" s="62"/>
      <c r="K32" s="62"/>
      <c r="L32" s="64" t="s">
        <v>56</v>
      </c>
      <c r="M32" s="101" t="s">
        <v>23</v>
      </c>
      <c r="N32" s="100">
        <v>20</v>
      </c>
      <c r="O32" s="99" t="s">
        <v>55</v>
      </c>
      <c r="P32" s="98">
        <v>190552.79</v>
      </c>
      <c r="Q32" s="60"/>
      <c r="R32" s="97">
        <f>R34-R31</f>
        <v>0</v>
      </c>
      <c r="S32" s="96"/>
    </row>
    <row r="33" spans="1:19" ht="12.75" hidden="1" customHeight="1">
      <c r="A33" s="95"/>
      <c r="B33" s="69"/>
      <c r="C33" s="69"/>
      <c r="D33" s="69"/>
      <c r="E33" s="69"/>
      <c r="F33" s="71"/>
      <c r="G33" s="94"/>
      <c r="H33" s="69"/>
      <c r="I33" s="69"/>
      <c r="J33" s="69"/>
      <c r="K33" s="69"/>
      <c r="L33" s="93"/>
      <c r="M33" s="92"/>
      <c r="N33" s="89"/>
      <c r="O33" s="91"/>
      <c r="P33" s="90"/>
      <c r="Q33" s="89"/>
      <c r="R33" s="88"/>
      <c r="S33" s="58"/>
    </row>
    <row r="34" spans="1:19" ht="35.25" customHeight="1" thickBot="1">
      <c r="A34" s="87" t="s">
        <v>34</v>
      </c>
      <c r="B34" s="86"/>
      <c r="C34" s="86"/>
      <c r="D34" s="86"/>
      <c r="E34" s="154"/>
      <c r="F34" s="67"/>
      <c r="G34" s="85"/>
      <c r="H34" s="154"/>
      <c r="I34" s="154"/>
      <c r="J34" s="154"/>
      <c r="K34" s="154"/>
      <c r="L34" s="53" t="s">
        <v>54</v>
      </c>
      <c r="M34" s="487" t="s">
        <v>53</v>
      </c>
      <c r="N34" s="488"/>
      <c r="O34" s="488"/>
      <c r="P34" s="488"/>
      <c r="Q34" s="49"/>
      <c r="R34" s="84">
        <f>R31*1.2</f>
        <v>0</v>
      </c>
      <c r="S34" s="83"/>
    </row>
    <row r="35" spans="1:19" ht="33" customHeight="1">
      <c r="A35" s="82" t="s">
        <v>46</v>
      </c>
      <c r="B35" s="62"/>
      <c r="C35" s="62"/>
      <c r="D35" s="62"/>
      <c r="E35" s="62"/>
      <c r="F35" s="81"/>
      <c r="G35" s="80" t="s">
        <v>33</v>
      </c>
      <c r="H35" s="62"/>
      <c r="I35" s="62"/>
      <c r="J35" s="62"/>
      <c r="K35" s="62"/>
      <c r="L35" s="79" t="s">
        <v>52</v>
      </c>
      <c r="M35" s="78"/>
      <c r="N35" s="77" t="s">
        <v>51</v>
      </c>
      <c r="O35" s="76"/>
      <c r="P35" s="75"/>
      <c r="Q35" s="75"/>
      <c r="R35" s="74"/>
      <c r="S35" s="73"/>
    </row>
    <row r="36" spans="1:19" ht="20.25" customHeight="1">
      <c r="A36" s="72" t="s">
        <v>35</v>
      </c>
      <c r="B36" s="69"/>
      <c r="C36" s="69"/>
      <c r="D36" s="69"/>
      <c r="E36" s="69"/>
      <c r="F36" s="71"/>
      <c r="G36" s="70"/>
      <c r="H36" s="69"/>
      <c r="I36" s="69"/>
      <c r="J36" s="69"/>
      <c r="K36" s="69"/>
      <c r="L36" s="64" t="s">
        <v>50</v>
      </c>
      <c r="M36" s="63" t="s">
        <v>49</v>
      </c>
      <c r="N36" s="61"/>
      <c r="O36" s="62"/>
      <c r="P36" s="61"/>
      <c r="Q36" s="60"/>
      <c r="R36" s="59">
        <v>0</v>
      </c>
      <c r="S36" s="58"/>
    </row>
    <row r="37" spans="1:19" ht="19.5" customHeight="1">
      <c r="A37" s="68"/>
      <c r="B37" s="154"/>
      <c r="C37" s="154"/>
      <c r="D37" s="154"/>
      <c r="E37" s="154"/>
      <c r="F37" s="67"/>
      <c r="G37" s="66"/>
      <c r="H37" s="154"/>
      <c r="I37" s="154"/>
      <c r="J37" s="154"/>
      <c r="K37" s="154"/>
      <c r="L37" s="64" t="s">
        <v>48</v>
      </c>
      <c r="M37" s="63" t="s">
        <v>47</v>
      </c>
      <c r="N37" s="61"/>
      <c r="O37" s="62"/>
      <c r="P37" s="61"/>
      <c r="Q37" s="60"/>
      <c r="R37" s="59">
        <v>0</v>
      </c>
      <c r="S37" s="58"/>
    </row>
    <row r="38" spans="1:19" ht="19.5" customHeight="1" thickBot="1">
      <c r="A38" s="57" t="s">
        <v>46</v>
      </c>
      <c r="B38" s="54"/>
      <c r="C38" s="54"/>
      <c r="D38" s="54"/>
      <c r="E38" s="54"/>
      <c r="F38" s="56"/>
      <c r="G38" s="55" t="s">
        <v>33</v>
      </c>
      <c r="H38" s="54"/>
      <c r="I38" s="54"/>
      <c r="J38" s="54"/>
      <c r="K38" s="54"/>
      <c r="L38" s="53" t="s">
        <v>45</v>
      </c>
      <c r="M38" s="52" t="s">
        <v>44</v>
      </c>
      <c r="N38" s="50"/>
      <c r="O38" s="51"/>
      <c r="P38" s="50"/>
      <c r="Q38" s="49"/>
      <c r="R38" s="48">
        <v>0</v>
      </c>
      <c r="S38" s="47"/>
    </row>
  </sheetData>
  <mergeCells count="13">
    <mergeCell ref="E5:M5"/>
    <mergeCell ref="E6:M6"/>
    <mergeCell ref="E7:M7"/>
    <mergeCell ref="E9:M9"/>
    <mergeCell ref="E10:M10"/>
    <mergeCell ref="E11:M11"/>
    <mergeCell ref="H15:I15"/>
    <mergeCell ref="M34:P34"/>
    <mergeCell ref="Q12:R12"/>
    <mergeCell ref="B8:D8"/>
    <mergeCell ref="B12:D12"/>
    <mergeCell ref="B28:D28"/>
    <mergeCell ref="E12:M12"/>
  </mergeCells>
  <printOptions horizontalCentered="1"/>
  <pageMargins left="0.39370079040527345" right="0.39370079040527345" top="0.7874015808105469" bottom="0.7874015808105469" header="0" footer="0"/>
  <pageSetup paperSize="9" scale="93" orientation="portrait" blackAndWhite="1" r:id="rId1"/>
  <headerFooter alignWithMargins="0">
    <oddFooter>&amp;C   Strana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workbookViewId="0">
      <selection activeCell="E29" sqref="E29"/>
    </sheetView>
  </sheetViews>
  <sheetFormatPr defaultColWidth="10.6640625" defaultRowHeight="12" customHeight="1"/>
  <cols>
    <col min="1" max="1" width="16.33203125" style="46" customWidth="1"/>
    <col min="2" max="2" width="72.33203125" style="46" customWidth="1"/>
    <col min="3" max="3" width="22" style="46" customWidth="1"/>
    <col min="4" max="4" width="21" style="46" customWidth="1"/>
    <col min="5" max="5" width="21.5" style="46" customWidth="1"/>
    <col min="6" max="16384" width="10.6640625" style="46"/>
  </cols>
  <sheetData>
    <row r="1" spans="1:6" ht="30.75" customHeight="1">
      <c r="A1" s="513" t="s">
        <v>539</v>
      </c>
      <c r="B1" s="513"/>
      <c r="C1" s="513"/>
      <c r="D1" s="513"/>
      <c r="E1" s="513"/>
    </row>
    <row r="2" spans="1:6" ht="12.75" customHeight="1">
      <c r="A2" s="192" t="s">
        <v>150</v>
      </c>
      <c r="B2" s="192"/>
      <c r="C2" s="192"/>
      <c r="D2" s="192"/>
      <c r="E2" s="192"/>
    </row>
    <row r="3" spans="1:6" ht="12.75" customHeight="1">
      <c r="A3" s="192" t="s">
        <v>611</v>
      </c>
      <c r="B3" s="192"/>
      <c r="C3" s="192"/>
      <c r="D3" s="192"/>
      <c r="E3" s="192"/>
    </row>
    <row r="4" spans="1:6" ht="13.5" customHeight="1">
      <c r="A4" s="193"/>
      <c r="B4" s="193"/>
      <c r="C4" s="192"/>
      <c r="D4" s="192"/>
      <c r="E4" s="192"/>
    </row>
    <row r="5" spans="1:6" ht="6.75" customHeight="1">
      <c r="A5" s="146"/>
      <c r="B5" s="146"/>
      <c r="C5" s="146"/>
      <c r="D5" s="146"/>
      <c r="E5" s="146"/>
    </row>
    <row r="6" spans="1:6" ht="13.5" customHeight="1">
      <c r="A6" s="189" t="s">
        <v>149</v>
      </c>
      <c r="B6" s="189"/>
      <c r="C6" s="190"/>
      <c r="D6" s="191"/>
      <c r="E6" s="190"/>
    </row>
    <row r="7" spans="1:6" ht="14.25" customHeight="1">
      <c r="A7" s="189" t="s">
        <v>148</v>
      </c>
      <c r="B7" s="189"/>
      <c r="C7" s="187"/>
      <c r="D7" s="514" t="s">
        <v>147</v>
      </c>
      <c r="E7" s="515"/>
    </row>
    <row r="8" spans="1:6" ht="14.25" customHeight="1">
      <c r="A8" s="189" t="s">
        <v>146</v>
      </c>
      <c r="B8" s="189"/>
      <c r="C8" s="187"/>
      <c r="D8" s="189" t="s">
        <v>145</v>
      </c>
      <c r="E8" s="187"/>
    </row>
    <row r="9" spans="1:6" ht="6.75" customHeight="1">
      <c r="A9" s="183"/>
      <c r="B9" s="183"/>
      <c r="C9" s="183"/>
      <c r="D9" s="183"/>
      <c r="E9" s="183"/>
    </row>
    <row r="10" spans="1:6" ht="23.25" customHeight="1">
      <c r="A10" s="186" t="s">
        <v>144</v>
      </c>
      <c r="B10" s="186" t="s">
        <v>143</v>
      </c>
      <c r="C10" s="186" t="s">
        <v>142</v>
      </c>
      <c r="D10" s="186" t="s">
        <v>75</v>
      </c>
      <c r="E10" s="186" t="s">
        <v>141</v>
      </c>
    </row>
    <row r="11" spans="1:6" ht="12.75" hidden="1" customHeight="1">
      <c r="A11" s="186" t="s">
        <v>102</v>
      </c>
      <c r="B11" s="186" t="s">
        <v>96</v>
      </c>
      <c r="C11" s="185" t="s">
        <v>91</v>
      </c>
      <c r="D11" s="185" t="s">
        <v>85</v>
      </c>
      <c r="E11" s="185" t="s">
        <v>81</v>
      </c>
    </row>
    <row r="12" spans="1:6" ht="4.5" customHeight="1">
      <c r="A12" s="184"/>
      <c r="B12" s="184"/>
      <c r="C12" s="183"/>
      <c r="D12" s="183"/>
      <c r="E12" s="183"/>
    </row>
    <row r="13" spans="1:6" ht="30.75" customHeight="1">
      <c r="A13" s="182" t="s">
        <v>101</v>
      </c>
      <c r="B13" s="181" t="s">
        <v>140</v>
      </c>
      <c r="C13" s="347">
        <f>'Rozpočet E1.7'!I115</f>
        <v>0</v>
      </c>
      <c r="D13" s="347">
        <f>'Rozpočet E1.7'!I116+'Rozpočet E1.7'!I203</f>
        <v>0</v>
      </c>
      <c r="E13" s="347">
        <f>D13+C13</f>
        <v>0</v>
      </c>
      <c r="F13" s="175"/>
    </row>
    <row r="14" spans="1:6" ht="30.75" customHeight="1">
      <c r="A14" s="182" t="s">
        <v>90</v>
      </c>
      <c r="B14" s="181" t="s">
        <v>139</v>
      </c>
      <c r="C14" s="347">
        <v>0</v>
      </c>
      <c r="D14" s="347">
        <v>0</v>
      </c>
      <c r="E14" s="347">
        <f>D14+C14</f>
        <v>0</v>
      </c>
      <c r="F14" s="175"/>
    </row>
    <row r="15" spans="1:6" ht="30.75" customHeight="1">
      <c r="A15" s="182" t="s">
        <v>138</v>
      </c>
      <c r="B15" s="181" t="s">
        <v>137</v>
      </c>
      <c r="C15" s="347">
        <v>0</v>
      </c>
      <c r="D15" s="347">
        <v>0</v>
      </c>
      <c r="E15" s="347">
        <f>D15+C15</f>
        <v>0</v>
      </c>
      <c r="F15" s="175"/>
    </row>
    <row r="16" spans="1:6" ht="30.75" customHeight="1">
      <c r="A16" s="179"/>
      <c r="B16" s="178" t="s">
        <v>136</v>
      </c>
      <c r="C16" s="346">
        <f>C15+C14+C13</f>
        <v>0</v>
      </c>
      <c r="D16" s="346">
        <f>D13+D14+D15</f>
        <v>0</v>
      </c>
      <c r="E16" s="346">
        <f>E13+E14+E15</f>
        <v>0</v>
      </c>
      <c r="F16" s="175"/>
    </row>
  </sheetData>
  <mergeCells count="2">
    <mergeCell ref="A1:E1"/>
    <mergeCell ref="D7:E7"/>
  </mergeCells>
  <pageMargins left="0.39370079040527345" right="0.39370079040527345" top="0.7874015808105469" bottom="0.7874015808105469" header="0" footer="0"/>
  <pageSetup paperSize="9" scale="79" fitToHeight="100" orientation="portrait" blackAndWhite="1" r:id="rId1"/>
  <headerFooter alignWithMargins="0">
    <oddFooter>&amp;C   Strana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205"/>
  <sheetViews>
    <sheetView showGridLines="0" tabSelected="1" topLeftCell="A187" zoomScale="130" zoomScaleNormal="130" workbookViewId="0">
      <selection sqref="A1:A1048576"/>
    </sheetView>
  </sheetViews>
  <sheetFormatPr defaultColWidth="9.1640625" defaultRowHeight="15"/>
  <cols>
    <col min="1" max="2" width="6.6640625" style="348" customWidth="1"/>
    <col min="3" max="3" width="8.5" style="348" customWidth="1"/>
    <col min="4" max="4" width="14" style="348" customWidth="1"/>
    <col min="5" max="5" width="61.5" style="348" customWidth="1"/>
    <col min="6" max="6" width="6.1640625" style="348" customWidth="1"/>
    <col min="7" max="7" width="10.33203125" style="348" customWidth="1"/>
    <col min="8" max="8" width="13.5" style="348" customWidth="1"/>
    <col min="9" max="9" width="13.83203125" style="348" customWidth="1"/>
    <col min="10" max="16384" width="9.1640625" style="348"/>
  </cols>
  <sheetData>
    <row r="1" spans="1:9" ht="58.5" customHeight="1">
      <c r="A1" s="349" t="s">
        <v>1017</v>
      </c>
      <c r="B1" s="349" t="s">
        <v>1016</v>
      </c>
      <c r="C1" s="349" t="s">
        <v>1015</v>
      </c>
      <c r="D1" s="349" t="s">
        <v>1014</v>
      </c>
      <c r="E1" s="349" t="s">
        <v>143</v>
      </c>
      <c r="F1" s="349" t="s">
        <v>531</v>
      </c>
      <c r="G1" s="349" t="s">
        <v>530</v>
      </c>
      <c r="H1" s="349" t="s">
        <v>1013</v>
      </c>
      <c r="I1" s="349" t="s">
        <v>1012</v>
      </c>
    </row>
    <row r="2" spans="1:9">
      <c r="A2" s="543">
        <v>1</v>
      </c>
      <c r="B2" s="544" t="s">
        <v>178</v>
      </c>
      <c r="C2" s="545" t="s">
        <v>101</v>
      </c>
      <c r="D2" s="545" t="s">
        <v>1011</v>
      </c>
      <c r="E2" s="546" t="s">
        <v>1010</v>
      </c>
      <c r="F2" s="545" t="s">
        <v>340</v>
      </c>
      <c r="G2" s="547">
        <v>2725</v>
      </c>
      <c r="H2" s="548"/>
      <c r="I2" s="548">
        <f t="shared" ref="I2:I33" si="0">H2*G2</f>
        <v>0</v>
      </c>
    </row>
    <row r="3" spans="1:9">
      <c r="A3" s="543">
        <v>91</v>
      </c>
      <c r="B3" s="544" t="s">
        <v>178</v>
      </c>
      <c r="C3" s="545" t="s">
        <v>101</v>
      </c>
      <c r="D3" s="545" t="s">
        <v>1009</v>
      </c>
      <c r="E3" s="546" t="s">
        <v>1008</v>
      </c>
      <c r="F3" s="545" t="s">
        <v>210</v>
      </c>
      <c r="G3" s="547">
        <v>2</v>
      </c>
      <c r="H3" s="548"/>
      <c r="I3" s="548">
        <f t="shared" si="0"/>
        <v>0</v>
      </c>
    </row>
    <row r="4" spans="1:9">
      <c r="A4" s="543">
        <v>98</v>
      </c>
      <c r="B4" s="544" t="s">
        <v>178</v>
      </c>
      <c r="C4" s="545" t="s">
        <v>101</v>
      </c>
      <c r="D4" s="545" t="s">
        <v>1007</v>
      </c>
      <c r="E4" s="546" t="s">
        <v>1006</v>
      </c>
      <c r="F4" s="545" t="s">
        <v>340</v>
      </c>
      <c r="G4" s="547">
        <v>5</v>
      </c>
      <c r="H4" s="548"/>
      <c r="I4" s="548">
        <f t="shared" si="0"/>
        <v>0</v>
      </c>
    </row>
    <row r="5" spans="1:9">
      <c r="A5" s="543">
        <v>99</v>
      </c>
      <c r="B5" s="544" t="s">
        <v>178</v>
      </c>
      <c r="C5" s="545" t="s">
        <v>101</v>
      </c>
      <c r="D5" s="545" t="s">
        <v>1005</v>
      </c>
      <c r="E5" s="546" t="s">
        <v>1004</v>
      </c>
      <c r="F5" s="545" t="s">
        <v>210</v>
      </c>
      <c r="G5" s="547">
        <v>18</v>
      </c>
      <c r="H5" s="548"/>
      <c r="I5" s="548">
        <f t="shared" si="0"/>
        <v>0</v>
      </c>
    </row>
    <row r="6" spans="1:9" ht="21">
      <c r="A6" s="543">
        <v>100</v>
      </c>
      <c r="B6" s="544" t="s">
        <v>178</v>
      </c>
      <c r="C6" s="545" t="s">
        <v>101</v>
      </c>
      <c r="D6" s="545" t="s">
        <v>1003</v>
      </c>
      <c r="E6" s="546" t="s">
        <v>1002</v>
      </c>
      <c r="F6" s="545" t="s">
        <v>210</v>
      </c>
      <c r="G6" s="547">
        <v>2</v>
      </c>
      <c r="H6" s="548"/>
      <c r="I6" s="548">
        <f t="shared" si="0"/>
        <v>0</v>
      </c>
    </row>
    <row r="7" spans="1:9" ht="21">
      <c r="A7" s="543">
        <v>101</v>
      </c>
      <c r="B7" s="544" t="s">
        <v>178</v>
      </c>
      <c r="C7" s="545" t="s">
        <v>101</v>
      </c>
      <c r="D7" s="545" t="s">
        <v>1001</v>
      </c>
      <c r="E7" s="546" t="s">
        <v>1000</v>
      </c>
      <c r="F7" s="545" t="s">
        <v>210</v>
      </c>
      <c r="G7" s="547">
        <v>3</v>
      </c>
      <c r="H7" s="548"/>
      <c r="I7" s="548">
        <f t="shared" si="0"/>
        <v>0</v>
      </c>
    </row>
    <row r="8" spans="1:9" ht="53.25">
      <c r="A8" s="543">
        <v>102</v>
      </c>
      <c r="B8" s="544" t="s">
        <v>178</v>
      </c>
      <c r="C8" s="545" t="s">
        <v>101</v>
      </c>
      <c r="D8" s="545" t="s">
        <v>999</v>
      </c>
      <c r="E8" s="549" t="s">
        <v>998</v>
      </c>
      <c r="F8" s="545" t="s">
        <v>210</v>
      </c>
      <c r="G8" s="547">
        <v>2</v>
      </c>
      <c r="H8" s="548"/>
      <c r="I8" s="548">
        <f t="shared" si="0"/>
        <v>0</v>
      </c>
    </row>
    <row r="9" spans="1:9" ht="53.25">
      <c r="A9" s="543">
        <v>103</v>
      </c>
      <c r="B9" s="544" t="s">
        <v>178</v>
      </c>
      <c r="C9" s="545" t="s">
        <v>101</v>
      </c>
      <c r="D9" s="545" t="s">
        <v>997</v>
      </c>
      <c r="E9" s="549" t="s">
        <v>996</v>
      </c>
      <c r="F9" s="545" t="s">
        <v>210</v>
      </c>
      <c r="G9" s="547">
        <v>1</v>
      </c>
      <c r="H9" s="548"/>
      <c r="I9" s="548">
        <f t="shared" si="0"/>
        <v>0</v>
      </c>
    </row>
    <row r="10" spans="1:9" ht="21">
      <c r="A10" s="543">
        <v>104</v>
      </c>
      <c r="B10" s="544" t="s">
        <v>178</v>
      </c>
      <c r="C10" s="545" t="s">
        <v>101</v>
      </c>
      <c r="D10" s="545" t="s">
        <v>995</v>
      </c>
      <c r="E10" s="546" t="s">
        <v>1248</v>
      </c>
      <c r="F10" s="545" t="s">
        <v>210</v>
      </c>
      <c r="G10" s="547">
        <v>2</v>
      </c>
      <c r="H10" s="548"/>
      <c r="I10" s="548">
        <f t="shared" si="0"/>
        <v>0</v>
      </c>
    </row>
    <row r="11" spans="1:9" ht="21">
      <c r="A11" s="543">
        <v>105</v>
      </c>
      <c r="B11" s="544" t="s">
        <v>178</v>
      </c>
      <c r="C11" s="545" t="s">
        <v>101</v>
      </c>
      <c r="D11" s="545" t="s">
        <v>994</v>
      </c>
      <c r="E11" s="546" t="s">
        <v>993</v>
      </c>
      <c r="F11" s="545" t="s">
        <v>210</v>
      </c>
      <c r="G11" s="547">
        <v>1</v>
      </c>
      <c r="H11" s="548"/>
      <c r="I11" s="548">
        <f t="shared" si="0"/>
        <v>0</v>
      </c>
    </row>
    <row r="12" spans="1:9" ht="31.5">
      <c r="A12" s="543">
        <v>106</v>
      </c>
      <c r="B12" s="544" t="s">
        <v>178</v>
      </c>
      <c r="C12" s="545" t="s">
        <v>101</v>
      </c>
      <c r="D12" s="545" t="s">
        <v>992</v>
      </c>
      <c r="E12" s="546" t="s">
        <v>991</v>
      </c>
      <c r="F12" s="545" t="s">
        <v>210</v>
      </c>
      <c r="G12" s="547">
        <v>3</v>
      </c>
      <c r="H12" s="548"/>
      <c r="I12" s="548">
        <f t="shared" si="0"/>
        <v>0</v>
      </c>
    </row>
    <row r="13" spans="1:9" ht="21">
      <c r="A13" s="543">
        <v>107</v>
      </c>
      <c r="B13" s="544" t="s">
        <v>178</v>
      </c>
      <c r="C13" s="545" t="s">
        <v>101</v>
      </c>
      <c r="D13" s="545" t="s">
        <v>990</v>
      </c>
      <c r="E13" s="546" t="s">
        <v>989</v>
      </c>
      <c r="F13" s="545" t="s">
        <v>210</v>
      </c>
      <c r="G13" s="547">
        <v>1</v>
      </c>
      <c r="H13" s="548"/>
      <c r="I13" s="548">
        <f t="shared" si="0"/>
        <v>0</v>
      </c>
    </row>
    <row r="14" spans="1:9" ht="126">
      <c r="A14" s="543">
        <v>108</v>
      </c>
      <c r="B14" s="544" t="s">
        <v>178</v>
      </c>
      <c r="C14" s="545" t="s">
        <v>101</v>
      </c>
      <c r="D14" s="545" t="s">
        <v>988</v>
      </c>
      <c r="E14" s="549" t="s">
        <v>987</v>
      </c>
      <c r="F14" s="545" t="s">
        <v>210</v>
      </c>
      <c r="G14" s="547">
        <v>1</v>
      </c>
      <c r="H14" s="548"/>
      <c r="I14" s="548">
        <f t="shared" si="0"/>
        <v>0</v>
      </c>
    </row>
    <row r="15" spans="1:9" ht="31.5">
      <c r="A15" s="543">
        <v>109</v>
      </c>
      <c r="B15" s="544" t="s">
        <v>178</v>
      </c>
      <c r="C15" s="545" t="s">
        <v>101</v>
      </c>
      <c r="D15" s="545" t="s">
        <v>986</v>
      </c>
      <c r="E15" s="546" t="s">
        <v>985</v>
      </c>
      <c r="F15" s="545" t="s">
        <v>210</v>
      </c>
      <c r="G15" s="547">
        <v>1</v>
      </c>
      <c r="H15" s="548"/>
      <c r="I15" s="548">
        <f t="shared" si="0"/>
        <v>0</v>
      </c>
    </row>
    <row r="16" spans="1:9">
      <c r="A16" s="543">
        <v>92</v>
      </c>
      <c r="B16" s="544" t="s">
        <v>178</v>
      </c>
      <c r="C16" s="545" t="s">
        <v>101</v>
      </c>
      <c r="D16" s="545" t="s">
        <v>984</v>
      </c>
      <c r="E16" s="546" t="s">
        <v>983</v>
      </c>
      <c r="F16" s="545" t="s">
        <v>210</v>
      </c>
      <c r="G16" s="547">
        <v>1</v>
      </c>
      <c r="H16" s="548"/>
      <c r="I16" s="548">
        <f t="shared" si="0"/>
        <v>0</v>
      </c>
    </row>
    <row r="17" spans="1:9">
      <c r="A17" s="543">
        <v>95</v>
      </c>
      <c r="B17" s="544" t="s">
        <v>178</v>
      </c>
      <c r="C17" s="545" t="s">
        <v>101</v>
      </c>
      <c r="D17" s="545" t="s">
        <v>982</v>
      </c>
      <c r="E17" s="546" t="s">
        <v>981</v>
      </c>
      <c r="F17" s="545" t="s">
        <v>210</v>
      </c>
      <c r="G17" s="547">
        <v>1</v>
      </c>
      <c r="H17" s="548"/>
      <c r="I17" s="548">
        <f t="shared" si="0"/>
        <v>0</v>
      </c>
    </row>
    <row r="18" spans="1:9">
      <c r="A18" s="543">
        <v>96</v>
      </c>
      <c r="B18" s="544" t="s">
        <v>178</v>
      </c>
      <c r="C18" s="545" t="s">
        <v>101</v>
      </c>
      <c r="D18" s="545" t="s">
        <v>980</v>
      </c>
      <c r="E18" s="546" t="s">
        <v>979</v>
      </c>
      <c r="F18" s="545" t="s">
        <v>210</v>
      </c>
      <c r="G18" s="547">
        <v>4</v>
      </c>
      <c r="H18" s="548"/>
      <c r="I18" s="548">
        <f t="shared" si="0"/>
        <v>0</v>
      </c>
    </row>
    <row r="19" spans="1:9">
      <c r="A19" s="543">
        <v>97</v>
      </c>
      <c r="B19" s="544" t="s">
        <v>178</v>
      </c>
      <c r="C19" s="545" t="s">
        <v>101</v>
      </c>
      <c r="D19" s="545" t="s">
        <v>978</v>
      </c>
      <c r="E19" s="546" t="s">
        <v>977</v>
      </c>
      <c r="F19" s="545" t="s">
        <v>210</v>
      </c>
      <c r="G19" s="547">
        <v>4</v>
      </c>
      <c r="H19" s="548"/>
      <c r="I19" s="548">
        <f t="shared" si="0"/>
        <v>0</v>
      </c>
    </row>
    <row r="20" spans="1:9">
      <c r="A20" s="543">
        <v>93</v>
      </c>
      <c r="B20" s="544" t="s">
        <v>178</v>
      </c>
      <c r="C20" s="545" t="s">
        <v>101</v>
      </c>
      <c r="D20" s="545" t="s">
        <v>976</v>
      </c>
      <c r="E20" s="546" t="s">
        <v>975</v>
      </c>
      <c r="F20" s="545" t="s">
        <v>210</v>
      </c>
      <c r="G20" s="547">
        <v>2</v>
      </c>
      <c r="H20" s="548"/>
      <c r="I20" s="548">
        <f t="shared" si="0"/>
        <v>0</v>
      </c>
    </row>
    <row r="21" spans="1:9">
      <c r="A21" s="543">
        <v>94</v>
      </c>
      <c r="B21" s="544" t="s">
        <v>178</v>
      </c>
      <c r="C21" s="545" t="s">
        <v>101</v>
      </c>
      <c r="D21" s="545" t="s">
        <v>974</v>
      </c>
      <c r="E21" s="546" t="s">
        <v>973</v>
      </c>
      <c r="F21" s="545" t="s">
        <v>210</v>
      </c>
      <c r="G21" s="547">
        <v>3</v>
      </c>
      <c r="H21" s="548"/>
      <c r="I21" s="548">
        <f t="shared" si="0"/>
        <v>0</v>
      </c>
    </row>
    <row r="22" spans="1:9">
      <c r="A22" s="543">
        <v>2</v>
      </c>
      <c r="B22" s="544" t="s">
        <v>178</v>
      </c>
      <c r="C22" s="545" t="s">
        <v>101</v>
      </c>
      <c r="D22" s="545" t="s">
        <v>972</v>
      </c>
      <c r="E22" s="546" t="s">
        <v>971</v>
      </c>
      <c r="F22" s="545" t="s">
        <v>340</v>
      </c>
      <c r="G22" s="547">
        <v>31</v>
      </c>
      <c r="H22" s="548"/>
      <c r="I22" s="548">
        <f t="shared" si="0"/>
        <v>0</v>
      </c>
    </row>
    <row r="23" spans="1:9">
      <c r="A23" s="543">
        <v>3</v>
      </c>
      <c r="B23" s="544" t="s">
        <v>178</v>
      </c>
      <c r="C23" s="545" t="s">
        <v>101</v>
      </c>
      <c r="D23" s="545" t="s">
        <v>970</v>
      </c>
      <c r="E23" s="546" t="s">
        <v>969</v>
      </c>
      <c r="F23" s="545" t="s">
        <v>340</v>
      </c>
      <c r="G23" s="547">
        <v>158</v>
      </c>
      <c r="H23" s="548"/>
      <c r="I23" s="548">
        <f t="shared" si="0"/>
        <v>0</v>
      </c>
    </row>
    <row r="24" spans="1:9">
      <c r="A24" s="543">
        <v>4</v>
      </c>
      <c r="B24" s="544" t="s">
        <v>178</v>
      </c>
      <c r="C24" s="545" t="s">
        <v>101</v>
      </c>
      <c r="D24" s="545" t="s">
        <v>968</v>
      </c>
      <c r="E24" s="546" t="s">
        <v>967</v>
      </c>
      <c r="F24" s="545" t="s">
        <v>340</v>
      </c>
      <c r="G24" s="547">
        <v>200</v>
      </c>
      <c r="H24" s="548"/>
      <c r="I24" s="548">
        <f t="shared" si="0"/>
        <v>0</v>
      </c>
    </row>
    <row r="25" spans="1:9">
      <c r="A25" s="543">
        <v>11</v>
      </c>
      <c r="B25" s="544" t="s">
        <v>178</v>
      </c>
      <c r="C25" s="545" t="s">
        <v>101</v>
      </c>
      <c r="D25" s="545" t="s">
        <v>966</v>
      </c>
      <c r="E25" s="546" t="s">
        <v>965</v>
      </c>
      <c r="F25" s="545" t="s">
        <v>340</v>
      </c>
      <c r="G25" s="547">
        <v>165</v>
      </c>
      <c r="H25" s="548"/>
      <c r="I25" s="548">
        <f t="shared" si="0"/>
        <v>0</v>
      </c>
    </row>
    <row r="26" spans="1:9">
      <c r="A26" s="543">
        <v>12</v>
      </c>
      <c r="B26" s="544" t="s">
        <v>178</v>
      </c>
      <c r="C26" s="545" t="s">
        <v>101</v>
      </c>
      <c r="D26" s="545" t="s">
        <v>964</v>
      </c>
      <c r="E26" s="546" t="s">
        <v>963</v>
      </c>
      <c r="F26" s="545" t="s">
        <v>340</v>
      </c>
      <c r="G26" s="547">
        <v>18</v>
      </c>
      <c r="H26" s="548"/>
      <c r="I26" s="548">
        <f t="shared" si="0"/>
        <v>0</v>
      </c>
    </row>
    <row r="27" spans="1:9">
      <c r="A27" s="543">
        <v>13</v>
      </c>
      <c r="B27" s="544" t="s">
        <v>178</v>
      </c>
      <c r="C27" s="545" t="s">
        <v>101</v>
      </c>
      <c r="D27" s="545" t="s">
        <v>962</v>
      </c>
      <c r="E27" s="546" t="s">
        <v>961</v>
      </c>
      <c r="F27" s="545" t="s">
        <v>340</v>
      </c>
      <c r="G27" s="547">
        <v>33</v>
      </c>
      <c r="H27" s="548"/>
      <c r="I27" s="548">
        <f t="shared" si="0"/>
        <v>0</v>
      </c>
    </row>
    <row r="28" spans="1:9">
      <c r="A28" s="543">
        <v>14</v>
      </c>
      <c r="B28" s="544" t="s">
        <v>178</v>
      </c>
      <c r="C28" s="545" t="s">
        <v>101</v>
      </c>
      <c r="D28" s="545" t="s">
        <v>960</v>
      </c>
      <c r="E28" s="546" t="s">
        <v>959</v>
      </c>
      <c r="F28" s="545" t="s">
        <v>340</v>
      </c>
      <c r="G28" s="547">
        <v>40</v>
      </c>
      <c r="H28" s="548"/>
      <c r="I28" s="548">
        <f t="shared" si="0"/>
        <v>0</v>
      </c>
    </row>
    <row r="29" spans="1:9">
      <c r="A29" s="543">
        <v>15</v>
      </c>
      <c r="B29" s="544" t="s">
        <v>178</v>
      </c>
      <c r="C29" s="545" t="s">
        <v>101</v>
      </c>
      <c r="D29" s="545" t="s">
        <v>958</v>
      </c>
      <c r="E29" s="546" t="s">
        <v>957</v>
      </c>
      <c r="F29" s="545" t="s">
        <v>340</v>
      </c>
      <c r="G29" s="547">
        <v>111</v>
      </c>
      <c r="H29" s="548"/>
      <c r="I29" s="548">
        <f t="shared" si="0"/>
        <v>0</v>
      </c>
    </row>
    <row r="30" spans="1:9">
      <c r="A30" s="543">
        <v>16</v>
      </c>
      <c r="B30" s="544" t="s">
        <v>178</v>
      </c>
      <c r="C30" s="545" t="s">
        <v>101</v>
      </c>
      <c r="D30" s="545" t="s">
        <v>956</v>
      </c>
      <c r="E30" s="546" t="s">
        <v>955</v>
      </c>
      <c r="F30" s="545" t="s">
        <v>340</v>
      </c>
      <c r="G30" s="547">
        <v>182</v>
      </c>
      <c r="H30" s="548"/>
      <c r="I30" s="548">
        <f t="shared" si="0"/>
        <v>0</v>
      </c>
    </row>
    <row r="31" spans="1:9">
      <c r="A31" s="543">
        <v>17</v>
      </c>
      <c r="B31" s="544" t="s">
        <v>178</v>
      </c>
      <c r="C31" s="545" t="s">
        <v>101</v>
      </c>
      <c r="D31" s="545" t="s">
        <v>954</v>
      </c>
      <c r="E31" s="546" t="s">
        <v>953</v>
      </c>
      <c r="F31" s="545" t="s">
        <v>340</v>
      </c>
      <c r="G31" s="547">
        <v>34</v>
      </c>
      <c r="H31" s="548"/>
      <c r="I31" s="548">
        <f t="shared" si="0"/>
        <v>0</v>
      </c>
    </row>
    <row r="32" spans="1:9">
      <c r="A32" s="543">
        <v>18</v>
      </c>
      <c r="B32" s="544" t="s">
        <v>178</v>
      </c>
      <c r="C32" s="545" t="s">
        <v>101</v>
      </c>
      <c r="D32" s="545" t="s">
        <v>952</v>
      </c>
      <c r="E32" s="546" t="s">
        <v>951</v>
      </c>
      <c r="F32" s="545" t="s">
        <v>340</v>
      </c>
      <c r="G32" s="547">
        <v>76</v>
      </c>
      <c r="H32" s="548"/>
      <c r="I32" s="548">
        <f t="shared" si="0"/>
        <v>0</v>
      </c>
    </row>
    <row r="33" spans="1:9">
      <c r="A33" s="543">
        <v>19</v>
      </c>
      <c r="B33" s="544" t="s">
        <v>178</v>
      </c>
      <c r="C33" s="545" t="s">
        <v>101</v>
      </c>
      <c r="D33" s="545" t="s">
        <v>950</v>
      </c>
      <c r="E33" s="546" t="s">
        <v>949</v>
      </c>
      <c r="F33" s="545" t="s">
        <v>340</v>
      </c>
      <c r="G33" s="547">
        <v>28</v>
      </c>
      <c r="H33" s="548"/>
      <c r="I33" s="548">
        <f t="shared" si="0"/>
        <v>0</v>
      </c>
    </row>
    <row r="34" spans="1:9">
      <c r="A34" s="543">
        <v>20</v>
      </c>
      <c r="B34" s="544" t="s">
        <v>178</v>
      </c>
      <c r="C34" s="545" t="s">
        <v>101</v>
      </c>
      <c r="D34" s="545" t="s">
        <v>948</v>
      </c>
      <c r="E34" s="546" t="s">
        <v>947</v>
      </c>
      <c r="F34" s="545" t="s">
        <v>340</v>
      </c>
      <c r="G34" s="547">
        <v>54</v>
      </c>
      <c r="H34" s="548"/>
      <c r="I34" s="548">
        <f t="shared" ref="I34:I65" si="1">H34*G34</f>
        <v>0</v>
      </c>
    </row>
    <row r="35" spans="1:9">
      <c r="A35" s="543">
        <v>21</v>
      </c>
      <c r="B35" s="544" t="s">
        <v>178</v>
      </c>
      <c r="C35" s="545" t="s">
        <v>101</v>
      </c>
      <c r="D35" s="545" t="s">
        <v>946</v>
      </c>
      <c r="E35" s="546" t="s">
        <v>945</v>
      </c>
      <c r="F35" s="545" t="s">
        <v>340</v>
      </c>
      <c r="G35" s="547">
        <v>62</v>
      </c>
      <c r="H35" s="548"/>
      <c r="I35" s="548">
        <f t="shared" si="1"/>
        <v>0</v>
      </c>
    </row>
    <row r="36" spans="1:9">
      <c r="A36" s="543">
        <v>22</v>
      </c>
      <c r="B36" s="544" t="s">
        <v>178</v>
      </c>
      <c r="C36" s="545" t="s">
        <v>101</v>
      </c>
      <c r="D36" s="545" t="s">
        <v>944</v>
      </c>
      <c r="E36" s="546" t="s">
        <v>943</v>
      </c>
      <c r="F36" s="545" t="s">
        <v>340</v>
      </c>
      <c r="G36" s="547">
        <v>18</v>
      </c>
      <c r="H36" s="548"/>
      <c r="I36" s="548">
        <f t="shared" si="1"/>
        <v>0</v>
      </c>
    </row>
    <row r="37" spans="1:9">
      <c r="A37" s="543">
        <v>23</v>
      </c>
      <c r="B37" s="544" t="s">
        <v>178</v>
      </c>
      <c r="C37" s="545" t="s">
        <v>101</v>
      </c>
      <c r="D37" s="545" t="s">
        <v>942</v>
      </c>
      <c r="E37" s="546" t="s">
        <v>941</v>
      </c>
      <c r="F37" s="545" t="s">
        <v>340</v>
      </c>
      <c r="G37" s="547">
        <v>20</v>
      </c>
      <c r="H37" s="548"/>
      <c r="I37" s="548">
        <f t="shared" si="1"/>
        <v>0</v>
      </c>
    </row>
    <row r="38" spans="1:9">
      <c r="A38" s="543">
        <v>24</v>
      </c>
      <c r="B38" s="544" t="s">
        <v>178</v>
      </c>
      <c r="C38" s="545" t="s">
        <v>101</v>
      </c>
      <c r="D38" s="545" t="s">
        <v>940</v>
      </c>
      <c r="E38" s="546" t="s">
        <v>939</v>
      </c>
      <c r="F38" s="545" t="s">
        <v>340</v>
      </c>
      <c r="G38" s="547">
        <v>36</v>
      </c>
      <c r="H38" s="548"/>
      <c r="I38" s="548">
        <f t="shared" si="1"/>
        <v>0</v>
      </c>
    </row>
    <row r="39" spans="1:9">
      <c r="A39" s="543">
        <v>25</v>
      </c>
      <c r="B39" s="544" t="s">
        <v>178</v>
      </c>
      <c r="C39" s="545" t="s">
        <v>101</v>
      </c>
      <c r="D39" s="545" t="s">
        <v>938</v>
      </c>
      <c r="E39" s="546" t="s">
        <v>937</v>
      </c>
      <c r="F39" s="545" t="s">
        <v>340</v>
      </c>
      <c r="G39" s="547">
        <v>249</v>
      </c>
      <c r="H39" s="548"/>
      <c r="I39" s="548">
        <f t="shared" si="1"/>
        <v>0</v>
      </c>
    </row>
    <row r="40" spans="1:9">
      <c r="A40" s="543">
        <v>26</v>
      </c>
      <c r="B40" s="544" t="s">
        <v>178</v>
      </c>
      <c r="C40" s="545" t="s">
        <v>101</v>
      </c>
      <c r="D40" s="545" t="s">
        <v>936</v>
      </c>
      <c r="E40" s="546" t="s">
        <v>935</v>
      </c>
      <c r="F40" s="545" t="s">
        <v>210</v>
      </c>
      <c r="G40" s="547">
        <v>176</v>
      </c>
      <c r="H40" s="548"/>
      <c r="I40" s="548">
        <f t="shared" si="1"/>
        <v>0</v>
      </c>
    </row>
    <row r="41" spans="1:9">
      <c r="A41" s="543">
        <v>27</v>
      </c>
      <c r="B41" s="544" t="s">
        <v>178</v>
      </c>
      <c r="C41" s="545" t="s">
        <v>101</v>
      </c>
      <c r="D41" s="545" t="s">
        <v>934</v>
      </c>
      <c r="E41" s="546" t="s">
        <v>933</v>
      </c>
      <c r="F41" s="545" t="s">
        <v>210</v>
      </c>
      <c r="G41" s="547">
        <v>8</v>
      </c>
      <c r="H41" s="548"/>
      <c r="I41" s="548">
        <f t="shared" si="1"/>
        <v>0</v>
      </c>
    </row>
    <row r="42" spans="1:9">
      <c r="A42" s="543">
        <v>28</v>
      </c>
      <c r="B42" s="544" t="s">
        <v>178</v>
      </c>
      <c r="C42" s="545" t="s">
        <v>101</v>
      </c>
      <c r="D42" s="545" t="s">
        <v>932</v>
      </c>
      <c r="E42" s="546" t="s">
        <v>931</v>
      </c>
      <c r="F42" s="545" t="s">
        <v>210</v>
      </c>
      <c r="G42" s="547">
        <v>4</v>
      </c>
      <c r="H42" s="548"/>
      <c r="I42" s="548">
        <f t="shared" si="1"/>
        <v>0</v>
      </c>
    </row>
    <row r="43" spans="1:9">
      <c r="A43" s="543">
        <v>29</v>
      </c>
      <c r="B43" s="544" t="s">
        <v>178</v>
      </c>
      <c r="C43" s="545" t="s">
        <v>101</v>
      </c>
      <c r="D43" s="545" t="s">
        <v>930</v>
      </c>
      <c r="E43" s="546" t="s">
        <v>929</v>
      </c>
      <c r="F43" s="545" t="s">
        <v>210</v>
      </c>
      <c r="G43" s="547">
        <v>24</v>
      </c>
      <c r="H43" s="548"/>
      <c r="I43" s="548">
        <f t="shared" si="1"/>
        <v>0</v>
      </c>
    </row>
    <row r="44" spans="1:9">
      <c r="A44" s="543">
        <v>30</v>
      </c>
      <c r="B44" s="544" t="s">
        <v>178</v>
      </c>
      <c r="C44" s="545" t="s">
        <v>101</v>
      </c>
      <c r="D44" s="545" t="s">
        <v>928</v>
      </c>
      <c r="E44" s="546" t="s">
        <v>927</v>
      </c>
      <c r="F44" s="545" t="s">
        <v>210</v>
      </c>
      <c r="G44" s="547">
        <v>16</v>
      </c>
      <c r="H44" s="548"/>
      <c r="I44" s="548">
        <f t="shared" si="1"/>
        <v>0</v>
      </c>
    </row>
    <row r="45" spans="1:9">
      <c r="A45" s="543">
        <v>31</v>
      </c>
      <c r="B45" s="544" t="s">
        <v>178</v>
      </c>
      <c r="C45" s="545" t="s">
        <v>101</v>
      </c>
      <c r="D45" s="545" t="s">
        <v>926</v>
      </c>
      <c r="E45" s="546" t="s">
        <v>925</v>
      </c>
      <c r="F45" s="545" t="s">
        <v>210</v>
      </c>
      <c r="G45" s="547">
        <v>4</v>
      </c>
      <c r="H45" s="548"/>
      <c r="I45" s="548">
        <f t="shared" si="1"/>
        <v>0</v>
      </c>
    </row>
    <row r="46" spans="1:9" ht="31.5">
      <c r="A46" s="543">
        <v>32</v>
      </c>
      <c r="B46" s="544" t="s">
        <v>178</v>
      </c>
      <c r="C46" s="545" t="s">
        <v>101</v>
      </c>
      <c r="D46" s="545" t="s">
        <v>924</v>
      </c>
      <c r="E46" s="546" t="s">
        <v>923</v>
      </c>
      <c r="F46" s="545" t="s">
        <v>210</v>
      </c>
      <c r="G46" s="547">
        <v>192</v>
      </c>
      <c r="H46" s="548"/>
      <c r="I46" s="548">
        <f t="shared" si="1"/>
        <v>0</v>
      </c>
    </row>
    <row r="47" spans="1:9">
      <c r="A47" s="543">
        <v>33</v>
      </c>
      <c r="B47" s="544" t="s">
        <v>178</v>
      </c>
      <c r="C47" s="545" t="s">
        <v>101</v>
      </c>
      <c r="D47" s="545" t="s">
        <v>922</v>
      </c>
      <c r="E47" s="546" t="s">
        <v>921</v>
      </c>
      <c r="F47" s="545" t="s">
        <v>210</v>
      </c>
      <c r="G47" s="547">
        <v>8</v>
      </c>
      <c r="H47" s="548"/>
      <c r="I47" s="548">
        <f t="shared" si="1"/>
        <v>0</v>
      </c>
    </row>
    <row r="48" spans="1:9">
      <c r="A48" s="543">
        <v>34</v>
      </c>
      <c r="B48" s="544" t="s">
        <v>178</v>
      </c>
      <c r="C48" s="545" t="s">
        <v>101</v>
      </c>
      <c r="D48" s="545" t="s">
        <v>920</v>
      </c>
      <c r="E48" s="546" t="s">
        <v>919</v>
      </c>
      <c r="F48" s="545" t="s">
        <v>210</v>
      </c>
      <c r="G48" s="547">
        <v>1</v>
      </c>
      <c r="H48" s="548"/>
      <c r="I48" s="548">
        <f t="shared" si="1"/>
        <v>0</v>
      </c>
    </row>
    <row r="49" spans="1:9" ht="21">
      <c r="A49" s="543">
        <v>35</v>
      </c>
      <c r="B49" s="544" t="s">
        <v>178</v>
      </c>
      <c r="C49" s="545" t="s">
        <v>101</v>
      </c>
      <c r="D49" s="545" t="s">
        <v>918</v>
      </c>
      <c r="E49" s="546" t="s">
        <v>1249</v>
      </c>
      <c r="F49" s="545" t="s">
        <v>210</v>
      </c>
      <c r="G49" s="547">
        <v>176</v>
      </c>
      <c r="H49" s="548"/>
      <c r="I49" s="548">
        <f t="shared" si="1"/>
        <v>0</v>
      </c>
    </row>
    <row r="50" spans="1:9" ht="21">
      <c r="A50" s="543">
        <v>36</v>
      </c>
      <c r="B50" s="544" t="s">
        <v>178</v>
      </c>
      <c r="C50" s="545" t="s">
        <v>101</v>
      </c>
      <c r="D50" s="545" t="s">
        <v>917</v>
      </c>
      <c r="E50" s="546" t="s">
        <v>916</v>
      </c>
      <c r="F50" s="545" t="s">
        <v>210</v>
      </c>
      <c r="G50" s="547">
        <v>176</v>
      </c>
      <c r="H50" s="548"/>
      <c r="I50" s="548">
        <f t="shared" si="1"/>
        <v>0</v>
      </c>
    </row>
    <row r="51" spans="1:9">
      <c r="A51" s="543">
        <v>37</v>
      </c>
      <c r="B51" s="544" t="s">
        <v>178</v>
      </c>
      <c r="C51" s="545" t="s">
        <v>101</v>
      </c>
      <c r="D51" s="545" t="s">
        <v>915</v>
      </c>
      <c r="E51" s="546" t="s">
        <v>914</v>
      </c>
      <c r="F51" s="545" t="s">
        <v>210</v>
      </c>
      <c r="G51" s="547">
        <v>8</v>
      </c>
      <c r="H51" s="548"/>
      <c r="I51" s="548">
        <f t="shared" si="1"/>
        <v>0</v>
      </c>
    </row>
    <row r="52" spans="1:9">
      <c r="A52" s="543">
        <v>38</v>
      </c>
      <c r="B52" s="544" t="s">
        <v>178</v>
      </c>
      <c r="C52" s="545" t="s">
        <v>101</v>
      </c>
      <c r="D52" s="545" t="s">
        <v>913</v>
      </c>
      <c r="E52" s="546" t="s">
        <v>912</v>
      </c>
      <c r="F52" s="545" t="s">
        <v>210</v>
      </c>
      <c r="G52" s="547">
        <v>12</v>
      </c>
      <c r="H52" s="548"/>
      <c r="I52" s="548">
        <f t="shared" si="1"/>
        <v>0</v>
      </c>
    </row>
    <row r="53" spans="1:9">
      <c r="A53" s="543">
        <v>39</v>
      </c>
      <c r="B53" s="544" t="s">
        <v>178</v>
      </c>
      <c r="C53" s="545" t="s">
        <v>101</v>
      </c>
      <c r="D53" s="545" t="s">
        <v>911</v>
      </c>
      <c r="E53" s="546" t="s">
        <v>910</v>
      </c>
      <c r="F53" s="545" t="s">
        <v>210</v>
      </c>
      <c r="G53" s="547">
        <v>11</v>
      </c>
      <c r="H53" s="548"/>
      <c r="I53" s="548">
        <f t="shared" si="1"/>
        <v>0</v>
      </c>
    </row>
    <row r="54" spans="1:9" ht="21">
      <c r="A54" s="543">
        <v>40</v>
      </c>
      <c r="B54" s="544" t="s">
        <v>178</v>
      </c>
      <c r="C54" s="545" t="s">
        <v>101</v>
      </c>
      <c r="D54" s="545" t="s">
        <v>909</v>
      </c>
      <c r="E54" s="546" t="s">
        <v>908</v>
      </c>
      <c r="F54" s="545" t="s">
        <v>210</v>
      </c>
      <c r="G54" s="547">
        <v>11</v>
      </c>
      <c r="H54" s="548"/>
      <c r="I54" s="548">
        <f t="shared" si="1"/>
        <v>0</v>
      </c>
    </row>
    <row r="55" spans="1:9" ht="21">
      <c r="A55" s="543">
        <v>41</v>
      </c>
      <c r="B55" s="544" t="s">
        <v>178</v>
      </c>
      <c r="C55" s="545" t="s">
        <v>101</v>
      </c>
      <c r="D55" s="545" t="s">
        <v>907</v>
      </c>
      <c r="E55" s="546" t="s">
        <v>906</v>
      </c>
      <c r="F55" s="545" t="s">
        <v>210</v>
      </c>
      <c r="G55" s="547">
        <v>1</v>
      </c>
      <c r="H55" s="548"/>
      <c r="I55" s="548">
        <f t="shared" si="1"/>
        <v>0</v>
      </c>
    </row>
    <row r="56" spans="1:9" ht="21">
      <c r="A56" s="543">
        <v>42</v>
      </c>
      <c r="B56" s="544" t="s">
        <v>178</v>
      </c>
      <c r="C56" s="545" t="s">
        <v>101</v>
      </c>
      <c r="D56" s="545" t="s">
        <v>905</v>
      </c>
      <c r="E56" s="546" t="s">
        <v>904</v>
      </c>
      <c r="F56" s="545" t="s">
        <v>210</v>
      </c>
      <c r="G56" s="547">
        <v>53</v>
      </c>
      <c r="H56" s="548"/>
      <c r="I56" s="548">
        <f t="shared" si="1"/>
        <v>0</v>
      </c>
    </row>
    <row r="57" spans="1:9" ht="21">
      <c r="A57" s="543">
        <v>43</v>
      </c>
      <c r="B57" s="544" t="s">
        <v>178</v>
      </c>
      <c r="C57" s="545" t="s">
        <v>101</v>
      </c>
      <c r="D57" s="545" t="s">
        <v>903</v>
      </c>
      <c r="E57" s="546" t="s">
        <v>902</v>
      </c>
      <c r="F57" s="545" t="s">
        <v>210</v>
      </c>
      <c r="G57" s="547">
        <v>1</v>
      </c>
      <c r="H57" s="548"/>
      <c r="I57" s="548">
        <f t="shared" si="1"/>
        <v>0</v>
      </c>
    </row>
    <row r="58" spans="1:9" ht="21">
      <c r="A58" s="543">
        <v>44</v>
      </c>
      <c r="B58" s="544" t="s">
        <v>178</v>
      </c>
      <c r="C58" s="545" t="s">
        <v>101</v>
      </c>
      <c r="D58" s="545" t="s">
        <v>901</v>
      </c>
      <c r="E58" s="546" t="s">
        <v>900</v>
      </c>
      <c r="F58" s="545" t="s">
        <v>210</v>
      </c>
      <c r="G58" s="547">
        <v>2</v>
      </c>
      <c r="H58" s="548"/>
      <c r="I58" s="548">
        <f t="shared" si="1"/>
        <v>0</v>
      </c>
    </row>
    <row r="59" spans="1:9">
      <c r="A59" s="543">
        <v>45</v>
      </c>
      <c r="B59" s="544" t="s">
        <v>178</v>
      </c>
      <c r="C59" s="545" t="s">
        <v>101</v>
      </c>
      <c r="D59" s="545" t="s">
        <v>899</v>
      </c>
      <c r="E59" s="546" t="s">
        <v>898</v>
      </c>
      <c r="F59" s="545" t="s">
        <v>210</v>
      </c>
      <c r="G59" s="547">
        <v>4</v>
      </c>
      <c r="H59" s="548"/>
      <c r="I59" s="548">
        <f t="shared" si="1"/>
        <v>0</v>
      </c>
    </row>
    <row r="60" spans="1:9">
      <c r="A60" s="543">
        <v>46</v>
      </c>
      <c r="B60" s="544" t="s">
        <v>178</v>
      </c>
      <c r="C60" s="545" t="s">
        <v>101</v>
      </c>
      <c r="D60" s="545" t="s">
        <v>897</v>
      </c>
      <c r="E60" s="546" t="s">
        <v>896</v>
      </c>
      <c r="F60" s="545" t="s">
        <v>210</v>
      </c>
      <c r="G60" s="547">
        <v>1</v>
      </c>
      <c r="H60" s="548"/>
      <c r="I60" s="548">
        <f t="shared" si="1"/>
        <v>0</v>
      </c>
    </row>
    <row r="61" spans="1:9">
      <c r="A61" s="543">
        <v>47</v>
      </c>
      <c r="B61" s="544" t="s">
        <v>178</v>
      </c>
      <c r="C61" s="545" t="s">
        <v>101</v>
      </c>
      <c r="D61" s="545" t="s">
        <v>895</v>
      </c>
      <c r="E61" s="546" t="s">
        <v>894</v>
      </c>
      <c r="F61" s="545" t="s">
        <v>210</v>
      </c>
      <c r="G61" s="547">
        <v>2</v>
      </c>
      <c r="H61" s="548"/>
      <c r="I61" s="548">
        <f t="shared" si="1"/>
        <v>0</v>
      </c>
    </row>
    <row r="62" spans="1:9">
      <c r="A62" s="543">
        <v>48</v>
      </c>
      <c r="B62" s="544" t="s">
        <v>178</v>
      </c>
      <c r="C62" s="545" t="s">
        <v>101</v>
      </c>
      <c r="D62" s="545" t="s">
        <v>893</v>
      </c>
      <c r="E62" s="546" t="s">
        <v>892</v>
      </c>
      <c r="F62" s="545" t="s">
        <v>210</v>
      </c>
      <c r="G62" s="547">
        <v>1</v>
      </c>
      <c r="H62" s="548"/>
      <c r="I62" s="548">
        <f t="shared" si="1"/>
        <v>0</v>
      </c>
    </row>
    <row r="63" spans="1:9">
      <c r="A63" s="543">
        <v>49</v>
      </c>
      <c r="B63" s="544" t="s">
        <v>178</v>
      </c>
      <c r="C63" s="545" t="s">
        <v>101</v>
      </c>
      <c r="D63" s="545" t="s">
        <v>891</v>
      </c>
      <c r="E63" s="546" t="s">
        <v>890</v>
      </c>
      <c r="F63" s="545" t="s">
        <v>340</v>
      </c>
      <c r="G63" s="547">
        <v>58</v>
      </c>
      <c r="H63" s="548"/>
      <c r="I63" s="548">
        <f t="shared" si="1"/>
        <v>0</v>
      </c>
    </row>
    <row r="64" spans="1:9">
      <c r="A64" s="543">
        <v>50</v>
      </c>
      <c r="B64" s="544" t="s">
        <v>178</v>
      </c>
      <c r="C64" s="545" t="s">
        <v>101</v>
      </c>
      <c r="D64" s="545" t="s">
        <v>889</v>
      </c>
      <c r="E64" s="546" t="s">
        <v>888</v>
      </c>
      <c r="F64" s="545" t="s">
        <v>210</v>
      </c>
      <c r="G64" s="547">
        <v>1</v>
      </c>
      <c r="H64" s="548"/>
      <c r="I64" s="548">
        <f t="shared" si="1"/>
        <v>0</v>
      </c>
    </row>
    <row r="65" spans="1:9">
      <c r="A65" s="543">
        <v>51</v>
      </c>
      <c r="B65" s="544" t="s">
        <v>178</v>
      </c>
      <c r="C65" s="545" t="s">
        <v>101</v>
      </c>
      <c r="D65" s="545" t="s">
        <v>887</v>
      </c>
      <c r="E65" s="546" t="s">
        <v>886</v>
      </c>
      <c r="F65" s="545" t="s">
        <v>210</v>
      </c>
      <c r="G65" s="547">
        <v>24</v>
      </c>
      <c r="H65" s="548"/>
      <c r="I65" s="548">
        <f t="shared" si="1"/>
        <v>0</v>
      </c>
    </row>
    <row r="66" spans="1:9">
      <c r="A66" s="543">
        <v>52</v>
      </c>
      <c r="B66" s="544" t="s">
        <v>178</v>
      </c>
      <c r="C66" s="545" t="s">
        <v>101</v>
      </c>
      <c r="D66" s="545" t="s">
        <v>885</v>
      </c>
      <c r="E66" s="546" t="s">
        <v>884</v>
      </c>
      <c r="F66" s="545" t="s">
        <v>210</v>
      </c>
      <c r="G66" s="547">
        <v>24</v>
      </c>
      <c r="H66" s="548"/>
      <c r="I66" s="548">
        <f t="shared" ref="I66:I97" si="2">H66*G66</f>
        <v>0</v>
      </c>
    </row>
    <row r="67" spans="1:9">
      <c r="A67" s="543">
        <v>53</v>
      </c>
      <c r="B67" s="544" t="s">
        <v>178</v>
      </c>
      <c r="C67" s="545" t="s">
        <v>101</v>
      </c>
      <c r="D67" s="545" t="s">
        <v>883</v>
      </c>
      <c r="E67" s="546" t="s">
        <v>882</v>
      </c>
      <c r="F67" s="545" t="s">
        <v>210</v>
      </c>
      <c r="G67" s="547">
        <v>48</v>
      </c>
      <c r="H67" s="548"/>
      <c r="I67" s="548">
        <f t="shared" si="2"/>
        <v>0</v>
      </c>
    </row>
    <row r="68" spans="1:9">
      <c r="A68" s="543">
        <v>54</v>
      </c>
      <c r="B68" s="544" t="s">
        <v>178</v>
      </c>
      <c r="C68" s="545" t="s">
        <v>101</v>
      </c>
      <c r="D68" s="545" t="s">
        <v>881</v>
      </c>
      <c r="E68" s="546" t="s">
        <v>880</v>
      </c>
      <c r="F68" s="545" t="s">
        <v>210</v>
      </c>
      <c r="G68" s="547">
        <v>24</v>
      </c>
      <c r="H68" s="548"/>
      <c r="I68" s="548">
        <f t="shared" si="2"/>
        <v>0</v>
      </c>
    </row>
    <row r="69" spans="1:9">
      <c r="A69" s="543">
        <v>55</v>
      </c>
      <c r="B69" s="544" t="s">
        <v>178</v>
      </c>
      <c r="C69" s="545" t="s">
        <v>101</v>
      </c>
      <c r="D69" s="545" t="s">
        <v>879</v>
      </c>
      <c r="E69" s="546" t="s">
        <v>878</v>
      </c>
      <c r="F69" s="545" t="s">
        <v>210</v>
      </c>
      <c r="G69" s="547">
        <v>6</v>
      </c>
      <c r="H69" s="548"/>
      <c r="I69" s="548">
        <f t="shared" si="2"/>
        <v>0</v>
      </c>
    </row>
    <row r="70" spans="1:9">
      <c r="A70" s="543">
        <v>56</v>
      </c>
      <c r="B70" s="544" t="s">
        <v>178</v>
      </c>
      <c r="C70" s="545" t="s">
        <v>101</v>
      </c>
      <c r="D70" s="545" t="s">
        <v>877</v>
      </c>
      <c r="E70" s="546" t="s">
        <v>876</v>
      </c>
      <c r="F70" s="545" t="s">
        <v>210</v>
      </c>
      <c r="G70" s="547">
        <v>18</v>
      </c>
      <c r="H70" s="548"/>
      <c r="I70" s="548">
        <f t="shared" si="2"/>
        <v>0</v>
      </c>
    </row>
    <row r="71" spans="1:9" ht="21">
      <c r="A71" s="543">
        <v>59</v>
      </c>
      <c r="B71" s="544" t="s">
        <v>178</v>
      </c>
      <c r="C71" s="545" t="s">
        <v>101</v>
      </c>
      <c r="D71" s="545" t="s">
        <v>875</v>
      </c>
      <c r="E71" s="546" t="s">
        <v>874</v>
      </c>
      <c r="F71" s="545" t="s">
        <v>210</v>
      </c>
      <c r="G71" s="547">
        <v>2</v>
      </c>
      <c r="H71" s="548"/>
      <c r="I71" s="548">
        <f t="shared" si="2"/>
        <v>0</v>
      </c>
    </row>
    <row r="72" spans="1:9" ht="21">
      <c r="A72" s="543">
        <v>60</v>
      </c>
      <c r="B72" s="544" t="s">
        <v>178</v>
      </c>
      <c r="C72" s="545" t="s">
        <v>101</v>
      </c>
      <c r="D72" s="545" t="s">
        <v>873</v>
      </c>
      <c r="E72" s="546" t="s">
        <v>872</v>
      </c>
      <c r="F72" s="545" t="s">
        <v>210</v>
      </c>
      <c r="G72" s="547">
        <v>1</v>
      </c>
      <c r="H72" s="548"/>
      <c r="I72" s="548">
        <f t="shared" si="2"/>
        <v>0</v>
      </c>
    </row>
    <row r="73" spans="1:9" ht="21">
      <c r="A73" s="543">
        <v>61</v>
      </c>
      <c r="B73" s="544" t="s">
        <v>178</v>
      </c>
      <c r="C73" s="545" t="s">
        <v>101</v>
      </c>
      <c r="D73" s="545" t="s">
        <v>871</v>
      </c>
      <c r="E73" s="546" t="s">
        <v>870</v>
      </c>
      <c r="F73" s="545" t="s">
        <v>210</v>
      </c>
      <c r="G73" s="547">
        <v>6</v>
      </c>
      <c r="H73" s="548"/>
      <c r="I73" s="548">
        <f t="shared" si="2"/>
        <v>0</v>
      </c>
    </row>
    <row r="74" spans="1:9">
      <c r="A74" s="543">
        <v>62</v>
      </c>
      <c r="B74" s="544" t="s">
        <v>178</v>
      </c>
      <c r="C74" s="545" t="s">
        <v>101</v>
      </c>
      <c r="D74" s="545" t="s">
        <v>869</v>
      </c>
      <c r="E74" s="546" t="s">
        <v>868</v>
      </c>
      <c r="F74" s="545" t="s">
        <v>210</v>
      </c>
      <c r="G74" s="547">
        <v>3</v>
      </c>
      <c r="H74" s="548"/>
      <c r="I74" s="548">
        <f t="shared" si="2"/>
        <v>0</v>
      </c>
    </row>
    <row r="75" spans="1:9" ht="21">
      <c r="A75" s="543">
        <v>63</v>
      </c>
      <c r="B75" s="544" t="s">
        <v>178</v>
      </c>
      <c r="C75" s="545" t="s">
        <v>101</v>
      </c>
      <c r="D75" s="545" t="s">
        <v>867</v>
      </c>
      <c r="E75" s="546" t="s">
        <v>866</v>
      </c>
      <c r="F75" s="545" t="s">
        <v>210</v>
      </c>
      <c r="G75" s="547">
        <v>3</v>
      </c>
      <c r="H75" s="548"/>
      <c r="I75" s="548">
        <f t="shared" si="2"/>
        <v>0</v>
      </c>
    </row>
    <row r="76" spans="1:9" ht="21">
      <c r="A76" s="543">
        <v>64</v>
      </c>
      <c r="B76" s="544" t="s">
        <v>178</v>
      </c>
      <c r="C76" s="545" t="s">
        <v>101</v>
      </c>
      <c r="D76" s="545" t="s">
        <v>865</v>
      </c>
      <c r="E76" s="546" t="s">
        <v>864</v>
      </c>
      <c r="F76" s="545" t="s">
        <v>210</v>
      </c>
      <c r="G76" s="547">
        <v>3</v>
      </c>
      <c r="H76" s="548"/>
      <c r="I76" s="548">
        <f t="shared" si="2"/>
        <v>0</v>
      </c>
    </row>
    <row r="77" spans="1:9">
      <c r="A77" s="543">
        <v>65</v>
      </c>
      <c r="B77" s="544" t="s">
        <v>178</v>
      </c>
      <c r="C77" s="545" t="s">
        <v>101</v>
      </c>
      <c r="D77" s="545" t="s">
        <v>863</v>
      </c>
      <c r="E77" s="546" t="s">
        <v>862</v>
      </c>
      <c r="F77" s="545" t="s">
        <v>210</v>
      </c>
      <c r="G77" s="547">
        <v>3</v>
      </c>
      <c r="H77" s="548"/>
      <c r="I77" s="548">
        <f t="shared" si="2"/>
        <v>0</v>
      </c>
    </row>
    <row r="78" spans="1:9">
      <c r="A78" s="543">
        <v>66</v>
      </c>
      <c r="B78" s="544" t="s">
        <v>178</v>
      </c>
      <c r="C78" s="545" t="s">
        <v>101</v>
      </c>
      <c r="D78" s="545" t="s">
        <v>861</v>
      </c>
      <c r="E78" s="546" t="s">
        <v>860</v>
      </c>
      <c r="F78" s="545" t="s">
        <v>210</v>
      </c>
      <c r="G78" s="547">
        <v>4</v>
      </c>
      <c r="H78" s="548"/>
      <c r="I78" s="548">
        <f t="shared" si="2"/>
        <v>0</v>
      </c>
    </row>
    <row r="79" spans="1:9">
      <c r="A79" s="543">
        <v>67</v>
      </c>
      <c r="B79" s="544" t="s">
        <v>178</v>
      </c>
      <c r="C79" s="545" t="s">
        <v>101</v>
      </c>
      <c r="D79" s="545" t="s">
        <v>859</v>
      </c>
      <c r="E79" s="546" t="s">
        <v>858</v>
      </c>
      <c r="F79" s="545" t="s">
        <v>210</v>
      </c>
      <c r="G79" s="547">
        <v>3</v>
      </c>
      <c r="H79" s="548"/>
      <c r="I79" s="548">
        <f t="shared" si="2"/>
        <v>0</v>
      </c>
    </row>
    <row r="80" spans="1:9">
      <c r="A80" s="543">
        <v>68</v>
      </c>
      <c r="B80" s="544" t="s">
        <v>178</v>
      </c>
      <c r="C80" s="545" t="s">
        <v>101</v>
      </c>
      <c r="D80" s="545" t="s">
        <v>857</v>
      </c>
      <c r="E80" s="546" t="s">
        <v>856</v>
      </c>
      <c r="F80" s="545" t="s">
        <v>210</v>
      </c>
      <c r="G80" s="547">
        <v>5</v>
      </c>
      <c r="H80" s="548"/>
      <c r="I80" s="548">
        <f t="shared" si="2"/>
        <v>0</v>
      </c>
    </row>
    <row r="81" spans="1:9">
      <c r="A81" s="543">
        <v>69</v>
      </c>
      <c r="B81" s="544" t="s">
        <v>178</v>
      </c>
      <c r="C81" s="545" t="s">
        <v>101</v>
      </c>
      <c r="D81" s="545" t="s">
        <v>855</v>
      </c>
      <c r="E81" s="546" t="s">
        <v>854</v>
      </c>
      <c r="F81" s="545" t="s">
        <v>210</v>
      </c>
      <c r="G81" s="547">
        <v>2</v>
      </c>
      <c r="H81" s="548"/>
      <c r="I81" s="548">
        <f t="shared" si="2"/>
        <v>0</v>
      </c>
    </row>
    <row r="82" spans="1:9">
      <c r="A82" s="543">
        <v>70</v>
      </c>
      <c r="B82" s="544" t="s">
        <v>178</v>
      </c>
      <c r="C82" s="545" t="s">
        <v>101</v>
      </c>
      <c r="D82" s="545" t="s">
        <v>853</v>
      </c>
      <c r="E82" s="546" t="s">
        <v>852</v>
      </c>
      <c r="F82" s="545" t="s">
        <v>340</v>
      </c>
      <c r="G82" s="547">
        <v>7</v>
      </c>
      <c r="H82" s="548"/>
      <c r="I82" s="548">
        <f t="shared" si="2"/>
        <v>0</v>
      </c>
    </row>
    <row r="83" spans="1:9">
      <c r="A83" s="543">
        <v>71</v>
      </c>
      <c r="B83" s="544" t="s">
        <v>178</v>
      </c>
      <c r="C83" s="545" t="s">
        <v>101</v>
      </c>
      <c r="D83" s="545" t="s">
        <v>851</v>
      </c>
      <c r="E83" s="546" t="s">
        <v>850</v>
      </c>
      <c r="F83" s="545" t="s">
        <v>210</v>
      </c>
      <c r="G83" s="547">
        <v>12</v>
      </c>
      <c r="H83" s="548"/>
      <c r="I83" s="548">
        <f t="shared" si="2"/>
        <v>0</v>
      </c>
    </row>
    <row r="84" spans="1:9">
      <c r="A84" s="543">
        <v>72</v>
      </c>
      <c r="B84" s="544" t="s">
        <v>178</v>
      </c>
      <c r="C84" s="545" t="s">
        <v>101</v>
      </c>
      <c r="D84" s="545" t="s">
        <v>849</v>
      </c>
      <c r="E84" s="546" t="s">
        <v>848</v>
      </c>
      <c r="F84" s="545" t="s">
        <v>210</v>
      </c>
      <c r="G84" s="547">
        <v>4</v>
      </c>
      <c r="H84" s="548"/>
      <c r="I84" s="548">
        <f t="shared" si="2"/>
        <v>0</v>
      </c>
    </row>
    <row r="85" spans="1:9">
      <c r="A85" s="543">
        <v>73</v>
      </c>
      <c r="B85" s="544" t="s">
        <v>178</v>
      </c>
      <c r="C85" s="545" t="s">
        <v>101</v>
      </c>
      <c r="D85" s="545" t="s">
        <v>847</v>
      </c>
      <c r="E85" s="546" t="s">
        <v>846</v>
      </c>
      <c r="F85" s="545" t="s">
        <v>210</v>
      </c>
      <c r="G85" s="547">
        <v>1</v>
      </c>
      <c r="H85" s="548"/>
      <c r="I85" s="548">
        <f t="shared" si="2"/>
        <v>0</v>
      </c>
    </row>
    <row r="86" spans="1:9">
      <c r="A86" s="543">
        <v>74</v>
      </c>
      <c r="B86" s="544" t="s">
        <v>178</v>
      </c>
      <c r="C86" s="545" t="s">
        <v>101</v>
      </c>
      <c r="D86" s="545" t="s">
        <v>845</v>
      </c>
      <c r="E86" s="546" t="s">
        <v>844</v>
      </c>
      <c r="F86" s="545" t="s">
        <v>210</v>
      </c>
      <c r="G86" s="547">
        <v>11</v>
      </c>
      <c r="H86" s="548"/>
      <c r="I86" s="548">
        <f t="shared" si="2"/>
        <v>0</v>
      </c>
    </row>
    <row r="87" spans="1:9">
      <c r="A87" s="543">
        <v>75</v>
      </c>
      <c r="B87" s="544" t="s">
        <v>178</v>
      </c>
      <c r="C87" s="545" t="s">
        <v>101</v>
      </c>
      <c r="D87" s="545" t="s">
        <v>843</v>
      </c>
      <c r="E87" s="546" t="s">
        <v>842</v>
      </c>
      <c r="F87" s="545" t="s">
        <v>210</v>
      </c>
      <c r="G87" s="547">
        <v>3</v>
      </c>
      <c r="H87" s="548"/>
      <c r="I87" s="548">
        <f t="shared" si="2"/>
        <v>0</v>
      </c>
    </row>
    <row r="88" spans="1:9">
      <c r="A88" s="543">
        <v>76</v>
      </c>
      <c r="B88" s="544" t="s">
        <v>178</v>
      </c>
      <c r="C88" s="545" t="s">
        <v>101</v>
      </c>
      <c r="D88" s="545" t="s">
        <v>841</v>
      </c>
      <c r="E88" s="546" t="s">
        <v>840</v>
      </c>
      <c r="F88" s="545" t="s">
        <v>340</v>
      </c>
      <c r="G88" s="547">
        <v>152</v>
      </c>
      <c r="H88" s="548"/>
      <c r="I88" s="548">
        <f t="shared" si="2"/>
        <v>0</v>
      </c>
    </row>
    <row r="89" spans="1:9">
      <c r="A89" s="543">
        <v>77</v>
      </c>
      <c r="B89" s="544" t="s">
        <v>178</v>
      </c>
      <c r="C89" s="545" t="s">
        <v>101</v>
      </c>
      <c r="D89" s="545" t="s">
        <v>839</v>
      </c>
      <c r="E89" s="546" t="s">
        <v>838</v>
      </c>
      <c r="F89" s="545" t="s">
        <v>210</v>
      </c>
      <c r="G89" s="547">
        <v>8</v>
      </c>
      <c r="H89" s="548"/>
      <c r="I89" s="548">
        <f t="shared" si="2"/>
        <v>0</v>
      </c>
    </row>
    <row r="90" spans="1:9" ht="21">
      <c r="A90" s="543">
        <v>78</v>
      </c>
      <c r="B90" s="544" t="s">
        <v>178</v>
      </c>
      <c r="C90" s="545" t="s">
        <v>101</v>
      </c>
      <c r="D90" s="545" t="s">
        <v>837</v>
      </c>
      <c r="E90" s="546" t="s">
        <v>836</v>
      </c>
      <c r="F90" s="545" t="s">
        <v>210</v>
      </c>
      <c r="G90" s="547">
        <v>1</v>
      </c>
      <c r="H90" s="548"/>
      <c r="I90" s="548">
        <f t="shared" si="2"/>
        <v>0</v>
      </c>
    </row>
    <row r="91" spans="1:9">
      <c r="A91" s="543">
        <v>79</v>
      </c>
      <c r="B91" s="544" t="s">
        <v>178</v>
      </c>
      <c r="C91" s="545" t="s">
        <v>101</v>
      </c>
      <c r="D91" s="545" t="s">
        <v>835</v>
      </c>
      <c r="E91" s="546" t="s">
        <v>834</v>
      </c>
      <c r="F91" s="545" t="s">
        <v>210</v>
      </c>
      <c r="G91" s="547">
        <v>9</v>
      </c>
      <c r="H91" s="548"/>
      <c r="I91" s="548">
        <f t="shared" si="2"/>
        <v>0</v>
      </c>
    </row>
    <row r="92" spans="1:9">
      <c r="A92" s="543">
        <v>80</v>
      </c>
      <c r="B92" s="544" t="s">
        <v>178</v>
      </c>
      <c r="C92" s="545" t="s">
        <v>101</v>
      </c>
      <c r="D92" s="545" t="s">
        <v>833</v>
      </c>
      <c r="E92" s="546" t="s">
        <v>1250</v>
      </c>
      <c r="F92" s="545" t="s">
        <v>210</v>
      </c>
      <c r="G92" s="547">
        <v>2</v>
      </c>
      <c r="H92" s="548"/>
      <c r="I92" s="548">
        <f t="shared" si="2"/>
        <v>0</v>
      </c>
    </row>
    <row r="93" spans="1:9">
      <c r="A93" s="543">
        <v>81</v>
      </c>
      <c r="B93" s="544" t="s">
        <v>178</v>
      </c>
      <c r="C93" s="545" t="s">
        <v>101</v>
      </c>
      <c r="D93" s="545" t="s">
        <v>832</v>
      </c>
      <c r="E93" s="546" t="s">
        <v>1251</v>
      </c>
      <c r="F93" s="545" t="s">
        <v>210</v>
      </c>
      <c r="G93" s="547">
        <v>1</v>
      </c>
      <c r="H93" s="548"/>
      <c r="I93" s="548">
        <f t="shared" si="2"/>
        <v>0</v>
      </c>
    </row>
    <row r="94" spans="1:9">
      <c r="A94" s="543">
        <v>82</v>
      </c>
      <c r="B94" s="544" t="s">
        <v>178</v>
      </c>
      <c r="C94" s="545" t="s">
        <v>101</v>
      </c>
      <c r="D94" s="545" t="s">
        <v>831</v>
      </c>
      <c r="E94" s="546" t="s">
        <v>830</v>
      </c>
      <c r="F94" s="545" t="s">
        <v>210</v>
      </c>
      <c r="G94" s="547">
        <v>4</v>
      </c>
      <c r="H94" s="548"/>
      <c r="I94" s="548">
        <f t="shared" si="2"/>
        <v>0</v>
      </c>
    </row>
    <row r="95" spans="1:9">
      <c r="A95" s="543">
        <v>83</v>
      </c>
      <c r="B95" s="544" t="s">
        <v>178</v>
      </c>
      <c r="C95" s="545" t="s">
        <v>101</v>
      </c>
      <c r="D95" s="545" t="s">
        <v>829</v>
      </c>
      <c r="E95" s="546" t="s">
        <v>828</v>
      </c>
      <c r="F95" s="545" t="s">
        <v>210</v>
      </c>
      <c r="G95" s="547">
        <v>1</v>
      </c>
      <c r="H95" s="548"/>
      <c r="I95" s="548">
        <f t="shared" si="2"/>
        <v>0</v>
      </c>
    </row>
    <row r="96" spans="1:9">
      <c r="A96" s="543">
        <v>84</v>
      </c>
      <c r="B96" s="544" t="s">
        <v>178</v>
      </c>
      <c r="C96" s="545" t="s">
        <v>101</v>
      </c>
      <c r="D96" s="545" t="s">
        <v>827</v>
      </c>
      <c r="E96" s="546" t="s">
        <v>826</v>
      </c>
      <c r="F96" s="545" t="s">
        <v>210</v>
      </c>
      <c r="G96" s="547">
        <v>2</v>
      </c>
      <c r="H96" s="548"/>
      <c r="I96" s="548">
        <f t="shared" si="2"/>
        <v>0</v>
      </c>
    </row>
    <row r="97" spans="1:9">
      <c r="A97" s="543">
        <v>85</v>
      </c>
      <c r="B97" s="544" t="s">
        <v>178</v>
      </c>
      <c r="C97" s="545" t="s">
        <v>101</v>
      </c>
      <c r="D97" s="545" t="s">
        <v>825</v>
      </c>
      <c r="E97" s="546" t="s">
        <v>824</v>
      </c>
      <c r="F97" s="545" t="s">
        <v>210</v>
      </c>
      <c r="G97" s="547">
        <v>2</v>
      </c>
      <c r="H97" s="548"/>
      <c r="I97" s="548">
        <f t="shared" si="2"/>
        <v>0</v>
      </c>
    </row>
    <row r="98" spans="1:9">
      <c r="A98" s="543">
        <v>86</v>
      </c>
      <c r="B98" s="544" t="s">
        <v>178</v>
      </c>
      <c r="C98" s="545" t="s">
        <v>101</v>
      </c>
      <c r="D98" s="545" t="s">
        <v>823</v>
      </c>
      <c r="E98" s="546" t="s">
        <v>822</v>
      </c>
      <c r="F98" s="545" t="s">
        <v>210</v>
      </c>
      <c r="G98" s="547">
        <v>1</v>
      </c>
      <c r="H98" s="548"/>
      <c r="I98" s="548">
        <f t="shared" ref="I98:I114" si="3">H98*G98</f>
        <v>0</v>
      </c>
    </row>
    <row r="99" spans="1:9">
      <c r="A99" s="543">
        <v>87</v>
      </c>
      <c r="B99" s="544" t="s">
        <v>178</v>
      </c>
      <c r="C99" s="545" t="s">
        <v>101</v>
      </c>
      <c r="D99" s="545" t="s">
        <v>821</v>
      </c>
      <c r="E99" s="546" t="s">
        <v>820</v>
      </c>
      <c r="F99" s="545" t="s">
        <v>210</v>
      </c>
      <c r="G99" s="547">
        <v>24</v>
      </c>
      <c r="H99" s="548"/>
      <c r="I99" s="548">
        <f t="shared" si="3"/>
        <v>0</v>
      </c>
    </row>
    <row r="100" spans="1:9">
      <c r="A100" s="543">
        <v>88</v>
      </c>
      <c r="B100" s="544" t="s">
        <v>178</v>
      </c>
      <c r="C100" s="545" t="s">
        <v>101</v>
      </c>
      <c r="D100" s="545" t="s">
        <v>819</v>
      </c>
      <c r="E100" s="546" t="s">
        <v>818</v>
      </c>
      <c r="F100" s="545" t="s">
        <v>210</v>
      </c>
      <c r="G100" s="547">
        <v>1</v>
      </c>
      <c r="H100" s="548"/>
      <c r="I100" s="548">
        <f t="shared" si="3"/>
        <v>0</v>
      </c>
    </row>
    <row r="101" spans="1:9">
      <c r="A101" s="543">
        <v>89</v>
      </c>
      <c r="B101" s="544" t="s">
        <v>178</v>
      </c>
      <c r="C101" s="545" t="s">
        <v>101</v>
      </c>
      <c r="D101" s="545" t="s">
        <v>817</v>
      </c>
      <c r="E101" s="546" t="s">
        <v>816</v>
      </c>
      <c r="F101" s="545" t="s">
        <v>210</v>
      </c>
      <c r="G101" s="547">
        <v>4</v>
      </c>
      <c r="H101" s="548"/>
      <c r="I101" s="548">
        <f t="shared" si="3"/>
        <v>0</v>
      </c>
    </row>
    <row r="102" spans="1:9">
      <c r="A102" s="543">
        <v>90</v>
      </c>
      <c r="B102" s="544" t="s">
        <v>178</v>
      </c>
      <c r="C102" s="545" t="s">
        <v>101</v>
      </c>
      <c r="D102" s="545" t="s">
        <v>815</v>
      </c>
      <c r="E102" s="546" t="s">
        <v>814</v>
      </c>
      <c r="F102" s="545" t="s">
        <v>210</v>
      </c>
      <c r="G102" s="547">
        <v>3</v>
      </c>
      <c r="H102" s="548"/>
      <c r="I102" s="548">
        <f t="shared" si="3"/>
        <v>0</v>
      </c>
    </row>
    <row r="103" spans="1:9">
      <c r="A103" s="543">
        <v>57</v>
      </c>
      <c r="B103" s="544" t="s">
        <v>178</v>
      </c>
      <c r="C103" s="545" t="s">
        <v>101</v>
      </c>
      <c r="D103" s="545" t="s">
        <v>813</v>
      </c>
      <c r="E103" s="546" t="s">
        <v>812</v>
      </c>
      <c r="F103" s="545" t="s">
        <v>210</v>
      </c>
      <c r="G103" s="547">
        <v>3</v>
      </c>
      <c r="H103" s="548"/>
      <c r="I103" s="548">
        <f t="shared" si="3"/>
        <v>0</v>
      </c>
    </row>
    <row r="104" spans="1:9">
      <c r="A104" s="543">
        <v>58</v>
      </c>
      <c r="B104" s="544" t="s">
        <v>178</v>
      </c>
      <c r="C104" s="545" t="s">
        <v>101</v>
      </c>
      <c r="D104" s="545" t="s">
        <v>811</v>
      </c>
      <c r="E104" s="546" t="s">
        <v>810</v>
      </c>
      <c r="F104" s="545" t="s">
        <v>210</v>
      </c>
      <c r="G104" s="547">
        <v>6</v>
      </c>
      <c r="H104" s="548"/>
      <c r="I104" s="548">
        <f t="shared" si="3"/>
        <v>0</v>
      </c>
    </row>
    <row r="105" spans="1:9">
      <c r="A105" s="543">
        <v>5</v>
      </c>
      <c r="B105" s="544" t="s">
        <v>178</v>
      </c>
      <c r="C105" s="545" t="s">
        <v>101</v>
      </c>
      <c r="D105" s="545" t="s">
        <v>809</v>
      </c>
      <c r="E105" s="546" t="s">
        <v>808</v>
      </c>
      <c r="F105" s="545" t="s">
        <v>340</v>
      </c>
      <c r="G105" s="547">
        <v>38</v>
      </c>
      <c r="H105" s="548"/>
      <c r="I105" s="548">
        <f t="shared" si="3"/>
        <v>0</v>
      </c>
    </row>
    <row r="106" spans="1:9">
      <c r="A106" s="543">
        <v>6</v>
      </c>
      <c r="B106" s="544" t="s">
        <v>178</v>
      </c>
      <c r="C106" s="545" t="s">
        <v>101</v>
      </c>
      <c r="D106" s="545" t="s">
        <v>807</v>
      </c>
      <c r="E106" s="546" t="s">
        <v>806</v>
      </c>
      <c r="F106" s="545" t="s">
        <v>340</v>
      </c>
      <c r="G106" s="547">
        <v>9</v>
      </c>
      <c r="H106" s="548"/>
      <c r="I106" s="548">
        <f t="shared" si="3"/>
        <v>0</v>
      </c>
    </row>
    <row r="107" spans="1:9">
      <c r="A107" s="543">
        <v>7</v>
      </c>
      <c r="B107" s="544" t="s">
        <v>178</v>
      </c>
      <c r="C107" s="545" t="s">
        <v>101</v>
      </c>
      <c r="D107" s="545" t="s">
        <v>805</v>
      </c>
      <c r="E107" s="546" t="s">
        <v>804</v>
      </c>
      <c r="F107" s="545" t="s">
        <v>340</v>
      </c>
      <c r="G107" s="547">
        <v>100</v>
      </c>
      <c r="H107" s="548"/>
      <c r="I107" s="548">
        <f t="shared" si="3"/>
        <v>0</v>
      </c>
    </row>
    <row r="108" spans="1:9">
      <c r="A108" s="543">
        <v>8</v>
      </c>
      <c r="B108" s="544" t="s">
        <v>178</v>
      </c>
      <c r="C108" s="545" t="s">
        <v>101</v>
      </c>
      <c r="D108" s="545" t="s">
        <v>803</v>
      </c>
      <c r="E108" s="546" t="s">
        <v>802</v>
      </c>
      <c r="F108" s="545" t="s">
        <v>340</v>
      </c>
      <c r="G108" s="547">
        <v>40</v>
      </c>
      <c r="H108" s="548"/>
      <c r="I108" s="548">
        <f t="shared" si="3"/>
        <v>0</v>
      </c>
    </row>
    <row r="109" spans="1:9">
      <c r="A109" s="543">
        <v>9</v>
      </c>
      <c r="B109" s="544" t="s">
        <v>178</v>
      </c>
      <c r="C109" s="545" t="s">
        <v>101</v>
      </c>
      <c r="D109" s="545" t="s">
        <v>801</v>
      </c>
      <c r="E109" s="546" t="s">
        <v>800</v>
      </c>
      <c r="F109" s="545" t="s">
        <v>340</v>
      </c>
      <c r="G109" s="547">
        <v>180</v>
      </c>
      <c r="H109" s="548"/>
      <c r="I109" s="548">
        <f t="shared" si="3"/>
        <v>0</v>
      </c>
    </row>
    <row r="110" spans="1:9">
      <c r="A110" s="543">
        <v>10</v>
      </c>
      <c r="B110" s="544" t="s">
        <v>178</v>
      </c>
      <c r="C110" s="545" t="s">
        <v>101</v>
      </c>
      <c r="D110" s="545" t="s">
        <v>799</v>
      </c>
      <c r="E110" s="546" t="s">
        <v>798</v>
      </c>
      <c r="F110" s="545" t="s">
        <v>340</v>
      </c>
      <c r="G110" s="547">
        <v>80</v>
      </c>
      <c r="H110" s="548"/>
      <c r="I110" s="548">
        <f t="shared" si="3"/>
        <v>0</v>
      </c>
    </row>
    <row r="111" spans="1:9">
      <c r="A111" s="543">
        <v>197</v>
      </c>
      <c r="B111" s="544" t="s">
        <v>178</v>
      </c>
      <c r="C111" s="545" t="s">
        <v>101</v>
      </c>
      <c r="D111" s="545" t="s">
        <v>797</v>
      </c>
      <c r="E111" s="546" t="s">
        <v>796</v>
      </c>
      <c r="F111" s="545" t="s">
        <v>210</v>
      </c>
      <c r="G111" s="547">
        <v>8</v>
      </c>
      <c r="H111" s="548"/>
      <c r="I111" s="548">
        <f t="shared" si="3"/>
        <v>0</v>
      </c>
    </row>
    <row r="112" spans="1:9">
      <c r="A112" s="543">
        <v>198</v>
      </c>
      <c r="B112" s="544" t="s">
        <v>178</v>
      </c>
      <c r="C112" s="545" t="s">
        <v>101</v>
      </c>
      <c r="D112" s="545" t="s">
        <v>795</v>
      </c>
      <c r="E112" s="546" t="s">
        <v>794</v>
      </c>
      <c r="F112" s="545" t="s">
        <v>210</v>
      </c>
      <c r="G112" s="547">
        <v>4</v>
      </c>
      <c r="H112" s="548"/>
      <c r="I112" s="548">
        <f t="shared" si="3"/>
        <v>0</v>
      </c>
    </row>
    <row r="113" spans="1:9">
      <c r="A113" s="543">
        <v>199</v>
      </c>
      <c r="B113" s="544" t="s">
        <v>178</v>
      </c>
      <c r="C113" s="545" t="s">
        <v>101</v>
      </c>
      <c r="D113" s="545" t="s">
        <v>793</v>
      </c>
      <c r="E113" s="546" t="s">
        <v>1252</v>
      </c>
      <c r="F113" s="545" t="s">
        <v>210</v>
      </c>
      <c r="G113" s="547">
        <v>4</v>
      </c>
      <c r="H113" s="548"/>
      <c r="I113" s="548">
        <f t="shared" si="3"/>
        <v>0</v>
      </c>
    </row>
    <row r="114" spans="1:9">
      <c r="A114" s="543">
        <v>196</v>
      </c>
      <c r="B114" s="544" t="s">
        <v>178</v>
      </c>
      <c r="C114" s="545" t="s">
        <v>101</v>
      </c>
      <c r="D114" s="545" t="s">
        <v>792</v>
      </c>
      <c r="E114" s="546" t="s">
        <v>791</v>
      </c>
      <c r="F114" s="545" t="s">
        <v>340</v>
      </c>
      <c r="G114" s="547">
        <v>6</v>
      </c>
      <c r="H114" s="548"/>
      <c r="I114" s="548">
        <f t="shared" si="3"/>
        <v>0</v>
      </c>
    </row>
    <row r="115" spans="1:9">
      <c r="A115" s="550">
        <v>0</v>
      </c>
      <c r="B115" s="551" t="s">
        <v>60</v>
      </c>
      <c r="C115" s="552"/>
      <c r="D115" s="552" t="s">
        <v>178</v>
      </c>
      <c r="E115" s="553" t="s">
        <v>790</v>
      </c>
      <c r="F115" s="552"/>
      <c r="G115" s="554"/>
      <c r="H115" s="555"/>
      <c r="I115" s="555">
        <f>SUM(I2:I114)</f>
        <v>0</v>
      </c>
    </row>
    <row r="116" spans="1:9">
      <c r="A116" s="550">
        <v>0</v>
      </c>
      <c r="B116" s="551" t="s">
        <v>60</v>
      </c>
      <c r="C116" s="552"/>
      <c r="D116" s="552" t="s">
        <v>789</v>
      </c>
      <c r="E116" s="553" t="s">
        <v>788</v>
      </c>
      <c r="F116" s="552"/>
      <c r="G116" s="554"/>
      <c r="H116" s="555"/>
      <c r="I116" s="555">
        <f>SUM(I117:I202)</f>
        <v>0</v>
      </c>
    </row>
    <row r="117" spans="1:9">
      <c r="A117" s="543">
        <v>110</v>
      </c>
      <c r="B117" s="544" t="s">
        <v>153</v>
      </c>
      <c r="C117" s="545" t="s">
        <v>178</v>
      </c>
      <c r="D117" s="545" t="s">
        <v>787</v>
      </c>
      <c r="E117" s="556" t="s">
        <v>786</v>
      </c>
      <c r="F117" s="545" t="s">
        <v>340</v>
      </c>
      <c r="G117" s="547">
        <v>182</v>
      </c>
      <c r="H117" s="548"/>
      <c r="I117" s="548">
        <f t="shared" ref="I117:I148" si="4">H117*G117</f>
        <v>0</v>
      </c>
    </row>
    <row r="118" spans="1:9">
      <c r="A118" s="543">
        <v>116</v>
      </c>
      <c r="B118" s="544" t="s">
        <v>153</v>
      </c>
      <c r="C118" s="545" t="s">
        <v>178</v>
      </c>
      <c r="D118" s="545" t="s">
        <v>785</v>
      </c>
      <c r="E118" s="556" t="s">
        <v>784</v>
      </c>
      <c r="F118" s="545" t="s">
        <v>340</v>
      </c>
      <c r="G118" s="547">
        <v>28</v>
      </c>
      <c r="H118" s="548"/>
      <c r="I118" s="548">
        <f t="shared" si="4"/>
        <v>0</v>
      </c>
    </row>
    <row r="119" spans="1:9">
      <c r="A119" s="543">
        <v>115</v>
      </c>
      <c r="B119" s="544" t="s">
        <v>153</v>
      </c>
      <c r="C119" s="545" t="s">
        <v>178</v>
      </c>
      <c r="D119" s="545" t="s">
        <v>783</v>
      </c>
      <c r="E119" s="556" t="s">
        <v>782</v>
      </c>
      <c r="F119" s="545" t="s">
        <v>340</v>
      </c>
      <c r="G119" s="547">
        <v>34</v>
      </c>
      <c r="H119" s="548"/>
      <c r="I119" s="548">
        <f t="shared" si="4"/>
        <v>0</v>
      </c>
    </row>
    <row r="120" spans="1:9">
      <c r="A120" s="543">
        <v>117</v>
      </c>
      <c r="B120" s="544" t="s">
        <v>153</v>
      </c>
      <c r="C120" s="545" t="s">
        <v>178</v>
      </c>
      <c r="D120" s="545" t="s">
        <v>781</v>
      </c>
      <c r="E120" s="556" t="s">
        <v>780</v>
      </c>
      <c r="F120" s="545" t="s">
        <v>340</v>
      </c>
      <c r="G120" s="547">
        <v>54</v>
      </c>
      <c r="H120" s="548"/>
      <c r="I120" s="548">
        <f t="shared" si="4"/>
        <v>0</v>
      </c>
    </row>
    <row r="121" spans="1:9">
      <c r="A121" s="543">
        <v>111</v>
      </c>
      <c r="B121" s="544" t="s">
        <v>153</v>
      </c>
      <c r="C121" s="545" t="s">
        <v>178</v>
      </c>
      <c r="D121" s="545" t="s">
        <v>779</v>
      </c>
      <c r="E121" s="556" t="s">
        <v>778</v>
      </c>
      <c r="F121" s="545" t="s">
        <v>340</v>
      </c>
      <c r="G121" s="547">
        <v>76</v>
      </c>
      <c r="H121" s="548"/>
      <c r="I121" s="548">
        <f t="shared" si="4"/>
        <v>0</v>
      </c>
    </row>
    <row r="122" spans="1:9">
      <c r="A122" s="543">
        <v>113</v>
      </c>
      <c r="B122" s="544" t="s">
        <v>153</v>
      </c>
      <c r="C122" s="545" t="s">
        <v>178</v>
      </c>
      <c r="D122" s="545" t="s">
        <v>777</v>
      </c>
      <c r="E122" s="556" t="s">
        <v>776</v>
      </c>
      <c r="F122" s="545" t="s">
        <v>340</v>
      </c>
      <c r="G122" s="547">
        <v>18</v>
      </c>
      <c r="H122" s="548"/>
      <c r="I122" s="548">
        <f t="shared" si="4"/>
        <v>0</v>
      </c>
    </row>
    <row r="123" spans="1:9">
      <c r="A123" s="543">
        <v>112</v>
      </c>
      <c r="B123" s="544" t="s">
        <v>153</v>
      </c>
      <c r="C123" s="545" t="s">
        <v>178</v>
      </c>
      <c r="D123" s="545" t="s">
        <v>775</v>
      </c>
      <c r="E123" s="556" t="s">
        <v>774</v>
      </c>
      <c r="F123" s="545" t="s">
        <v>340</v>
      </c>
      <c r="G123" s="547">
        <v>62</v>
      </c>
      <c r="H123" s="548"/>
      <c r="I123" s="548">
        <f t="shared" si="4"/>
        <v>0</v>
      </c>
    </row>
    <row r="124" spans="1:9">
      <c r="A124" s="543">
        <v>118</v>
      </c>
      <c r="B124" s="544" t="s">
        <v>153</v>
      </c>
      <c r="C124" s="545" t="s">
        <v>178</v>
      </c>
      <c r="D124" s="545" t="s">
        <v>773</v>
      </c>
      <c r="E124" s="556" t="s">
        <v>772</v>
      </c>
      <c r="F124" s="545" t="s">
        <v>340</v>
      </c>
      <c r="G124" s="547">
        <v>36</v>
      </c>
      <c r="H124" s="548"/>
      <c r="I124" s="548">
        <f t="shared" si="4"/>
        <v>0</v>
      </c>
    </row>
    <row r="125" spans="1:9">
      <c r="A125" s="543">
        <v>119</v>
      </c>
      <c r="B125" s="544" t="s">
        <v>153</v>
      </c>
      <c r="C125" s="545" t="s">
        <v>178</v>
      </c>
      <c r="D125" s="545" t="s">
        <v>771</v>
      </c>
      <c r="E125" s="556" t="s">
        <v>770</v>
      </c>
      <c r="F125" s="545" t="s">
        <v>340</v>
      </c>
      <c r="G125" s="547">
        <v>20</v>
      </c>
      <c r="H125" s="548"/>
      <c r="I125" s="548">
        <f t="shared" si="4"/>
        <v>0</v>
      </c>
    </row>
    <row r="126" spans="1:9">
      <c r="A126" s="543">
        <v>114</v>
      </c>
      <c r="B126" s="544" t="s">
        <v>153</v>
      </c>
      <c r="C126" s="545" t="s">
        <v>178</v>
      </c>
      <c r="D126" s="545" t="s">
        <v>769</v>
      </c>
      <c r="E126" s="556" t="s">
        <v>768</v>
      </c>
      <c r="F126" s="545" t="s">
        <v>340</v>
      </c>
      <c r="G126" s="547">
        <v>249</v>
      </c>
      <c r="H126" s="548"/>
      <c r="I126" s="548">
        <f t="shared" si="4"/>
        <v>0</v>
      </c>
    </row>
    <row r="127" spans="1:9" ht="21">
      <c r="A127" s="543">
        <v>202</v>
      </c>
      <c r="B127" s="544" t="s">
        <v>153</v>
      </c>
      <c r="C127" s="545" t="s">
        <v>178</v>
      </c>
      <c r="D127" s="545" t="s">
        <v>767</v>
      </c>
      <c r="E127" s="556" t="s">
        <v>766</v>
      </c>
      <c r="F127" s="545" t="s">
        <v>210</v>
      </c>
      <c r="G127" s="547">
        <v>8</v>
      </c>
      <c r="H127" s="548"/>
      <c r="I127" s="548">
        <f t="shared" si="4"/>
        <v>0</v>
      </c>
    </row>
    <row r="128" spans="1:9" ht="21">
      <c r="A128" s="543">
        <v>167</v>
      </c>
      <c r="B128" s="544" t="s">
        <v>153</v>
      </c>
      <c r="C128" s="545" t="s">
        <v>178</v>
      </c>
      <c r="D128" s="545" t="s">
        <v>765</v>
      </c>
      <c r="E128" s="556" t="s">
        <v>764</v>
      </c>
      <c r="F128" s="545" t="s">
        <v>210</v>
      </c>
      <c r="G128" s="547">
        <v>1</v>
      </c>
      <c r="H128" s="548"/>
      <c r="I128" s="548">
        <f t="shared" si="4"/>
        <v>0</v>
      </c>
    </row>
    <row r="129" spans="1:9">
      <c r="A129" s="543">
        <v>179</v>
      </c>
      <c r="B129" s="544" t="s">
        <v>153</v>
      </c>
      <c r="C129" s="545" t="s">
        <v>178</v>
      </c>
      <c r="D129" s="545" t="s">
        <v>763</v>
      </c>
      <c r="E129" s="556" t="s">
        <v>762</v>
      </c>
      <c r="F129" s="545" t="s">
        <v>210</v>
      </c>
      <c r="G129" s="547">
        <v>8</v>
      </c>
      <c r="H129" s="548"/>
      <c r="I129" s="548">
        <f t="shared" si="4"/>
        <v>0</v>
      </c>
    </row>
    <row r="130" spans="1:9" ht="21">
      <c r="A130" s="543">
        <v>120</v>
      </c>
      <c r="B130" s="544" t="s">
        <v>153</v>
      </c>
      <c r="C130" s="545" t="s">
        <v>178</v>
      </c>
      <c r="D130" s="545" t="s">
        <v>761</v>
      </c>
      <c r="E130" s="556" t="s">
        <v>760</v>
      </c>
      <c r="F130" s="545" t="s">
        <v>340</v>
      </c>
      <c r="G130" s="547">
        <v>152</v>
      </c>
      <c r="H130" s="548"/>
      <c r="I130" s="548">
        <f t="shared" si="4"/>
        <v>0</v>
      </c>
    </row>
    <row r="131" spans="1:9">
      <c r="A131" s="543">
        <v>171</v>
      </c>
      <c r="B131" s="544" t="s">
        <v>153</v>
      </c>
      <c r="C131" s="545" t="s">
        <v>178</v>
      </c>
      <c r="D131" s="545" t="s">
        <v>759</v>
      </c>
      <c r="E131" s="556" t="s">
        <v>758</v>
      </c>
      <c r="F131" s="545" t="s">
        <v>210</v>
      </c>
      <c r="G131" s="547">
        <v>48</v>
      </c>
      <c r="H131" s="548"/>
      <c r="I131" s="548">
        <f t="shared" si="4"/>
        <v>0</v>
      </c>
    </row>
    <row r="132" spans="1:9">
      <c r="A132" s="543">
        <v>170</v>
      </c>
      <c r="B132" s="544" t="s">
        <v>153</v>
      </c>
      <c r="C132" s="545" t="s">
        <v>178</v>
      </c>
      <c r="D132" s="545" t="s">
        <v>757</v>
      </c>
      <c r="E132" s="556" t="s">
        <v>756</v>
      </c>
      <c r="F132" s="545" t="s">
        <v>340</v>
      </c>
      <c r="G132" s="547">
        <v>58</v>
      </c>
      <c r="H132" s="548"/>
      <c r="I132" s="548">
        <f t="shared" si="4"/>
        <v>0</v>
      </c>
    </row>
    <row r="133" spans="1:9" ht="21">
      <c r="A133" s="543">
        <v>169</v>
      </c>
      <c r="B133" s="544" t="s">
        <v>153</v>
      </c>
      <c r="C133" s="545" t="s">
        <v>178</v>
      </c>
      <c r="D133" s="545" t="s">
        <v>755</v>
      </c>
      <c r="E133" s="556" t="s">
        <v>754</v>
      </c>
      <c r="F133" s="545" t="s">
        <v>210</v>
      </c>
      <c r="G133" s="547">
        <v>24</v>
      </c>
      <c r="H133" s="548"/>
      <c r="I133" s="548">
        <f t="shared" si="4"/>
        <v>0</v>
      </c>
    </row>
    <row r="134" spans="1:9">
      <c r="A134" s="543">
        <v>168</v>
      </c>
      <c r="B134" s="544" t="s">
        <v>153</v>
      </c>
      <c r="C134" s="545" t="s">
        <v>178</v>
      </c>
      <c r="D134" s="545" t="s">
        <v>753</v>
      </c>
      <c r="E134" s="556" t="s">
        <v>752</v>
      </c>
      <c r="F134" s="545" t="s">
        <v>210</v>
      </c>
      <c r="G134" s="547">
        <v>24</v>
      </c>
      <c r="H134" s="548"/>
      <c r="I134" s="548">
        <f t="shared" si="4"/>
        <v>0</v>
      </c>
    </row>
    <row r="135" spans="1:9" ht="21">
      <c r="A135" s="543">
        <v>180</v>
      </c>
      <c r="B135" s="544" t="s">
        <v>153</v>
      </c>
      <c r="C135" s="545" t="s">
        <v>178</v>
      </c>
      <c r="D135" s="545" t="s">
        <v>751</v>
      </c>
      <c r="E135" s="556" t="s">
        <v>750</v>
      </c>
      <c r="F135" s="545" t="s">
        <v>210</v>
      </c>
      <c r="G135" s="547">
        <v>560</v>
      </c>
      <c r="H135" s="548"/>
      <c r="I135" s="548">
        <f t="shared" si="4"/>
        <v>0</v>
      </c>
    </row>
    <row r="136" spans="1:9" ht="21">
      <c r="A136" s="543">
        <v>183</v>
      </c>
      <c r="B136" s="544" t="s">
        <v>153</v>
      </c>
      <c r="C136" s="545" t="s">
        <v>178</v>
      </c>
      <c r="D136" s="545" t="s">
        <v>749</v>
      </c>
      <c r="E136" s="556" t="s">
        <v>748</v>
      </c>
      <c r="F136" s="545" t="s">
        <v>210</v>
      </c>
      <c r="G136" s="547">
        <v>20</v>
      </c>
      <c r="H136" s="548"/>
      <c r="I136" s="548">
        <f t="shared" si="4"/>
        <v>0</v>
      </c>
    </row>
    <row r="137" spans="1:9" ht="21">
      <c r="A137" s="543">
        <v>184</v>
      </c>
      <c r="B137" s="544" t="s">
        <v>153</v>
      </c>
      <c r="C137" s="545" t="s">
        <v>178</v>
      </c>
      <c r="D137" s="545" t="s">
        <v>747</v>
      </c>
      <c r="E137" s="556" t="s">
        <v>746</v>
      </c>
      <c r="F137" s="545" t="s">
        <v>210</v>
      </c>
      <c r="G137" s="547">
        <v>20</v>
      </c>
      <c r="H137" s="548"/>
      <c r="I137" s="548">
        <f t="shared" si="4"/>
        <v>0</v>
      </c>
    </row>
    <row r="138" spans="1:9" ht="21">
      <c r="A138" s="543">
        <v>182</v>
      </c>
      <c r="B138" s="544" t="s">
        <v>153</v>
      </c>
      <c r="C138" s="545" t="s">
        <v>178</v>
      </c>
      <c r="D138" s="545" t="s">
        <v>745</v>
      </c>
      <c r="E138" s="556" t="s">
        <v>744</v>
      </c>
      <c r="F138" s="545" t="s">
        <v>210</v>
      </c>
      <c r="G138" s="547">
        <v>4</v>
      </c>
      <c r="H138" s="548"/>
      <c r="I138" s="548">
        <f t="shared" si="4"/>
        <v>0</v>
      </c>
    </row>
    <row r="139" spans="1:9" ht="21">
      <c r="A139" s="543">
        <v>181</v>
      </c>
      <c r="B139" s="544" t="s">
        <v>153</v>
      </c>
      <c r="C139" s="545" t="s">
        <v>178</v>
      </c>
      <c r="D139" s="545" t="s">
        <v>743</v>
      </c>
      <c r="E139" s="556" t="s">
        <v>742</v>
      </c>
      <c r="F139" s="545" t="s">
        <v>210</v>
      </c>
      <c r="G139" s="547">
        <v>12</v>
      </c>
      <c r="H139" s="548"/>
      <c r="I139" s="548">
        <f t="shared" si="4"/>
        <v>0</v>
      </c>
    </row>
    <row r="140" spans="1:9" ht="21">
      <c r="A140" s="543">
        <v>201</v>
      </c>
      <c r="B140" s="544" t="s">
        <v>153</v>
      </c>
      <c r="C140" s="545" t="s">
        <v>178</v>
      </c>
      <c r="D140" s="545" t="s">
        <v>741</v>
      </c>
      <c r="E140" s="556" t="s">
        <v>740</v>
      </c>
      <c r="F140" s="545" t="s">
        <v>210</v>
      </c>
      <c r="G140" s="547">
        <v>4</v>
      </c>
      <c r="H140" s="548"/>
      <c r="I140" s="548">
        <f t="shared" si="4"/>
        <v>0</v>
      </c>
    </row>
    <row r="141" spans="1:9">
      <c r="A141" s="543">
        <v>154</v>
      </c>
      <c r="B141" s="544" t="s">
        <v>153</v>
      </c>
      <c r="C141" s="545" t="s">
        <v>178</v>
      </c>
      <c r="D141" s="545" t="s">
        <v>739</v>
      </c>
      <c r="E141" s="556" t="s">
        <v>738</v>
      </c>
      <c r="F141" s="545" t="s">
        <v>210</v>
      </c>
      <c r="G141" s="547">
        <v>11</v>
      </c>
      <c r="H141" s="557"/>
      <c r="I141" s="548">
        <f t="shared" si="4"/>
        <v>0</v>
      </c>
    </row>
    <row r="142" spans="1:9" ht="21">
      <c r="A142" s="543">
        <v>155</v>
      </c>
      <c r="B142" s="544" t="s">
        <v>153</v>
      </c>
      <c r="C142" s="545" t="s">
        <v>178</v>
      </c>
      <c r="D142" s="545" t="s">
        <v>737</v>
      </c>
      <c r="E142" s="556" t="s">
        <v>736</v>
      </c>
      <c r="F142" s="545" t="s">
        <v>210</v>
      </c>
      <c r="G142" s="547">
        <v>8</v>
      </c>
      <c r="H142" s="548"/>
      <c r="I142" s="548">
        <f t="shared" si="4"/>
        <v>0</v>
      </c>
    </row>
    <row r="143" spans="1:9" ht="21">
      <c r="A143" s="543">
        <v>156</v>
      </c>
      <c r="B143" s="544" t="s">
        <v>153</v>
      </c>
      <c r="C143" s="545" t="s">
        <v>178</v>
      </c>
      <c r="D143" s="545" t="s">
        <v>735</v>
      </c>
      <c r="E143" s="556" t="s">
        <v>734</v>
      </c>
      <c r="F143" s="545" t="s">
        <v>210</v>
      </c>
      <c r="G143" s="547">
        <v>44</v>
      </c>
      <c r="H143" s="548"/>
      <c r="I143" s="548">
        <f t="shared" si="4"/>
        <v>0</v>
      </c>
    </row>
    <row r="144" spans="1:9" ht="21">
      <c r="A144" s="543">
        <v>157</v>
      </c>
      <c r="B144" s="544" t="s">
        <v>153</v>
      </c>
      <c r="C144" s="545" t="s">
        <v>178</v>
      </c>
      <c r="D144" s="545" t="s">
        <v>733</v>
      </c>
      <c r="E144" s="556" t="s">
        <v>732</v>
      </c>
      <c r="F144" s="545" t="s">
        <v>210</v>
      </c>
      <c r="G144" s="547">
        <v>176</v>
      </c>
      <c r="H144" s="548"/>
      <c r="I144" s="548">
        <f t="shared" si="4"/>
        <v>0</v>
      </c>
    </row>
    <row r="145" spans="1:9">
      <c r="A145" s="543">
        <v>133</v>
      </c>
      <c r="B145" s="544" t="s">
        <v>153</v>
      </c>
      <c r="C145" s="545" t="s">
        <v>178</v>
      </c>
      <c r="D145" s="545" t="s">
        <v>731</v>
      </c>
      <c r="E145" s="556" t="s">
        <v>730</v>
      </c>
      <c r="F145" s="545" t="s">
        <v>210</v>
      </c>
      <c r="G145" s="547">
        <v>6</v>
      </c>
      <c r="H145" s="548"/>
      <c r="I145" s="548">
        <f t="shared" si="4"/>
        <v>0</v>
      </c>
    </row>
    <row r="146" spans="1:9">
      <c r="A146" s="543">
        <v>134</v>
      </c>
      <c r="B146" s="544" t="s">
        <v>153</v>
      </c>
      <c r="C146" s="545" t="s">
        <v>178</v>
      </c>
      <c r="D146" s="545" t="s">
        <v>729</v>
      </c>
      <c r="E146" s="556" t="s">
        <v>728</v>
      </c>
      <c r="F146" s="545" t="s">
        <v>210</v>
      </c>
      <c r="G146" s="547">
        <v>3</v>
      </c>
      <c r="H146" s="557"/>
      <c r="I146" s="548">
        <f t="shared" si="4"/>
        <v>0</v>
      </c>
    </row>
    <row r="147" spans="1:9">
      <c r="A147" s="543">
        <v>135</v>
      </c>
      <c r="B147" s="544" t="s">
        <v>153</v>
      </c>
      <c r="C147" s="545" t="s">
        <v>178</v>
      </c>
      <c r="D147" s="545" t="s">
        <v>727</v>
      </c>
      <c r="E147" s="556" t="s">
        <v>726</v>
      </c>
      <c r="F147" s="545" t="s">
        <v>210</v>
      </c>
      <c r="G147" s="547">
        <v>4</v>
      </c>
      <c r="H147" s="557"/>
      <c r="I147" s="548">
        <f t="shared" si="4"/>
        <v>0</v>
      </c>
    </row>
    <row r="148" spans="1:9">
      <c r="A148" s="543">
        <v>137</v>
      </c>
      <c r="B148" s="544" t="s">
        <v>153</v>
      </c>
      <c r="C148" s="545" t="s">
        <v>178</v>
      </c>
      <c r="D148" s="545" t="s">
        <v>725</v>
      </c>
      <c r="E148" s="556" t="s">
        <v>724</v>
      </c>
      <c r="F148" s="545" t="s">
        <v>210</v>
      </c>
      <c r="G148" s="547">
        <v>5</v>
      </c>
      <c r="H148" s="548"/>
      <c r="I148" s="548">
        <f t="shared" si="4"/>
        <v>0</v>
      </c>
    </row>
    <row r="149" spans="1:9">
      <c r="A149" s="543">
        <v>136</v>
      </c>
      <c r="B149" s="544" t="s">
        <v>153</v>
      </c>
      <c r="C149" s="545" t="s">
        <v>178</v>
      </c>
      <c r="D149" s="545" t="s">
        <v>723</v>
      </c>
      <c r="E149" s="556" t="s">
        <v>722</v>
      </c>
      <c r="F149" s="545" t="s">
        <v>210</v>
      </c>
      <c r="G149" s="547">
        <v>3</v>
      </c>
      <c r="H149" s="548"/>
      <c r="I149" s="548">
        <f t="shared" ref="I149:I180" si="5">H149*G149</f>
        <v>0</v>
      </c>
    </row>
    <row r="150" spans="1:9">
      <c r="A150" s="543">
        <v>138</v>
      </c>
      <c r="B150" s="544" t="s">
        <v>153</v>
      </c>
      <c r="C150" s="545" t="s">
        <v>178</v>
      </c>
      <c r="D150" s="545" t="s">
        <v>721</v>
      </c>
      <c r="E150" s="556" t="s">
        <v>720</v>
      </c>
      <c r="F150" s="545" t="s">
        <v>210</v>
      </c>
      <c r="G150" s="547">
        <v>12</v>
      </c>
      <c r="H150" s="557"/>
      <c r="I150" s="548">
        <f t="shared" si="5"/>
        <v>0</v>
      </c>
    </row>
    <row r="151" spans="1:9">
      <c r="A151" s="543">
        <v>139</v>
      </c>
      <c r="B151" s="544" t="s">
        <v>153</v>
      </c>
      <c r="C151" s="545" t="s">
        <v>178</v>
      </c>
      <c r="D151" s="545" t="s">
        <v>719</v>
      </c>
      <c r="E151" s="556" t="s">
        <v>718</v>
      </c>
      <c r="F151" s="545" t="s">
        <v>210</v>
      </c>
      <c r="G151" s="547">
        <v>21</v>
      </c>
      <c r="H151" s="557"/>
      <c r="I151" s="548">
        <f t="shared" si="5"/>
        <v>0</v>
      </c>
    </row>
    <row r="152" spans="1:9">
      <c r="A152" s="543">
        <v>140</v>
      </c>
      <c r="B152" s="544" t="s">
        <v>153</v>
      </c>
      <c r="C152" s="545" t="s">
        <v>178</v>
      </c>
      <c r="D152" s="545" t="s">
        <v>717</v>
      </c>
      <c r="E152" s="556" t="s">
        <v>716</v>
      </c>
      <c r="F152" s="545" t="s">
        <v>210</v>
      </c>
      <c r="G152" s="547">
        <v>9</v>
      </c>
      <c r="H152" s="557"/>
      <c r="I152" s="548">
        <f t="shared" si="5"/>
        <v>0</v>
      </c>
    </row>
    <row r="153" spans="1:9">
      <c r="A153" s="543">
        <v>144</v>
      </c>
      <c r="B153" s="544" t="s">
        <v>153</v>
      </c>
      <c r="C153" s="545" t="s">
        <v>178</v>
      </c>
      <c r="D153" s="545" t="s">
        <v>715</v>
      </c>
      <c r="E153" s="556" t="s">
        <v>714</v>
      </c>
      <c r="F153" s="545" t="s">
        <v>210</v>
      </c>
      <c r="G153" s="547">
        <v>33</v>
      </c>
      <c r="H153" s="557"/>
      <c r="I153" s="548">
        <f t="shared" si="5"/>
        <v>0</v>
      </c>
    </row>
    <row r="154" spans="1:9">
      <c r="A154" s="543">
        <v>145</v>
      </c>
      <c r="B154" s="544" t="s">
        <v>153</v>
      </c>
      <c r="C154" s="545" t="s">
        <v>178</v>
      </c>
      <c r="D154" s="545" t="s">
        <v>713</v>
      </c>
      <c r="E154" s="556" t="s">
        <v>712</v>
      </c>
      <c r="F154" s="545" t="s">
        <v>210</v>
      </c>
      <c r="G154" s="547">
        <v>12</v>
      </c>
      <c r="H154" s="557"/>
      <c r="I154" s="548">
        <f t="shared" si="5"/>
        <v>0</v>
      </c>
    </row>
    <row r="155" spans="1:9">
      <c r="A155" s="543">
        <v>146</v>
      </c>
      <c r="B155" s="544" t="s">
        <v>153</v>
      </c>
      <c r="C155" s="545" t="s">
        <v>178</v>
      </c>
      <c r="D155" s="545" t="s">
        <v>711</v>
      </c>
      <c r="E155" s="556" t="s">
        <v>710</v>
      </c>
      <c r="F155" s="545" t="s">
        <v>210</v>
      </c>
      <c r="G155" s="547">
        <v>4</v>
      </c>
      <c r="H155" s="557"/>
      <c r="I155" s="548">
        <f t="shared" si="5"/>
        <v>0</v>
      </c>
    </row>
    <row r="156" spans="1:9">
      <c r="A156" s="543">
        <v>147</v>
      </c>
      <c r="B156" s="544" t="s">
        <v>153</v>
      </c>
      <c r="C156" s="545" t="s">
        <v>178</v>
      </c>
      <c r="D156" s="545" t="s">
        <v>709</v>
      </c>
      <c r="E156" s="556" t="s">
        <v>708</v>
      </c>
      <c r="F156" s="545" t="s">
        <v>210</v>
      </c>
      <c r="G156" s="547">
        <v>4</v>
      </c>
      <c r="H156" s="557"/>
      <c r="I156" s="548">
        <f t="shared" si="5"/>
        <v>0</v>
      </c>
    </row>
    <row r="157" spans="1:9">
      <c r="A157" s="543">
        <v>160</v>
      </c>
      <c r="B157" s="544" t="s">
        <v>153</v>
      </c>
      <c r="C157" s="545" t="s">
        <v>178</v>
      </c>
      <c r="D157" s="545" t="s">
        <v>707</v>
      </c>
      <c r="E157" s="556" t="s">
        <v>706</v>
      </c>
      <c r="F157" s="545" t="s">
        <v>210</v>
      </c>
      <c r="G157" s="547">
        <v>1</v>
      </c>
      <c r="H157" s="557"/>
      <c r="I157" s="548">
        <f t="shared" si="5"/>
        <v>0</v>
      </c>
    </row>
    <row r="158" spans="1:9">
      <c r="A158" s="543">
        <v>158</v>
      </c>
      <c r="B158" s="544" t="s">
        <v>153</v>
      </c>
      <c r="C158" s="545" t="s">
        <v>178</v>
      </c>
      <c r="D158" s="545" t="s">
        <v>705</v>
      </c>
      <c r="E158" s="556" t="s">
        <v>704</v>
      </c>
      <c r="F158" s="545" t="s">
        <v>210</v>
      </c>
      <c r="G158" s="547">
        <v>54</v>
      </c>
      <c r="H158" s="557"/>
      <c r="I158" s="548">
        <f t="shared" si="5"/>
        <v>0</v>
      </c>
    </row>
    <row r="159" spans="1:9">
      <c r="A159" s="543">
        <v>159</v>
      </c>
      <c r="B159" s="544" t="s">
        <v>153</v>
      </c>
      <c r="C159" s="545" t="s">
        <v>178</v>
      </c>
      <c r="D159" s="545" t="s">
        <v>703</v>
      </c>
      <c r="E159" s="556" t="s">
        <v>702</v>
      </c>
      <c r="F159" s="545" t="s">
        <v>210</v>
      </c>
      <c r="G159" s="547">
        <v>2</v>
      </c>
      <c r="H159" s="557"/>
      <c r="I159" s="548">
        <f t="shared" si="5"/>
        <v>0</v>
      </c>
    </row>
    <row r="160" spans="1:9">
      <c r="A160" s="543">
        <v>143</v>
      </c>
      <c r="B160" s="544" t="s">
        <v>153</v>
      </c>
      <c r="C160" s="545" t="s">
        <v>178</v>
      </c>
      <c r="D160" s="545" t="s">
        <v>701</v>
      </c>
      <c r="E160" s="556" t="s">
        <v>700</v>
      </c>
      <c r="F160" s="545" t="s">
        <v>210</v>
      </c>
      <c r="G160" s="547">
        <v>12</v>
      </c>
      <c r="H160" s="557"/>
      <c r="I160" s="548">
        <f t="shared" si="5"/>
        <v>0</v>
      </c>
    </row>
    <row r="161" spans="1:9">
      <c r="A161" s="543">
        <v>141</v>
      </c>
      <c r="B161" s="544" t="s">
        <v>153</v>
      </c>
      <c r="C161" s="545" t="s">
        <v>178</v>
      </c>
      <c r="D161" s="545" t="s">
        <v>699</v>
      </c>
      <c r="E161" s="556" t="s">
        <v>698</v>
      </c>
      <c r="F161" s="545" t="s">
        <v>210</v>
      </c>
      <c r="G161" s="547">
        <v>192</v>
      </c>
      <c r="H161" s="557"/>
      <c r="I161" s="548">
        <f t="shared" si="5"/>
        <v>0</v>
      </c>
    </row>
    <row r="162" spans="1:9">
      <c r="A162" s="543">
        <v>142</v>
      </c>
      <c r="B162" s="544" t="s">
        <v>153</v>
      </c>
      <c r="C162" s="545" t="s">
        <v>178</v>
      </c>
      <c r="D162" s="545" t="s">
        <v>697</v>
      </c>
      <c r="E162" s="556" t="s">
        <v>696</v>
      </c>
      <c r="F162" s="545" t="s">
        <v>210</v>
      </c>
      <c r="G162" s="547">
        <v>1</v>
      </c>
      <c r="H162" s="557"/>
      <c r="I162" s="548">
        <f t="shared" si="5"/>
        <v>0</v>
      </c>
    </row>
    <row r="163" spans="1:9">
      <c r="A163" s="543">
        <v>148</v>
      </c>
      <c r="B163" s="544" t="s">
        <v>153</v>
      </c>
      <c r="C163" s="545" t="s">
        <v>178</v>
      </c>
      <c r="D163" s="545" t="s">
        <v>695</v>
      </c>
      <c r="E163" s="556" t="s">
        <v>694</v>
      </c>
      <c r="F163" s="545" t="s">
        <v>210</v>
      </c>
      <c r="G163" s="547">
        <v>6</v>
      </c>
      <c r="H163" s="548"/>
      <c r="I163" s="548">
        <f t="shared" si="5"/>
        <v>0</v>
      </c>
    </row>
    <row r="164" spans="1:9">
      <c r="A164" s="543">
        <v>149</v>
      </c>
      <c r="B164" s="544" t="s">
        <v>153</v>
      </c>
      <c r="C164" s="545" t="s">
        <v>178</v>
      </c>
      <c r="D164" s="545" t="s">
        <v>693</v>
      </c>
      <c r="E164" s="556" t="s">
        <v>692</v>
      </c>
      <c r="F164" s="545" t="s">
        <v>210</v>
      </c>
      <c r="G164" s="547">
        <v>9</v>
      </c>
      <c r="H164" s="557"/>
      <c r="I164" s="548">
        <f t="shared" si="5"/>
        <v>0</v>
      </c>
    </row>
    <row r="165" spans="1:9">
      <c r="A165" s="543">
        <v>150</v>
      </c>
      <c r="B165" s="544" t="s">
        <v>153</v>
      </c>
      <c r="C165" s="545" t="s">
        <v>178</v>
      </c>
      <c r="D165" s="545" t="s">
        <v>691</v>
      </c>
      <c r="E165" s="556" t="s">
        <v>690</v>
      </c>
      <c r="F165" s="545" t="s">
        <v>210</v>
      </c>
      <c r="G165" s="547">
        <v>3</v>
      </c>
      <c r="H165" s="557"/>
      <c r="I165" s="548">
        <f t="shared" si="5"/>
        <v>0</v>
      </c>
    </row>
    <row r="166" spans="1:9">
      <c r="A166" s="543">
        <v>151</v>
      </c>
      <c r="B166" s="544" t="s">
        <v>153</v>
      </c>
      <c r="C166" s="545" t="s">
        <v>178</v>
      </c>
      <c r="D166" s="545" t="s">
        <v>689</v>
      </c>
      <c r="E166" s="556" t="s">
        <v>688</v>
      </c>
      <c r="F166" s="545" t="s">
        <v>210</v>
      </c>
      <c r="G166" s="547">
        <v>2</v>
      </c>
      <c r="H166" s="548"/>
      <c r="I166" s="548">
        <f t="shared" si="5"/>
        <v>0</v>
      </c>
    </row>
    <row r="167" spans="1:9">
      <c r="A167" s="543">
        <v>178</v>
      </c>
      <c r="B167" s="544" t="s">
        <v>153</v>
      </c>
      <c r="C167" s="545" t="s">
        <v>178</v>
      </c>
      <c r="D167" s="545" t="s">
        <v>687</v>
      </c>
      <c r="E167" s="556" t="s">
        <v>686</v>
      </c>
      <c r="F167" s="545" t="s">
        <v>210</v>
      </c>
      <c r="G167" s="547">
        <v>3</v>
      </c>
      <c r="H167" s="557"/>
      <c r="I167" s="548">
        <f t="shared" si="5"/>
        <v>0</v>
      </c>
    </row>
    <row r="168" spans="1:9">
      <c r="A168" s="543">
        <v>177</v>
      </c>
      <c r="B168" s="544" t="s">
        <v>153</v>
      </c>
      <c r="C168" s="545" t="s">
        <v>178</v>
      </c>
      <c r="D168" s="545" t="s">
        <v>685</v>
      </c>
      <c r="E168" s="556" t="s">
        <v>684</v>
      </c>
      <c r="F168" s="545" t="s">
        <v>340</v>
      </c>
      <c r="G168" s="547">
        <v>5</v>
      </c>
      <c r="H168" s="557"/>
      <c r="I168" s="548">
        <f t="shared" si="5"/>
        <v>0</v>
      </c>
    </row>
    <row r="169" spans="1:9">
      <c r="A169" s="543">
        <v>162</v>
      </c>
      <c r="B169" s="544" t="s">
        <v>153</v>
      </c>
      <c r="C169" s="545" t="s">
        <v>178</v>
      </c>
      <c r="D169" s="545" t="s">
        <v>683</v>
      </c>
      <c r="E169" s="556" t="s">
        <v>682</v>
      </c>
      <c r="F169" s="545" t="s">
        <v>210</v>
      </c>
      <c r="G169" s="547">
        <v>1</v>
      </c>
      <c r="H169" s="557"/>
      <c r="I169" s="548">
        <f t="shared" si="5"/>
        <v>0</v>
      </c>
    </row>
    <row r="170" spans="1:9">
      <c r="A170" s="543">
        <v>163</v>
      </c>
      <c r="B170" s="544" t="s">
        <v>153</v>
      </c>
      <c r="C170" s="545" t="s">
        <v>178</v>
      </c>
      <c r="D170" s="545" t="s">
        <v>681</v>
      </c>
      <c r="E170" s="556" t="s">
        <v>680</v>
      </c>
      <c r="F170" s="545" t="s">
        <v>210</v>
      </c>
      <c r="G170" s="547">
        <v>8</v>
      </c>
      <c r="H170" s="557"/>
      <c r="I170" s="548">
        <f t="shared" si="5"/>
        <v>0</v>
      </c>
    </row>
    <row r="171" spans="1:9">
      <c r="A171" s="543">
        <v>165</v>
      </c>
      <c r="B171" s="544" t="s">
        <v>153</v>
      </c>
      <c r="C171" s="545" t="s">
        <v>178</v>
      </c>
      <c r="D171" s="545" t="s">
        <v>679</v>
      </c>
      <c r="E171" s="556" t="s">
        <v>678</v>
      </c>
      <c r="F171" s="545" t="s">
        <v>210</v>
      </c>
      <c r="G171" s="547">
        <v>11</v>
      </c>
      <c r="H171" s="557"/>
      <c r="I171" s="548">
        <f t="shared" si="5"/>
        <v>0</v>
      </c>
    </row>
    <row r="172" spans="1:9">
      <c r="A172" s="543">
        <v>164</v>
      </c>
      <c r="B172" s="544" t="s">
        <v>153</v>
      </c>
      <c r="C172" s="545" t="s">
        <v>178</v>
      </c>
      <c r="D172" s="545" t="s">
        <v>677</v>
      </c>
      <c r="E172" s="556" t="s">
        <v>676</v>
      </c>
      <c r="F172" s="545" t="s">
        <v>210</v>
      </c>
      <c r="G172" s="547">
        <v>11</v>
      </c>
      <c r="H172" s="548"/>
      <c r="I172" s="548">
        <f t="shared" si="5"/>
        <v>0</v>
      </c>
    </row>
    <row r="173" spans="1:9">
      <c r="A173" s="543">
        <v>185</v>
      </c>
      <c r="B173" s="544" t="s">
        <v>153</v>
      </c>
      <c r="C173" s="545" t="s">
        <v>178</v>
      </c>
      <c r="D173" s="545" t="s">
        <v>675</v>
      </c>
      <c r="E173" s="556" t="s">
        <v>674</v>
      </c>
      <c r="F173" s="545" t="s">
        <v>210</v>
      </c>
      <c r="G173" s="547">
        <v>3</v>
      </c>
      <c r="H173" s="557"/>
      <c r="I173" s="548">
        <f t="shared" si="5"/>
        <v>0</v>
      </c>
    </row>
    <row r="174" spans="1:9">
      <c r="A174" s="543">
        <v>166</v>
      </c>
      <c r="B174" s="544" t="s">
        <v>153</v>
      </c>
      <c r="C174" s="545" t="s">
        <v>178</v>
      </c>
      <c r="D174" s="545" t="s">
        <v>673</v>
      </c>
      <c r="E174" s="556" t="s">
        <v>672</v>
      </c>
      <c r="F174" s="545" t="s">
        <v>210</v>
      </c>
      <c r="G174" s="547">
        <v>8</v>
      </c>
      <c r="H174" s="548"/>
      <c r="I174" s="548">
        <f t="shared" si="5"/>
        <v>0</v>
      </c>
    </row>
    <row r="175" spans="1:9" ht="21">
      <c r="A175" s="543">
        <v>186</v>
      </c>
      <c r="B175" s="544" t="s">
        <v>153</v>
      </c>
      <c r="C175" s="545" t="s">
        <v>178</v>
      </c>
      <c r="D175" s="545" t="s">
        <v>671</v>
      </c>
      <c r="E175" s="556" t="s">
        <v>670</v>
      </c>
      <c r="F175" s="545" t="s">
        <v>210</v>
      </c>
      <c r="G175" s="547">
        <v>2</v>
      </c>
      <c r="H175" s="557"/>
      <c r="I175" s="548">
        <f t="shared" si="5"/>
        <v>0</v>
      </c>
    </row>
    <row r="176" spans="1:9" ht="21">
      <c r="A176" s="543">
        <v>187</v>
      </c>
      <c r="B176" s="544" t="s">
        <v>153</v>
      </c>
      <c r="C176" s="545" t="s">
        <v>178</v>
      </c>
      <c r="D176" s="545" t="s">
        <v>669</v>
      </c>
      <c r="E176" s="556" t="s">
        <v>668</v>
      </c>
      <c r="F176" s="545" t="s">
        <v>210</v>
      </c>
      <c r="G176" s="547">
        <v>1</v>
      </c>
      <c r="H176" s="557"/>
      <c r="I176" s="548">
        <f t="shared" si="5"/>
        <v>0</v>
      </c>
    </row>
    <row r="177" spans="1:9" ht="21">
      <c r="A177" s="543">
        <v>188</v>
      </c>
      <c r="B177" s="544" t="s">
        <v>153</v>
      </c>
      <c r="C177" s="545" t="s">
        <v>178</v>
      </c>
      <c r="D177" s="545" t="s">
        <v>667</v>
      </c>
      <c r="E177" s="556" t="s">
        <v>666</v>
      </c>
      <c r="F177" s="545" t="s">
        <v>210</v>
      </c>
      <c r="G177" s="547">
        <v>1</v>
      </c>
      <c r="H177" s="557"/>
      <c r="I177" s="548">
        <f t="shared" si="5"/>
        <v>0</v>
      </c>
    </row>
    <row r="178" spans="1:9">
      <c r="A178" s="543">
        <v>124</v>
      </c>
      <c r="B178" s="544" t="s">
        <v>153</v>
      </c>
      <c r="C178" s="545" t="s">
        <v>178</v>
      </c>
      <c r="D178" s="545" t="s">
        <v>665</v>
      </c>
      <c r="E178" s="556" t="s">
        <v>664</v>
      </c>
      <c r="F178" s="545" t="s">
        <v>340</v>
      </c>
      <c r="G178" s="547">
        <v>138</v>
      </c>
      <c r="H178" s="557"/>
      <c r="I178" s="548">
        <f t="shared" si="5"/>
        <v>0</v>
      </c>
    </row>
    <row r="179" spans="1:9">
      <c r="A179" s="543">
        <v>121</v>
      </c>
      <c r="B179" s="544" t="s">
        <v>153</v>
      </c>
      <c r="C179" s="545" t="s">
        <v>178</v>
      </c>
      <c r="D179" s="545" t="s">
        <v>663</v>
      </c>
      <c r="E179" s="556" t="s">
        <v>662</v>
      </c>
      <c r="F179" s="545" t="s">
        <v>340</v>
      </c>
      <c r="G179" s="547">
        <v>2725</v>
      </c>
      <c r="H179" s="557"/>
      <c r="I179" s="548">
        <f t="shared" si="5"/>
        <v>0</v>
      </c>
    </row>
    <row r="180" spans="1:9">
      <c r="A180" s="543">
        <v>200</v>
      </c>
      <c r="B180" s="544" t="s">
        <v>153</v>
      </c>
      <c r="C180" s="545" t="s">
        <v>178</v>
      </c>
      <c r="D180" s="545" t="s">
        <v>661</v>
      </c>
      <c r="E180" s="556" t="s">
        <v>660</v>
      </c>
      <c r="F180" s="545" t="s">
        <v>340</v>
      </c>
      <c r="G180" s="547">
        <v>6</v>
      </c>
      <c r="H180" s="557"/>
      <c r="I180" s="548">
        <f t="shared" si="5"/>
        <v>0</v>
      </c>
    </row>
    <row r="181" spans="1:9">
      <c r="A181" s="543">
        <v>127</v>
      </c>
      <c r="B181" s="544" t="s">
        <v>153</v>
      </c>
      <c r="C181" s="545" t="s">
        <v>178</v>
      </c>
      <c r="D181" s="545" t="s">
        <v>659</v>
      </c>
      <c r="E181" s="556" t="s">
        <v>658</v>
      </c>
      <c r="F181" s="545" t="s">
        <v>340</v>
      </c>
      <c r="G181" s="547">
        <v>180</v>
      </c>
      <c r="H181" s="557"/>
      <c r="I181" s="548">
        <f t="shared" ref="I181:I197" si="6">H181*G181</f>
        <v>0</v>
      </c>
    </row>
    <row r="182" spans="1:9">
      <c r="A182" s="543">
        <v>128</v>
      </c>
      <c r="B182" s="544" t="s">
        <v>153</v>
      </c>
      <c r="C182" s="545" t="s">
        <v>178</v>
      </c>
      <c r="D182" s="545" t="s">
        <v>657</v>
      </c>
      <c r="E182" s="556" t="s">
        <v>656</v>
      </c>
      <c r="F182" s="545" t="s">
        <v>340</v>
      </c>
      <c r="G182" s="547">
        <v>80</v>
      </c>
      <c r="H182" s="557"/>
      <c r="I182" s="548">
        <f t="shared" si="6"/>
        <v>0</v>
      </c>
    </row>
    <row r="183" spans="1:9">
      <c r="A183" s="543">
        <v>122</v>
      </c>
      <c r="B183" s="544" t="s">
        <v>153</v>
      </c>
      <c r="C183" s="545" t="s">
        <v>178</v>
      </c>
      <c r="D183" s="545" t="s">
        <v>655</v>
      </c>
      <c r="E183" s="556" t="s">
        <v>654</v>
      </c>
      <c r="F183" s="545" t="s">
        <v>340</v>
      </c>
      <c r="G183" s="547">
        <v>31</v>
      </c>
      <c r="H183" s="557"/>
      <c r="I183" s="548">
        <f t="shared" si="6"/>
        <v>0</v>
      </c>
    </row>
    <row r="184" spans="1:9">
      <c r="A184" s="543">
        <v>123</v>
      </c>
      <c r="B184" s="544" t="s">
        <v>153</v>
      </c>
      <c r="C184" s="545" t="s">
        <v>178</v>
      </c>
      <c r="D184" s="545" t="s">
        <v>653</v>
      </c>
      <c r="E184" s="556" t="s">
        <v>652</v>
      </c>
      <c r="F184" s="545" t="s">
        <v>340</v>
      </c>
      <c r="G184" s="547">
        <v>158</v>
      </c>
      <c r="H184" s="557"/>
      <c r="I184" s="548">
        <f t="shared" si="6"/>
        <v>0</v>
      </c>
    </row>
    <row r="185" spans="1:9">
      <c r="A185" s="543">
        <v>125</v>
      </c>
      <c r="B185" s="544" t="s">
        <v>153</v>
      </c>
      <c r="C185" s="545" t="s">
        <v>178</v>
      </c>
      <c r="D185" s="545" t="s">
        <v>651</v>
      </c>
      <c r="E185" s="556" t="s">
        <v>650</v>
      </c>
      <c r="F185" s="545" t="s">
        <v>340</v>
      </c>
      <c r="G185" s="547">
        <v>40</v>
      </c>
      <c r="H185" s="557"/>
      <c r="I185" s="548">
        <f t="shared" si="6"/>
        <v>0</v>
      </c>
    </row>
    <row r="186" spans="1:9">
      <c r="A186" s="543">
        <v>126</v>
      </c>
      <c r="B186" s="544" t="s">
        <v>153</v>
      </c>
      <c r="C186" s="545" t="s">
        <v>178</v>
      </c>
      <c r="D186" s="545" t="s">
        <v>649</v>
      </c>
      <c r="E186" s="556" t="s">
        <v>648</v>
      </c>
      <c r="F186" s="545" t="s">
        <v>340</v>
      </c>
      <c r="G186" s="547">
        <v>9</v>
      </c>
      <c r="H186" s="557"/>
      <c r="I186" s="548">
        <f t="shared" si="6"/>
        <v>0</v>
      </c>
    </row>
    <row r="187" spans="1:9">
      <c r="A187" s="543">
        <v>152</v>
      </c>
      <c r="B187" s="544" t="s">
        <v>153</v>
      </c>
      <c r="C187" s="545" t="s">
        <v>178</v>
      </c>
      <c r="D187" s="545" t="s">
        <v>647</v>
      </c>
      <c r="E187" s="556" t="s">
        <v>646</v>
      </c>
      <c r="F187" s="545" t="s">
        <v>340</v>
      </c>
      <c r="G187" s="547">
        <v>7</v>
      </c>
      <c r="H187" s="557"/>
      <c r="I187" s="548">
        <f t="shared" si="6"/>
        <v>0</v>
      </c>
    </row>
    <row r="188" spans="1:9">
      <c r="A188" s="543">
        <v>129</v>
      </c>
      <c r="B188" s="544" t="s">
        <v>153</v>
      </c>
      <c r="C188" s="545" t="s">
        <v>178</v>
      </c>
      <c r="D188" s="545" t="s">
        <v>645</v>
      </c>
      <c r="E188" s="556" t="s">
        <v>644</v>
      </c>
      <c r="F188" s="545" t="s">
        <v>340</v>
      </c>
      <c r="G188" s="547">
        <v>200</v>
      </c>
      <c r="H188" s="557"/>
      <c r="I188" s="548">
        <f t="shared" si="6"/>
        <v>0</v>
      </c>
    </row>
    <row r="189" spans="1:9">
      <c r="A189" s="543">
        <v>131</v>
      </c>
      <c r="B189" s="544" t="s">
        <v>153</v>
      </c>
      <c r="C189" s="545" t="s">
        <v>178</v>
      </c>
      <c r="D189" s="545" t="s">
        <v>643</v>
      </c>
      <c r="E189" s="556" t="s">
        <v>642</v>
      </c>
      <c r="F189" s="545" t="s">
        <v>340</v>
      </c>
      <c r="G189" s="547">
        <v>18</v>
      </c>
      <c r="H189" s="557"/>
      <c r="I189" s="548">
        <f t="shared" si="6"/>
        <v>0</v>
      </c>
    </row>
    <row r="190" spans="1:9">
      <c r="A190" s="543">
        <v>130</v>
      </c>
      <c r="B190" s="544" t="s">
        <v>153</v>
      </c>
      <c r="C190" s="545" t="s">
        <v>178</v>
      </c>
      <c r="D190" s="545" t="s">
        <v>641</v>
      </c>
      <c r="E190" s="556" t="s">
        <v>640</v>
      </c>
      <c r="F190" s="545" t="s">
        <v>340</v>
      </c>
      <c r="G190" s="547">
        <v>165</v>
      </c>
      <c r="H190" s="557"/>
      <c r="I190" s="548">
        <f t="shared" si="6"/>
        <v>0</v>
      </c>
    </row>
    <row r="191" spans="1:9">
      <c r="A191" s="543">
        <v>132</v>
      </c>
      <c r="B191" s="544" t="s">
        <v>153</v>
      </c>
      <c r="C191" s="545" t="s">
        <v>178</v>
      </c>
      <c r="D191" s="545" t="s">
        <v>639</v>
      </c>
      <c r="E191" s="556" t="s">
        <v>638</v>
      </c>
      <c r="F191" s="545" t="s">
        <v>340</v>
      </c>
      <c r="G191" s="547">
        <v>33</v>
      </c>
      <c r="H191" s="557"/>
      <c r="I191" s="548">
        <f t="shared" si="6"/>
        <v>0</v>
      </c>
    </row>
    <row r="192" spans="1:9">
      <c r="A192" s="543">
        <v>153</v>
      </c>
      <c r="B192" s="544" t="s">
        <v>153</v>
      </c>
      <c r="C192" s="545" t="s">
        <v>178</v>
      </c>
      <c r="D192" s="545" t="s">
        <v>637</v>
      </c>
      <c r="E192" s="556" t="s">
        <v>636</v>
      </c>
      <c r="F192" s="545" t="s">
        <v>340</v>
      </c>
      <c r="G192" s="547">
        <v>40</v>
      </c>
      <c r="H192" s="557"/>
      <c r="I192" s="548">
        <f t="shared" si="6"/>
        <v>0</v>
      </c>
    </row>
    <row r="193" spans="1:9" ht="21">
      <c r="A193" s="543">
        <v>192</v>
      </c>
      <c r="B193" s="544" t="s">
        <v>153</v>
      </c>
      <c r="C193" s="545" t="s">
        <v>178</v>
      </c>
      <c r="D193" s="545" t="s">
        <v>635</v>
      </c>
      <c r="E193" s="556" t="s">
        <v>634</v>
      </c>
      <c r="F193" s="545" t="s">
        <v>210</v>
      </c>
      <c r="G193" s="547">
        <v>8</v>
      </c>
      <c r="H193" s="548"/>
      <c r="I193" s="548">
        <f t="shared" si="6"/>
        <v>0</v>
      </c>
    </row>
    <row r="194" spans="1:9">
      <c r="A194" s="543">
        <v>193</v>
      </c>
      <c r="B194" s="544" t="s">
        <v>153</v>
      </c>
      <c r="C194" s="545" t="s">
        <v>178</v>
      </c>
      <c r="D194" s="545" t="s">
        <v>633</v>
      </c>
      <c r="E194" s="556" t="s">
        <v>632</v>
      </c>
      <c r="F194" s="545" t="s">
        <v>210</v>
      </c>
      <c r="G194" s="547">
        <v>1</v>
      </c>
      <c r="H194" s="548"/>
      <c r="I194" s="548">
        <f t="shared" si="6"/>
        <v>0</v>
      </c>
    </row>
    <row r="195" spans="1:9" ht="21">
      <c r="A195" s="543">
        <v>195</v>
      </c>
      <c r="B195" s="544" t="s">
        <v>153</v>
      </c>
      <c r="C195" s="545" t="s">
        <v>178</v>
      </c>
      <c r="D195" s="545" t="s">
        <v>631</v>
      </c>
      <c r="E195" s="556" t="s">
        <v>630</v>
      </c>
      <c r="F195" s="545" t="s">
        <v>210</v>
      </c>
      <c r="G195" s="547">
        <v>2</v>
      </c>
      <c r="H195" s="548"/>
      <c r="I195" s="548">
        <f t="shared" si="6"/>
        <v>0</v>
      </c>
    </row>
    <row r="196" spans="1:9" ht="21">
      <c r="A196" s="543">
        <v>191</v>
      </c>
      <c r="B196" s="544" t="s">
        <v>153</v>
      </c>
      <c r="C196" s="545" t="s">
        <v>178</v>
      </c>
      <c r="D196" s="545" t="s">
        <v>629</v>
      </c>
      <c r="E196" s="556" t="s">
        <v>628</v>
      </c>
      <c r="F196" s="545" t="s">
        <v>340</v>
      </c>
      <c r="G196" s="547">
        <v>33</v>
      </c>
      <c r="H196" s="548"/>
      <c r="I196" s="548">
        <f t="shared" si="6"/>
        <v>0</v>
      </c>
    </row>
    <row r="197" spans="1:9">
      <c r="A197" s="543">
        <v>189</v>
      </c>
      <c r="B197" s="544" t="s">
        <v>153</v>
      </c>
      <c r="C197" s="545" t="s">
        <v>178</v>
      </c>
      <c r="D197" s="545" t="s">
        <v>627</v>
      </c>
      <c r="E197" s="556" t="s">
        <v>1243</v>
      </c>
      <c r="F197" s="545" t="s">
        <v>626</v>
      </c>
      <c r="G197" s="547">
        <v>1</v>
      </c>
      <c r="H197" s="548"/>
      <c r="I197" s="548">
        <f t="shared" si="6"/>
        <v>0</v>
      </c>
    </row>
    <row r="198" spans="1:9">
      <c r="A198" s="543">
        <v>174</v>
      </c>
      <c r="B198" s="544" t="s">
        <v>153</v>
      </c>
      <c r="C198" s="545" t="s">
        <v>178</v>
      </c>
      <c r="D198" s="545" t="s">
        <v>625</v>
      </c>
      <c r="E198" s="556" t="s">
        <v>624</v>
      </c>
      <c r="F198" s="545" t="s">
        <v>210</v>
      </c>
      <c r="G198" s="547">
        <v>2</v>
      </c>
      <c r="H198" s="548"/>
      <c r="I198" s="548">
        <f>H198*G198</f>
        <v>0</v>
      </c>
    </row>
    <row r="199" spans="1:9">
      <c r="A199" s="543">
        <v>175</v>
      </c>
      <c r="B199" s="544" t="s">
        <v>153</v>
      </c>
      <c r="C199" s="545" t="s">
        <v>178</v>
      </c>
      <c r="D199" s="545" t="s">
        <v>623</v>
      </c>
      <c r="E199" s="556" t="s">
        <v>622</v>
      </c>
      <c r="F199" s="545" t="s">
        <v>210</v>
      </c>
      <c r="G199" s="547">
        <v>2</v>
      </c>
      <c r="H199" s="548"/>
      <c r="I199" s="548">
        <f>H199*G199</f>
        <v>0</v>
      </c>
    </row>
    <row r="200" spans="1:9">
      <c r="A200" s="543">
        <v>176</v>
      </c>
      <c r="B200" s="544" t="s">
        <v>153</v>
      </c>
      <c r="C200" s="545" t="s">
        <v>178</v>
      </c>
      <c r="D200" s="545" t="s">
        <v>621</v>
      </c>
      <c r="E200" s="556" t="s">
        <v>620</v>
      </c>
      <c r="F200" s="545" t="s">
        <v>210</v>
      </c>
      <c r="G200" s="547">
        <v>4</v>
      </c>
      <c r="H200" s="548"/>
      <c r="I200" s="548">
        <f>H200*G200</f>
        <v>0</v>
      </c>
    </row>
    <row r="201" spans="1:9">
      <c r="A201" s="543">
        <v>172</v>
      </c>
      <c r="B201" s="544" t="s">
        <v>153</v>
      </c>
      <c r="C201" s="545" t="s">
        <v>178</v>
      </c>
      <c r="D201" s="545" t="s">
        <v>619</v>
      </c>
      <c r="E201" s="556" t="s">
        <v>618</v>
      </c>
      <c r="F201" s="545" t="s">
        <v>340</v>
      </c>
      <c r="G201" s="547">
        <v>111</v>
      </c>
      <c r="H201" s="548"/>
      <c r="I201" s="548">
        <f>H201*G201</f>
        <v>0</v>
      </c>
    </row>
    <row r="202" spans="1:9">
      <c r="A202" s="543">
        <v>173</v>
      </c>
      <c r="B202" s="544" t="s">
        <v>153</v>
      </c>
      <c r="C202" s="545" t="s">
        <v>178</v>
      </c>
      <c r="D202" s="545" t="s">
        <v>617</v>
      </c>
      <c r="E202" s="556" t="s">
        <v>616</v>
      </c>
      <c r="F202" s="545" t="s">
        <v>340</v>
      </c>
      <c r="G202" s="547">
        <v>15</v>
      </c>
      <c r="H202" s="548"/>
      <c r="I202" s="548">
        <f>H202*G202</f>
        <v>0</v>
      </c>
    </row>
    <row r="203" spans="1:9">
      <c r="A203" s="550">
        <v>0</v>
      </c>
      <c r="B203" s="551" t="s">
        <v>60</v>
      </c>
      <c r="C203" s="552"/>
      <c r="D203" s="552" t="s">
        <v>615</v>
      </c>
      <c r="E203" s="553" t="s">
        <v>614</v>
      </c>
      <c r="F203" s="552"/>
      <c r="G203" s="554"/>
      <c r="H203" s="555"/>
      <c r="I203" s="555">
        <f>I204</f>
        <v>0</v>
      </c>
    </row>
    <row r="204" spans="1:9">
      <c r="A204" s="543">
        <v>190</v>
      </c>
      <c r="B204" s="544" t="s">
        <v>153</v>
      </c>
      <c r="C204" s="545" t="s">
        <v>178</v>
      </c>
      <c r="D204" s="545" t="s">
        <v>613</v>
      </c>
      <c r="E204" s="556" t="s">
        <v>612</v>
      </c>
      <c r="F204" s="545" t="s">
        <v>210</v>
      </c>
      <c r="G204" s="547">
        <v>1</v>
      </c>
      <c r="H204" s="548"/>
      <c r="I204" s="548">
        <f>H204*G204</f>
        <v>0</v>
      </c>
    </row>
    <row r="205" spans="1:9" ht="68.25" customHeight="1"/>
  </sheetData>
  <pageMargins left="0.59055118110236227" right="0.19685039370078741" top="0.19685039370078741" bottom="0.19685039370078741"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zoomScale="140" zoomScaleNormal="140" workbookViewId="0">
      <pane ySplit="3" topLeftCell="A31" activePane="bottomLeft" state="frozenSplit"/>
      <selection pane="bottomLeft" activeCell="E29" sqref="E29"/>
    </sheetView>
  </sheetViews>
  <sheetFormatPr defaultColWidth="10.5" defaultRowHeight="12" customHeight="1"/>
  <cols>
    <col min="1" max="1" width="3" style="46" customWidth="1"/>
    <col min="2" max="2" width="2.5" style="46" customWidth="1"/>
    <col min="3" max="3" width="3.6640625" style="46" customWidth="1"/>
    <col min="4" max="4" width="11.6640625" style="46" customWidth="1"/>
    <col min="5" max="5" width="14.6640625" style="46" customWidth="1"/>
    <col min="6" max="6" width="0.5" style="46" customWidth="1"/>
    <col min="7" max="7" width="3.1640625" style="46" customWidth="1"/>
    <col min="8" max="8" width="3" style="46" customWidth="1"/>
    <col min="9" max="9" width="12.33203125" style="46" customWidth="1"/>
    <col min="10" max="10" width="16.1640625" style="46" customWidth="1"/>
    <col min="11" max="11" width="0.6640625" style="46" customWidth="1"/>
    <col min="12" max="12" width="3" style="46" customWidth="1"/>
    <col min="13" max="13" width="3.6640625" style="46" customWidth="1"/>
    <col min="14" max="14" width="9" style="46" customWidth="1"/>
    <col min="15" max="15" width="4.33203125" style="46" customWidth="1"/>
    <col min="16" max="16" width="15.33203125" style="46" customWidth="1"/>
    <col min="17" max="17" width="7.5" style="46" customWidth="1"/>
    <col min="18" max="18" width="14.5" style="46" customWidth="1"/>
    <col min="19" max="19" width="0.5" style="46" customWidth="1"/>
    <col min="20" max="16384" width="10.5" style="46"/>
  </cols>
  <sheetData>
    <row r="1" spans="1:19" ht="14.25" customHeight="1">
      <c r="A1" s="174"/>
      <c r="B1" s="172"/>
      <c r="C1" s="172"/>
      <c r="D1" s="172"/>
      <c r="E1" s="172"/>
      <c r="F1" s="172"/>
      <c r="G1" s="172"/>
      <c r="H1" s="172"/>
      <c r="I1" s="172"/>
      <c r="J1" s="172"/>
      <c r="K1" s="172"/>
      <c r="L1" s="172"/>
      <c r="M1" s="172"/>
      <c r="N1" s="172"/>
      <c r="O1" s="173"/>
      <c r="P1" s="172"/>
      <c r="Q1" s="172"/>
      <c r="R1" s="172"/>
      <c r="S1" s="171"/>
    </row>
    <row r="2" spans="1:19" ht="21" customHeight="1">
      <c r="A2" s="169" t="s">
        <v>1018</v>
      </c>
      <c r="B2" s="168"/>
      <c r="D2" s="168"/>
      <c r="E2" s="168"/>
      <c r="G2" s="168"/>
      <c r="H2" s="168"/>
      <c r="I2" s="168"/>
      <c r="J2" s="168"/>
      <c r="K2" s="168"/>
      <c r="L2" s="168"/>
      <c r="M2" s="168"/>
      <c r="N2" s="168"/>
      <c r="O2" s="168"/>
      <c r="P2" s="168"/>
      <c r="Q2" s="168"/>
      <c r="R2" s="167"/>
    </row>
    <row r="3" spans="1:19" ht="12" customHeight="1">
      <c r="A3" s="166"/>
      <c r="B3" s="165"/>
      <c r="C3" s="165"/>
      <c r="D3" s="165"/>
      <c r="E3" s="165"/>
      <c r="F3" s="165"/>
      <c r="G3" s="165"/>
      <c r="H3" s="165"/>
      <c r="I3" s="165"/>
      <c r="J3" s="165"/>
      <c r="K3" s="165"/>
      <c r="L3" s="165"/>
      <c r="M3" s="165"/>
      <c r="N3" s="165"/>
      <c r="O3" s="165"/>
      <c r="P3" s="165"/>
      <c r="Q3" s="165"/>
      <c r="R3" s="165"/>
      <c r="S3" s="164"/>
    </row>
    <row r="4" spans="1:19" ht="9" customHeight="1" thickBot="1">
      <c r="A4" s="163"/>
      <c r="B4" s="104"/>
      <c r="C4" s="104"/>
      <c r="D4" s="104"/>
      <c r="E4" s="104"/>
      <c r="F4" s="104"/>
      <c r="G4" s="104"/>
      <c r="H4" s="104"/>
      <c r="I4" s="104"/>
      <c r="J4" s="104"/>
      <c r="K4" s="104"/>
      <c r="L4" s="104"/>
      <c r="M4" s="104"/>
      <c r="N4" s="104"/>
      <c r="O4" s="350"/>
      <c r="P4" s="104"/>
      <c r="Q4" s="104"/>
      <c r="R4" s="104"/>
      <c r="S4" s="162"/>
    </row>
    <row r="5" spans="1:19" ht="24.75" customHeight="1" thickBot="1">
      <c r="A5" s="68"/>
      <c r="B5" s="350" t="s">
        <v>134</v>
      </c>
      <c r="C5" s="350"/>
      <c r="D5" s="350"/>
      <c r="E5" s="500" t="s">
        <v>43</v>
      </c>
      <c r="F5" s="501"/>
      <c r="G5" s="501"/>
      <c r="H5" s="501"/>
      <c r="I5" s="501"/>
      <c r="J5" s="501"/>
      <c r="K5" s="501"/>
      <c r="L5" s="501"/>
      <c r="M5" s="502"/>
      <c r="N5" s="350"/>
      <c r="O5" s="350"/>
      <c r="P5" s="350" t="s">
        <v>133</v>
      </c>
      <c r="Q5" s="161"/>
      <c r="R5" s="148"/>
      <c r="S5" s="142"/>
    </row>
    <row r="6" spans="1:19" ht="24.75" customHeight="1">
      <c r="A6" s="68"/>
      <c r="B6" s="160" t="s">
        <v>132</v>
      </c>
      <c r="C6" s="350"/>
      <c r="D6" s="350"/>
      <c r="E6" s="503"/>
      <c r="F6" s="501"/>
      <c r="G6" s="501"/>
      <c r="H6" s="501"/>
      <c r="I6" s="501"/>
      <c r="J6" s="501"/>
      <c r="K6" s="501"/>
      <c r="L6" s="501"/>
      <c r="M6" s="502"/>
      <c r="N6" s="350"/>
      <c r="O6" s="350"/>
      <c r="P6" s="350" t="s">
        <v>131</v>
      </c>
      <c r="Q6" s="159"/>
      <c r="R6" s="158"/>
      <c r="S6" s="142"/>
    </row>
    <row r="7" spans="1:19" ht="24.75" customHeight="1" thickBot="1">
      <c r="A7" s="68"/>
      <c r="B7" s="350"/>
      <c r="C7" s="350"/>
      <c r="D7" s="350"/>
      <c r="E7" s="504" t="s">
        <v>125</v>
      </c>
      <c r="F7" s="505"/>
      <c r="G7" s="505"/>
      <c r="H7" s="505"/>
      <c r="I7" s="505"/>
      <c r="J7" s="505"/>
      <c r="K7" s="505"/>
      <c r="L7" s="505"/>
      <c r="M7" s="506"/>
      <c r="N7" s="350"/>
      <c r="O7" s="350"/>
      <c r="P7" s="350" t="s">
        <v>130</v>
      </c>
      <c r="Q7" s="157"/>
      <c r="R7" s="143"/>
      <c r="S7" s="142"/>
    </row>
    <row r="8" spans="1:19" ht="24.75" customHeight="1" thickBot="1">
      <c r="A8" s="68"/>
      <c r="B8" s="491"/>
      <c r="C8" s="491"/>
      <c r="D8" s="491"/>
      <c r="E8" s="350"/>
      <c r="F8" s="350"/>
      <c r="G8" s="350"/>
      <c r="H8" s="350"/>
      <c r="I8" s="350"/>
      <c r="J8" s="350"/>
      <c r="K8" s="350"/>
      <c r="L8" s="350"/>
      <c r="M8" s="350"/>
      <c r="N8" s="350"/>
      <c r="O8" s="350"/>
      <c r="P8" s="350" t="s">
        <v>129</v>
      </c>
      <c r="Q8" s="350" t="s">
        <v>128</v>
      </c>
      <c r="R8" s="350"/>
      <c r="S8" s="142"/>
    </row>
    <row r="9" spans="1:19" ht="24.75" customHeight="1" thickBot="1">
      <c r="A9" s="68"/>
      <c r="B9" s="350" t="s">
        <v>34</v>
      </c>
      <c r="C9" s="350"/>
      <c r="D9" s="350"/>
      <c r="E9" s="507" t="s">
        <v>127</v>
      </c>
      <c r="F9" s="508"/>
      <c r="G9" s="508"/>
      <c r="H9" s="508"/>
      <c r="I9" s="508"/>
      <c r="J9" s="508"/>
      <c r="K9" s="508"/>
      <c r="L9" s="508"/>
      <c r="M9" s="509"/>
      <c r="N9" s="350"/>
      <c r="O9" s="350"/>
      <c r="P9" s="156"/>
      <c r="Q9" s="155"/>
      <c r="R9" s="83"/>
      <c r="S9" s="142"/>
    </row>
    <row r="10" spans="1:19" ht="24.75" customHeight="1" thickBot="1">
      <c r="A10" s="68"/>
      <c r="B10" s="350" t="s">
        <v>30</v>
      </c>
      <c r="C10" s="350"/>
      <c r="D10" s="350"/>
      <c r="E10" s="497" t="s">
        <v>126</v>
      </c>
      <c r="F10" s="498"/>
      <c r="G10" s="498"/>
      <c r="H10" s="498"/>
      <c r="I10" s="498"/>
      <c r="J10" s="498"/>
      <c r="K10" s="498"/>
      <c r="L10" s="498"/>
      <c r="M10" s="499"/>
      <c r="N10" s="350"/>
      <c r="O10" s="350"/>
      <c r="P10" s="156" t="s">
        <v>122</v>
      </c>
      <c r="Q10" s="155"/>
      <c r="R10" s="83"/>
      <c r="S10" s="142"/>
    </row>
    <row r="11" spans="1:19" ht="24.75" customHeight="1" thickBot="1">
      <c r="A11" s="68"/>
      <c r="B11" s="350" t="s">
        <v>35</v>
      </c>
      <c r="C11" s="350"/>
      <c r="D11" s="350"/>
      <c r="E11" s="497" t="s">
        <v>125</v>
      </c>
      <c r="F11" s="498"/>
      <c r="G11" s="498"/>
      <c r="H11" s="498"/>
      <c r="I11" s="498"/>
      <c r="J11" s="498"/>
      <c r="K11" s="498"/>
      <c r="L11" s="498"/>
      <c r="M11" s="499"/>
      <c r="N11" s="350"/>
      <c r="O11" s="350"/>
      <c r="P11" s="156"/>
      <c r="Q11" s="155"/>
      <c r="R11" s="83"/>
      <c r="S11" s="142"/>
    </row>
    <row r="12" spans="1:19" ht="21.75" customHeight="1" thickBot="1">
      <c r="A12" s="153"/>
      <c r="B12" s="492" t="s">
        <v>124</v>
      </c>
      <c r="C12" s="492"/>
      <c r="D12" s="492"/>
      <c r="E12" s="494" t="s">
        <v>123</v>
      </c>
      <c r="F12" s="495"/>
      <c r="G12" s="495"/>
      <c r="H12" s="495"/>
      <c r="I12" s="495"/>
      <c r="J12" s="495"/>
      <c r="K12" s="495"/>
      <c r="L12" s="495"/>
      <c r="M12" s="496"/>
      <c r="N12" s="146"/>
      <c r="O12" s="146"/>
      <c r="P12" s="147" t="s">
        <v>122</v>
      </c>
      <c r="Q12" s="489"/>
      <c r="R12" s="490"/>
      <c r="S12" s="151"/>
    </row>
    <row r="13" spans="1:19" ht="10.5" customHeight="1" thickBot="1">
      <c r="A13" s="153"/>
      <c r="B13" s="146"/>
      <c r="C13" s="146"/>
      <c r="D13" s="146"/>
      <c r="E13" s="152"/>
      <c r="F13" s="146"/>
      <c r="G13" s="146"/>
      <c r="H13" s="146"/>
      <c r="I13" s="146"/>
      <c r="J13" s="146"/>
      <c r="K13" s="146"/>
      <c r="L13" s="146"/>
      <c r="M13" s="146"/>
      <c r="N13" s="146"/>
      <c r="O13" s="146"/>
      <c r="P13" s="152"/>
      <c r="Q13" s="152"/>
      <c r="R13" s="146"/>
      <c r="S13" s="151"/>
    </row>
    <row r="14" spans="1:19" ht="18.75" customHeight="1" thickBot="1">
      <c r="A14" s="68"/>
      <c r="B14" s="350"/>
      <c r="C14" s="350"/>
      <c r="D14" s="350"/>
      <c r="E14" s="150" t="s">
        <v>121</v>
      </c>
      <c r="F14" s="350"/>
      <c r="G14" s="146"/>
      <c r="H14" s="350" t="s">
        <v>120</v>
      </c>
      <c r="I14" s="146"/>
      <c r="J14" s="350"/>
      <c r="K14" s="350"/>
      <c r="L14" s="350"/>
      <c r="M14" s="350"/>
      <c r="N14" s="350"/>
      <c r="O14" s="350"/>
      <c r="P14" s="350" t="s">
        <v>119</v>
      </c>
      <c r="Q14" s="149"/>
      <c r="R14" s="148"/>
      <c r="S14" s="142"/>
    </row>
    <row r="15" spans="1:19" ht="18.75" customHeight="1" thickBot="1">
      <c r="A15" s="68"/>
      <c r="B15" s="350"/>
      <c r="C15" s="350"/>
      <c r="D15" s="350"/>
      <c r="E15" s="147"/>
      <c r="F15" s="350"/>
      <c r="G15" s="146"/>
      <c r="H15" s="485" t="s">
        <v>118</v>
      </c>
      <c r="I15" s="486"/>
      <c r="J15" s="350"/>
      <c r="K15" s="350"/>
      <c r="L15" s="350"/>
      <c r="M15" s="350"/>
      <c r="N15" s="350"/>
      <c r="O15" s="350"/>
      <c r="P15" s="145" t="s">
        <v>117</v>
      </c>
      <c r="Q15" s="144"/>
      <c r="R15" s="143"/>
      <c r="S15" s="142"/>
    </row>
    <row r="16" spans="1:19" ht="9" customHeight="1">
      <c r="A16" s="141"/>
      <c r="B16" s="54"/>
      <c r="C16" s="54"/>
      <c r="D16" s="54"/>
      <c r="E16" s="54"/>
      <c r="F16" s="54"/>
      <c r="G16" s="54"/>
      <c r="H16" s="54"/>
      <c r="I16" s="54"/>
      <c r="J16" s="54"/>
      <c r="K16" s="54"/>
      <c r="L16" s="54"/>
      <c r="M16" s="54"/>
      <c r="N16" s="54"/>
      <c r="O16" s="54"/>
      <c r="P16" s="54"/>
      <c r="Q16" s="54"/>
      <c r="R16" s="54"/>
      <c r="S16" s="108"/>
    </row>
    <row r="17" spans="1:19" ht="20.25" customHeight="1">
      <c r="A17" s="129"/>
      <c r="B17" s="126"/>
      <c r="C17" s="126"/>
      <c r="D17" s="126"/>
      <c r="E17" s="128" t="s">
        <v>116</v>
      </c>
      <c r="F17" s="126"/>
      <c r="G17" s="126"/>
      <c r="H17" s="126"/>
      <c r="I17" s="126"/>
      <c r="J17" s="126"/>
      <c r="K17" s="126"/>
      <c r="L17" s="126"/>
      <c r="M17" s="126"/>
      <c r="N17" s="126"/>
      <c r="O17" s="54"/>
      <c r="P17" s="126"/>
      <c r="Q17" s="126"/>
      <c r="R17" s="126"/>
      <c r="S17" s="102"/>
    </row>
    <row r="18" spans="1:19" ht="21.75" customHeight="1">
      <c r="A18" s="140" t="s">
        <v>115</v>
      </c>
      <c r="B18" s="75"/>
      <c r="C18" s="75"/>
      <c r="D18" s="78"/>
      <c r="E18" s="139" t="s">
        <v>114</v>
      </c>
      <c r="F18" s="78"/>
      <c r="G18" s="139" t="s">
        <v>113</v>
      </c>
      <c r="H18" s="75"/>
      <c r="I18" s="78"/>
      <c r="J18" s="139" t="s">
        <v>112</v>
      </c>
      <c r="K18" s="75"/>
      <c r="L18" s="139" t="s">
        <v>111</v>
      </c>
      <c r="M18" s="75"/>
      <c r="N18" s="75"/>
      <c r="O18" s="62"/>
      <c r="P18" s="78"/>
      <c r="Q18" s="139" t="s">
        <v>110</v>
      </c>
      <c r="R18" s="75"/>
      <c r="S18" s="73"/>
    </row>
    <row r="19" spans="1:19" ht="19.5" customHeight="1">
      <c r="A19" s="138"/>
      <c r="B19" s="135"/>
      <c r="C19" s="135"/>
      <c r="D19" s="133">
        <v>0</v>
      </c>
      <c r="E19" s="48">
        <v>0</v>
      </c>
      <c r="F19" s="137"/>
      <c r="G19" s="132"/>
      <c r="H19" s="135"/>
      <c r="I19" s="133">
        <v>0</v>
      </c>
      <c r="J19" s="48">
        <v>0</v>
      </c>
      <c r="K19" s="136"/>
      <c r="L19" s="132"/>
      <c r="M19" s="135"/>
      <c r="N19" s="135"/>
      <c r="O19" s="134"/>
      <c r="P19" s="133">
        <v>0</v>
      </c>
      <c r="Q19" s="132"/>
      <c r="R19" s="131">
        <v>0</v>
      </c>
      <c r="S19" s="130"/>
    </row>
    <row r="20" spans="1:19" ht="20.25" customHeight="1">
      <c r="A20" s="129"/>
      <c r="B20" s="126"/>
      <c r="C20" s="126"/>
      <c r="D20" s="126"/>
      <c r="E20" s="128" t="s">
        <v>109</v>
      </c>
      <c r="F20" s="126"/>
      <c r="G20" s="126"/>
      <c r="H20" s="126"/>
      <c r="I20" s="126"/>
      <c r="J20" s="127" t="s">
        <v>29</v>
      </c>
      <c r="K20" s="126"/>
      <c r="L20" s="126"/>
      <c r="M20" s="126"/>
      <c r="N20" s="126"/>
      <c r="O20" s="54"/>
      <c r="P20" s="126"/>
      <c r="Q20" s="126"/>
      <c r="R20" s="126"/>
      <c r="S20" s="102"/>
    </row>
    <row r="21" spans="1:19" ht="19.5" customHeight="1">
      <c r="A21" s="79" t="s">
        <v>108</v>
      </c>
      <c r="B21" s="125"/>
      <c r="C21" s="77" t="s">
        <v>107</v>
      </c>
      <c r="D21" s="123"/>
      <c r="E21" s="123"/>
      <c r="F21" s="122"/>
      <c r="G21" s="79" t="s">
        <v>106</v>
      </c>
      <c r="H21" s="124"/>
      <c r="I21" s="77" t="s">
        <v>105</v>
      </c>
      <c r="J21" s="123"/>
      <c r="K21" s="123"/>
      <c r="L21" s="79" t="s">
        <v>104</v>
      </c>
      <c r="M21" s="124"/>
      <c r="N21" s="77" t="s">
        <v>103</v>
      </c>
      <c r="O21" s="76"/>
      <c r="P21" s="123"/>
      <c r="Q21" s="123"/>
      <c r="R21" s="123"/>
      <c r="S21" s="122"/>
    </row>
    <row r="22" spans="1:19" ht="19.5" customHeight="1">
      <c r="A22" s="64" t="s">
        <v>102</v>
      </c>
      <c r="B22" s="121" t="s">
        <v>101</v>
      </c>
      <c r="C22" s="71"/>
      <c r="D22" s="118" t="s">
        <v>79</v>
      </c>
      <c r="E22" s="59">
        <f>'Krycí list E1.4'!E22+'Krycí list rozpočtu E1.7'!E22</f>
        <v>0</v>
      </c>
      <c r="F22" s="58"/>
      <c r="G22" s="64" t="s">
        <v>100</v>
      </c>
      <c r="H22" s="63" t="s">
        <v>99</v>
      </c>
      <c r="I22" s="60"/>
      <c r="J22" s="116">
        <v>0</v>
      </c>
      <c r="K22" s="115"/>
      <c r="L22" s="64" t="s">
        <v>98</v>
      </c>
      <c r="M22" s="101" t="s">
        <v>97</v>
      </c>
      <c r="N22" s="61"/>
      <c r="O22" s="62"/>
      <c r="P22" s="61"/>
      <c r="Q22" s="120"/>
      <c r="R22" s="59">
        <v>0</v>
      </c>
      <c r="S22" s="58"/>
    </row>
    <row r="23" spans="1:19" ht="19.5" customHeight="1">
      <c r="A23" s="64" t="s">
        <v>96</v>
      </c>
      <c r="B23" s="119"/>
      <c r="C23" s="81"/>
      <c r="D23" s="118" t="s">
        <v>75</v>
      </c>
      <c r="E23" s="59">
        <f>'Krycí list E1.4'!E23+'Krycí list rozpočtu E1.7'!E23</f>
        <v>0</v>
      </c>
      <c r="F23" s="58"/>
      <c r="G23" s="64" t="s">
        <v>95</v>
      </c>
      <c r="H23" s="350" t="s">
        <v>94</v>
      </c>
      <c r="I23" s="60"/>
      <c r="J23" s="116">
        <v>0</v>
      </c>
      <c r="K23" s="115"/>
      <c r="L23" s="64" t="s">
        <v>93</v>
      </c>
      <c r="M23" s="101" t="s">
        <v>92</v>
      </c>
      <c r="N23" s="61"/>
      <c r="O23" s="62"/>
      <c r="P23" s="61"/>
      <c r="Q23" s="120"/>
      <c r="R23" s="59">
        <v>0</v>
      </c>
      <c r="S23" s="58"/>
    </row>
    <row r="24" spans="1:19" ht="19.5" customHeight="1">
      <c r="A24" s="64" t="s">
        <v>91</v>
      </c>
      <c r="B24" s="121" t="s">
        <v>90</v>
      </c>
      <c r="C24" s="71"/>
      <c r="D24" s="118" t="s">
        <v>79</v>
      </c>
      <c r="E24" s="59">
        <f>'Krycí list E1.4'!E24+'Krycí list rozpočtu E1.7'!E24</f>
        <v>0</v>
      </c>
      <c r="F24" s="58"/>
      <c r="G24" s="64" t="s">
        <v>89</v>
      </c>
      <c r="H24" s="63" t="s">
        <v>88</v>
      </c>
      <c r="I24" s="60"/>
      <c r="J24" s="116">
        <v>0</v>
      </c>
      <c r="K24" s="115"/>
      <c r="L24" s="64" t="s">
        <v>87</v>
      </c>
      <c r="M24" s="101" t="s">
        <v>86</v>
      </c>
      <c r="N24" s="61"/>
      <c r="O24" s="62"/>
      <c r="P24" s="61"/>
      <c r="Q24" s="120"/>
      <c r="R24" s="59">
        <v>0</v>
      </c>
      <c r="S24" s="58"/>
    </row>
    <row r="25" spans="1:19" ht="19.5" customHeight="1">
      <c r="A25" s="64" t="s">
        <v>85</v>
      </c>
      <c r="B25" s="119"/>
      <c r="C25" s="81"/>
      <c r="D25" s="118" t="s">
        <v>75</v>
      </c>
      <c r="E25" s="59">
        <f>'Krycí list E1.4'!E25+'Krycí list rozpočtu E1.7'!E25</f>
        <v>0</v>
      </c>
      <c r="F25" s="58"/>
      <c r="G25" s="64" t="s">
        <v>84</v>
      </c>
      <c r="H25" s="63"/>
      <c r="I25" s="60"/>
      <c r="J25" s="116">
        <v>0</v>
      </c>
      <c r="K25" s="115"/>
      <c r="L25" s="64" t="s">
        <v>83</v>
      </c>
      <c r="M25" s="101" t="s">
        <v>82</v>
      </c>
      <c r="N25" s="61"/>
      <c r="O25" s="62"/>
      <c r="P25" s="61"/>
      <c r="Q25" s="120"/>
      <c r="R25" s="59">
        <v>0</v>
      </c>
      <c r="S25" s="58"/>
    </row>
    <row r="26" spans="1:19" ht="19.5" customHeight="1">
      <c r="A26" s="64" t="s">
        <v>81</v>
      </c>
      <c r="B26" s="121" t="s">
        <v>80</v>
      </c>
      <c r="C26" s="71"/>
      <c r="D26" s="118" t="s">
        <v>79</v>
      </c>
      <c r="E26" s="59">
        <f>'Krycí list E1.4'!E26+'Krycí list rozpočtu E1.7'!E26</f>
        <v>0</v>
      </c>
      <c r="F26" s="58"/>
      <c r="G26" s="117"/>
      <c r="H26" s="61"/>
      <c r="I26" s="60"/>
      <c r="J26" s="116"/>
      <c r="K26" s="115"/>
      <c r="L26" s="64" t="s">
        <v>78</v>
      </c>
      <c r="M26" s="101" t="s">
        <v>77</v>
      </c>
      <c r="N26" s="61"/>
      <c r="O26" s="62"/>
      <c r="P26" s="61"/>
      <c r="Q26" s="120"/>
      <c r="R26" s="59">
        <v>0</v>
      </c>
      <c r="S26" s="58"/>
    </row>
    <row r="27" spans="1:19" ht="19.5" customHeight="1">
      <c r="A27" s="64" t="s">
        <v>76</v>
      </c>
      <c r="B27" s="119"/>
      <c r="C27" s="81"/>
      <c r="D27" s="118" t="s">
        <v>75</v>
      </c>
      <c r="E27" s="59">
        <f>'Krycí list E1.4'!E27+'Krycí list rozpočtu E1.7'!E27</f>
        <v>0</v>
      </c>
      <c r="F27" s="58"/>
      <c r="G27" s="117"/>
      <c r="H27" s="61"/>
      <c r="I27" s="60"/>
      <c r="J27" s="116"/>
      <c r="K27" s="115"/>
      <c r="L27" s="64" t="s">
        <v>74</v>
      </c>
      <c r="M27" s="63" t="s">
        <v>73</v>
      </c>
      <c r="N27" s="61"/>
      <c r="O27" s="62"/>
      <c r="P27" s="61"/>
      <c r="Q27" s="60"/>
      <c r="R27" s="59">
        <v>0</v>
      </c>
      <c r="S27" s="58"/>
    </row>
    <row r="28" spans="1:19" ht="19.5" customHeight="1">
      <c r="A28" s="64" t="s">
        <v>72</v>
      </c>
      <c r="B28" s="493" t="s">
        <v>71</v>
      </c>
      <c r="C28" s="493"/>
      <c r="D28" s="493"/>
      <c r="E28" s="103">
        <f>SUM(E22:E27)</f>
        <v>0</v>
      </c>
      <c r="F28" s="102"/>
      <c r="G28" s="64" t="s">
        <v>70</v>
      </c>
      <c r="H28" s="112" t="s">
        <v>69</v>
      </c>
      <c r="I28" s="60"/>
      <c r="J28" s="114"/>
      <c r="K28" s="113"/>
      <c r="L28" s="64" t="s">
        <v>68</v>
      </c>
      <c r="M28" s="112" t="s">
        <v>67</v>
      </c>
      <c r="N28" s="61"/>
      <c r="O28" s="62"/>
      <c r="P28" s="61"/>
      <c r="Q28" s="60"/>
      <c r="R28" s="103">
        <v>0</v>
      </c>
      <c r="S28" s="102"/>
    </row>
    <row r="29" spans="1:19" ht="19.5" customHeight="1">
      <c r="A29" s="53" t="s">
        <v>66</v>
      </c>
      <c r="B29" s="52" t="s">
        <v>65</v>
      </c>
      <c r="C29" s="50"/>
      <c r="D29" s="49"/>
      <c r="E29" s="109">
        <f>'Krycí list E1.4'!E29+'Krycí list rozpočtu E1.7'!E29</f>
        <v>0</v>
      </c>
      <c r="F29" s="108"/>
      <c r="G29" s="53" t="s">
        <v>64</v>
      </c>
      <c r="H29" s="52" t="s">
        <v>63</v>
      </c>
      <c r="I29" s="49"/>
      <c r="J29" s="111">
        <v>0</v>
      </c>
      <c r="K29" s="110"/>
      <c r="L29" s="53" t="s">
        <v>62</v>
      </c>
      <c r="M29" s="52" t="s">
        <v>61</v>
      </c>
      <c r="N29" s="50"/>
      <c r="O29" s="54"/>
      <c r="P29" s="50"/>
      <c r="Q29" s="49"/>
      <c r="R29" s="109">
        <v>0</v>
      </c>
      <c r="S29" s="108"/>
    </row>
    <row r="30" spans="1:19" ht="19.5" customHeight="1">
      <c r="A30" s="107" t="s">
        <v>30</v>
      </c>
      <c r="B30" s="104"/>
      <c r="C30" s="104"/>
      <c r="D30" s="104"/>
      <c r="E30" s="104"/>
      <c r="F30" s="106"/>
      <c r="G30" s="105"/>
      <c r="H30" s="104"/>
      <c r="I30" s="104"/>
      <c r="J30" s="104"/>
      <c r="K30" s="104"/>
      <c r="L30" s="79" t="s">
        <v>60</v>
      </c>
      <c r="M30" s="78"/>
      <c r="N30" s="77" t="s">
        <v>59</v>
      </c>
      <c r="O30" s="76"/>
      <c r="P30" s="75"/>
      <c r="Q30" s="75"/>
      <c r="R30" s="75"/>
      <c r="S30" s="73"/>
    </row>
    <row r="31" spans="1:19" ht="19.5" customHeight="1">
      <c r="A31" s="68"/>
      <c r="B31" s="350"/>
      <c r="C31" s="350"/>
      <c r="D31" s="350"/>
      <c r="E31" s="350"/>
      <c r="F31" s="67"/>
      <c r="G31" s="85"/>
      <c r="H31" s="350"/>
      <c r="I31" s="350"/>
      <c r="J31" s="350"/>
      <c r="K31" s="350"/>
      <c r="L31" s="64" t="s">
        <v>58</v>
      </c>
      <c r="M31" s="63" t="s">
        <v>57</v>
      </c>
      <c r="N31" s="61"/>
      <c r="O31" s="62"/>
      <c r="P31" s="61"/>
      <c r="Q31" s="60"/>
      <c r="R31" s="103">
        <f>E28+E29</f>
        <v>0</v>
      </c>
      <c r="S31" s="102"/>
    </row>
    <row r="32" spans="1:19" ht="19.5" customHeight="1" thickBot="1">
      <c r="A32" s="82" t="s">
        <v>46</v>
      </c>
      <c r="B32" s="62"/>
      <c r="C32" s="62"/>
      <c r="D32" s="62"/>
      <c r="E32" s="62"/>
      <c r="F32" s="81"/>
      <c r="G32" s="80" t="s">
        <v>33</v>
      </c>
      <c r="H32" s="62"/>
      <c r="I32" s="62"/>
      <c r="J32" s="62"/>
      <c r="K32" s="62"/>
      <c r="L32" s="64" t="s">
        <v>56</v>
      </c>
      <c r="M32" s="101" t="s">
        <v>23</v>
      </c>
      <c r="N32" s="100">
        <v>20</v>
      </c>
      <c r="O32" s="99" t="s">
        <v>55</v>
      </c>
      <c r="P32" s="98">
        <v>190552.79</v>
      </c>
      <c r="Q32" s="60"/>
      <c r="R32" s="97">
        <f>R34-R31</f>
        <v>0</v>
      </c>
      <c r="S32" s="96"/>
    </row>
    <row r="33" spans="1:19" ht="12.75" hidden="1" customHeight="1">
      <c r="A33" s="95"/>
      <c r="B33" s="69"/>
      <c r="C33" s="69"/>
      <c r="D33" s="69"/>
      <c r="E33" s="69"/>
      <c r="F33" s="71"/>
      <c r="G33" s="94"/>
      <c r="H33" s="69"/>
      <c r="I33" s="69"/>
      <c r="J33" s="69"/>
      <c r="K33" s="69"/>
      <c r="L33" s="93"/>
      <c r="M33" s="92"/>
      <c r="N33" s="89"/>
      <c r="O33" s="91"/>
      <c r="P33" s="90"/>
      <c r="Q33" s="89"/>
      <c r="R33" s="88"/>
      <c r="S33" s="58"/>
    </row>
    <row r="34" spans="1:19" ht="35.25" customHeight="1" thickBot="1">
      <c r="A34" s="87" t="s">
        <v>34</v>
      </c>
      <c r="B34" s="86"/>
      <c r="C34" s="86"/>
      <c r="D34" s="86"/>
      <c r="E34" s="350"/>
      <c r="F34" s="67"/>
      <c r="G34" s="85"/>
      <c r="H34" s="350"/>
      <c r="I34" s="350"/>
      <c r="J34" s="350"/>
      <c r="K34" s="350"/>
      <c r="L34" s="53" t="s">
        <v>54</v>
      </c>
      <c r="M34" s="487" t="s">
        <v>53</v>
      </c>
      <c r="N34" s="488"/>
      <c r="O34" s="488"/>
      <c r="P34" s="488"/>
      <c r="Q34" s="49"/>
      <c r="R34" s="84">
        <f>R31*1.2</f>
        <v>0</v>
      </c>
      <c r="S34" s="83"/>
    </row>
    <row r="35" spans="1:19" ht="33" customHeight="1">
      <c r="A35" s="82" t="s">
        <v>46</v>
      </c>
      <c r="B35" s="62"/>
      <c r="C35" s="62"/>
      <c r="D35" s="62"/>
      <c r="E35" s="62"/>
      <c r="F35" s="81"/>
      <c r="G35" s="80" t="s">
        <v>33</v>
      </c>
      <c r="H35" s="62"/>
      <c r="I35" s="62"/>
      <c r="J35" s="62"/>
      <c r="K35" s="62"/>
      <c r="L35" s="79" t="s">
        <v>52</v>
      </c>
      <c r="M35" s="78"/>
      <c r="N35" s="77" t="s">
        <v>51</v>
      </c>
      <c r="O35" s="76"/>
      <c r="P35" s="75"/>
      <c r="Q35" s="75"/>
      <c r="R35" s="74"/>
      <c r="S35" s="73"/>
    </row>
    <row r="36" spans="1:19" ht="20.25" customHeight="1">
      <c r="A36" s="72" t="s">
        <v>35</v>
      </c>
      <c r="B36" s="69"/>
      <c r="C36" s="69"/>
      <c r="D36" s="69"/>
      <c r="E36" s="69"/>
      <c r="F36" s="71"/>
      <c r="G36" s="70"/>
      <c r="H36" s="69"/>
      <c r="I36" s="69"/>
      <c r="J36" s="69"/>
      <c r="K36" s="69"/>
      <c r="L36" s="64" t="s">
        <v>50</v>
      </c>
      <c r="M36" s="63" t="s">
        <v>49</v>
      </c>
      <c r="N36" s="61"/>
      <c r="O36" s="62"/>
      <c r="P36" s="61"/>
      <c r="Q36" s="60"/>
      <c r="R36" s="59">
        <v>0</v>
      </c>
      <c r="S36" s="58"/>
    </row>
    <row r="37" spans="1:19" ht="19.5" customHeight="1">
      <c r="A37" s="68"/>
      <c r="B37" s="350"/>
      <c r="C37" s="350"/>
      <c r="D37" s="350"/>
      <c r="E37" s="350"/>
      <c r="F37" s="67"/>
      <c r="G37" s="66"/>
      <c r="H37" s="350"/>
      <c r="I37" s="350"/>
      <c r="J37" s="350"/>
      <c r="K37" s="350"/>
      <c r="L37" s="64" t="s">
        <v>48</v>
      </c>
      <c r="M37" s="63" t="s">
        <v>47</v>
      </c>
      <c r="N37" s="61"/>
      <c r="O37" s="62"/>
      <c r="P37" s="61"/>
      <c r="Q37" s="60"/>
      <c r="R37" s="59">
        <v>0</v>
      </c>
      <c r="S37" s="58"/>
    </row>
    <row r="38" spans="1:19" ht="19.5" customHeight="1" thickBot="1">
      <c r="A38" s="57" t="s">
        <v>46</v>
      </c>
      <c r="B38" s="54"/>
      <c r="C38" s="54"/>
      <c r="D38" s="54"/>
      <c r="E38" s="54"/>
      <c r="F38" s="56"/>
      <c r="G38" s="55" t="s">
        <v>33</v>
      </c>
      <c r="H38" s="54"/>
      <c r="I38" s="54"/>
      <c r="J38" s="54"/>
      <c r="K38" s="54"/>
      <c r="L38" s="53" t="s">
        <v>45</v>
      </c>
      <c r="M38" s="52" t="s">
        <v>44</v>
      </c>
      <c r="N38" s="50"/>
      <c r="O38" s="51"/>
      <c r="P38" s="50"/>
      <c r="Q38" s="49"/>
      <c r="R38" s="48">
        <v>0</v>
      </c>
      <c r="S38" s="47"/>
    </row>
  </sheetData>
  <mergeCells count="13">
    <mergeCell ref="H15:I15"/>
    <mergeCell ref="M34:P34"/>
    <mergeCell ref="Q12:R12"/>
    <mergeCell ref="B8:D8"/>
    <mergeCell ref="B12:D12"/>
    <mergeCell ref="B28:D28"/>
    <mergeCell ref="E12:M12"/>
    <mergeCell ref="E11:M11"/>
    <mergeCell ref="E5:M5"/>
    <mergeCell ref="E6:M6"/>
    <mergeCell ref="E7:M7"/>
    <mergeCell ref="E9:M9"/>
    <mergeCell ref="E10:M10"/>
  </mergeCells>
  <printOptions horizontalCentered="1"/>
  <pageMargins left="0.39370079040527345" right="0.39370079040527345" top="0.7874015808105469" bottom="0.7874015808105469" header="0" footer="0"/>
  <pageSetup paperSize="9" scale="93" orientation="portrait" blackAndWhite="1" r:id="rId1"/>
  <headerFooter alignWithMargins="0">
    <oddFooter>&amp;C   Strana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showGridLines="0" topLeftCell="A13" workbookViewId="0">
      <selection activeCell="E29" sqref="E29"/>
    </sheetView>
  </sheetViews>
  <sheetFormatPr defaultColWidth="10.6640625" defaultRowHeight="12" customHeight="1"/>
  <cols>
    <col min="1" max="1" width="16.33203125" style="46" customWidth="1"/>
    <col min="2" max="2" width="72.33203125" style="46" customWidth="1"/>
    <col min="3" max="3" width="22" style="46" customWidth="1"/>
    <col min="4" max="4" width="21" style="46" customWidth="1"/>
    <col min="5" max="5" width="21.5" style="46" customWidth="1"/>
    <col min="6" max="16384" width="10.6640625" style="46"/>
  </cols>
  <sheetData>
    <row r="1" spans="1:6" ht="30.75" customHeight="1">
      <c r="A1" s="510" t="s">
        <v>1019</v>
      </c>
      <c r="B1" s="510"/>
      <c r="C1" s="510"/>
      <c r="D1" s="510"/>
      <c r="E1" s="510"/>
    </row>
    <row r="2" spans="1:6" ht="12.75" customHeight="1">
      <c r="A2" s="368" t="s">
        <v>150</v>
      </c>
      <c r="B2" s="368"/>
      <c r="C2" s="368"/>
      <c r="D2" s="368"/>
      <c r="E2" s="368"/>
    </row>
    <row r="3" spans="1:6" ht="12.75" customHeight="1">
      <c r="A3" s="368"/>
      <c r="B3" s="368"/>
      <c r="C3" s="368"/>
      <c r="D3" s="368"/>
      <c r="E3" s="368"/>
    </row>
    <row r="4" spans="1:6" ht="13.5" customHeight="1">
      <c r="A4" s="369"/>
      <c r="B4" s="369"/>
      <c r="C4" s="368"/>
      <c r="D4" s="368"/>
      <c r="E4" s="368"/>
    </row>
    <row r="5" spans="1:6" ht="6.75" customHeight="1">
      <c r="A5" s="367"/>
      <c r="B5" s="367"/>
      <c r="C5" s="367"/>
      <c r="D5" s="367"/>
      <c r="E5" s="367"/>
    </row>
    <row r="6" spans="1:6" ht="13.5" customHeight="1">
      <c r="A6" s="363" t="s">
        <v>149</v>
      </c>
      <c r="B6" s="363"/>
      <c r="C6" s="365"/>
      <c r="D6" s="366"/>
      <c r="E6" s="365"/>
    </row>
    <row r="7" spans="1:6" ht="14.25" customHeight="1">
      <c r="A7" s="363" t="s">
        <v>148</v>
      </c>
      <c r="B7" s="363"/>
      <c r="C7" s="362"/>
      <c r="D7" s="511" t="s">
        <v>147</v>
      </c>
      <c r="E7" s="512"/>
    </row>
    <row r="8" spans="1:6" ht="14.25" customHeight="1">
      <c r="A8" s="363" t="s">
        <v>146</v>
      </c>
      <c r="B8" s="363"/>
      <c r="C8" s="362"/>
      <c r="D8" s="363" t="s">
        <v>145</v>
      </c>
      <c r="E8" s="362"/>
    </row>
    <row r="9" spans="1:6" ht="6.75" customHeight="1">
      <c r="A9" s="358"/>
      <c r="B9" s="358"/>
      <c r="C9" s="358"/>
      <c r="D9" s="358"/>
      <c r="E9" s="358"/>
    </row>
    <row r="10" spans="1:6" ht="23.25" customHeight="1">
      <c r="A10" s="361" t="s">
        <v>144</v>
      </c>
      <c r="B10" s="361" t="s">
        <v>143</v>
      </c>
      <c r="C10" s="361" t="s">
        <v>142</v>
      </c>
      <c r="D10" s="361" t="s">
        <v>75</v>
      </c>
      <c r="E10" s="361" t="s">
        <v>141</v>
      </c>
    </row>
    <row r="11" spans="1:6" ht="12.75" hidden="1" customHeight="1">
      <c r="A11" s="361" t="s">
        <v>102</v>
      </c>
      <c r="B11" s="361" t="s">
        <v>96</v>
      </c>
      <c r="C11" s="360" t="s">
        <v>91</v>
      </c>
      <c r="D11" s="360" t="s">
        <v>85</v>
      </c>
      <c r="E11" s="360" t="s">
        <v>81</v>
      </c>
    </row>
    <row r="12" spans="1:6" ht="4.5" customHeight="1">
      <c r="A12" s="359"/>
      <c r="B12" s="359"/>
      <c r="C12" s="358"/>
      <c r="D12" s="358"/>
      <c r="E12" s="358"/>
    </row>
    <row r="13" spans="1:6" ht="30.75" customHeight="1">
      <c r="A13" s="357"/>
      <c r="B13" s="356" t="s">
        <v>1257</v>
      </c>
      <c r="C13" s="355">
        <f>'Krycí list E1.4'!E22+'Krycí list E1.4'!E24+'Krycí list E1.4'!E29</f>
        <v>0</v>
      </c>
      <c r="D13" s="355">
        <f>'Krycí list E1.4'!E23+'Krycí list E1.4'!E25</f>
        <v>0</v>
      </c>
      <c r="E13" s="355">
        <f t="shared" ref="E13:E14" si="0">D13+C13</f>
        <v>0</v>
      </c>
      <c r="F13" s="175"/>
    </row>
    <row r="14" spans="1:6" ht="30.75" customHeight="1">
      <c r="A14" s="357"/>
      <c r="B14" s="356" t="s">
        <v>1258</v>
      </c>
      <c r="C14" s="355">
        <f>'Krycí list rozpočtu E1.7'!E22</f>
        <v>0</v>
      </c>
      <c r="D14" s="355">
        <f>'Krycí list rozpočtu E1.7'!E23</f>
        <v>0</v>
      </c>
      <c r="E14" s="355">
        <f t="shared" si="0"/>
        <v>0</v>
      </c>
      <c r="F14" s="175"/>
    </row>
    <row r="15" spans="1:6" ht="30.75" customHeight="1">
      <c r="A15" s="354"/>
      <c r="B15" s="353" t="s">
        <v>136</v>
      </c>
      <c r="C15" s="352">
        <f>C13+C14</f>
        <v>0</v>
      </c>
      <c r="D15" s="352">
        <f>D13+D14</f>
        <v>0</v>
      </c>
      <c r="E15" s="352">
        <f>E13+E14</f>
        <v>0</v>
      </c>
      <c r="F15" s="175"/>
    </row>
  </sheetData>
  <mergeCells count="2">
    <mergeCell ref="A1:E1"/>
    <mergeCell ref="D7:E7"/>
  </mergeCells>
  <pageMargins left="0.39370079040527345" right="0.39370079040527345" top="0.7874015808105469" bottom="0.7874015808105469" header="0" footer="0"/>
  <pageSetup paperSize="9" scale="79" fitToHeight="100" orientation="portrait" blackAndWhite="1" r:id="rId1"/>
  <headerFooter alignWithMargins="0">
    <oddFooter>&amp;C   Strana &amp;P  z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zoomScale="140" zoomScaleNormal="140" workbookViewId="0">
      <pane ySplit="3" topLeftCell="A13" activePane="bottomLeft" state="frozenSplit"/>
      <selection activeCell="E29" sqref="E29"/>
      <selection pane="bottomLeft" activeCell="E29" sqref="E29"/>
    </sheetView>
  </sheetViews>
  <sheetFormatPr defaultColWidth="10.5" defaultRowHeight="12" customHeight="1"/>
  <cols>
    <col min="1" max="1" width="3" style="46" customWidth="1"/>
    <col min="2" max="2" width="2.5" style="46" customWidth="1"/>
    <col min="3" max="3" width="3.6640625" style="46" customWidth="1"/>
    <col min="4" max="4" width="11.6640625" style="46" customWidth="1"/>
    <col min="5" max="5" width="14.6640625" style="46" customWidth="1"/>
    <col min="6" max="6" width="0.5" style="46" customWidth="1"/>
    <col min="7" max="7" width="3.1640625" style="46" customWidth="1"/>
    <col min="8" max="8" width="3" style="46" customWidth="1"/>
    <col min="9" max="9" width="12.33203125" style="46" customWidth="1"/>
    <col min="10" max="10" width="16.1640625" style="46" customWidth="1"/>
    <col min="11" max="11" width="0.6640625" style="46" customWidth="1"/>
    <col min="12" max="12" width="3" style="46" customWidth="1"/>
    <col min="13" max="13" width="3.6640625" style="46" customWidth="1"/>
    <col min="14" max="14" width="9" style="46" customWidth="1"/>
    <col min="15" max="15" width="4.33203125" style="46" customWidth="1"/>
    <col min="16" max="16" width="15.33203125" style="46" customWidth="1"/>
    <col min="17" max="17" width="7.5" style="46" customWidth="1"/>
    <col min="18" max="18" width="14.5" style="46" customWidth="1"/>
    <col min="19" max="19" width="0.5" style="46" customWidth="1"/>
    <col min="20" max="16384" width="10.5" style="46"/>
  </cols>
  <sheetData>
    <row r="1" spans="1:19" ht="14.25" customHeight="1">
      <c r="A1" s="174"/>
      <c r="B1" s="172"/>
      <c r="C1" s="172"/>
      <c r="D1" s="172"/>
      <c r="E1" s="172"/>
      <c r="F1" s="172"/>
      <c r="G1" s="172"/>
      <c r="H1" s="172"/>
      <c r="I1" s="172"/>
      <c r="J1" s="172"/>
      <c r="K1" s="172"/>
      <c r="L1" s="172"/>
      <c r="M1" s="172"/>
      <c r="N1" s="172"/>
      <c r="O1" s="173"/>
      <c r="P1" s="172"/>
      <c r="Q1" s="172"/>
      <c r="R1" s="172"/>
      <c r="S1" s="171"/>
    </row>
    <row r="2" spans="1:19" ht="21" customHeight="1">
      <c r="A2" s="170"/>
      <c r="B2" s="168"/>
      <c r="C2" s="168"/>
      <c r="D2" s="168"/>
      <c r="E2" s="168"/>
      <c r="F2" s="168"/>
      <c r="G2" s="425" t="s">
        <v>39</v>
      </c>
      <c r="H2" s="168"/>
      <c r="I2" s="168"/>
      <c r="J2" s="168"/>
      <c r="K2" s="168"/>
      <c r="L2" s="168"/>
      <c r="M2" s="168"/>
      <c r="N2" s="168"/>
      <c r="O2" s="168"/>
      <c r="P2" s="168"/>
      <c r="Q2" s="168"/>
      <c r="R2" s="168"/>
      <c r="S2" s="167"/>
    </row>
    <row r="3" spans="1:19" ht="12" customHeight="1">
      <c r="A3" s="166"/>
      <c r="B3" s="165"/>
      <c r="C3" s="165"/>
      <c r="D3" s="165"/>
      <c r="E3" s="165"/>
      <c r="F3" s="165"/>
      <c r="G3" s="165"/>
      <c r="H3" s="165"/>
      <c r="I3" s="165"/>
      <c r="J3" s="165"/>
      <c r="K3" s="165"/>
      <c r="L3" s="165"/>
      <c r="M3" s="165"/>
      <c r="N3" s="165"/>
      <c r="O3" s="165"/>
      <c r="P3" s="165"/>
      <c r="Q3" s="165"/>
      <c r="R3" s="165"/>
      <c r="S3" s="164"/>
    </row>
    <row r="4" spans="1:19" ht="9" customHeight="1" thickBot="1">
      <c r="A4" s="424"/>
      <c r="B4" s="401"/>
      <c r="C4" s="401"/>
      <c r="D4" s="401"/>
      <c r="E4" s="401"/>
      <c r="F4" s="401"/>
      <c r="G4" s="401"/>
      <c r="H4" s="401"/>
      <c r="I4" s="401"/>
      <c r="J4" s="401"/>
      <c r="K4" s="401"/>
      <c r="L4" s="401"/>
      <c r="M4" s="401"/>
      <c r="N4" s="401"/>
      <c r="O4" s="160"/>
      <c r="P4" s="401"/>
      <c r="Q4" s="401"/>
      <c r="R4" s="401"/>
      <c r="S4" s="423"/>
    </row>
    <row r="5" spans="1:19" ht="24.75" customHeight="1" thickBot="1">
      <c r="A5" s="387"/>
      <c r="B5" s="160" t="s">
        <v>134</v>
      </c>
      <c r="C5" s="160"/>
      <c r="D5" s="160"/>
      <c r="E5" s="503" t="s">
        <v>43</v>
      </c>
      <c r="F5" s="533"/>
      <c r="G5" s="533"/>
      <c r="H5" s="533"/>
      <c r="I5" s="533"/>
      <c r="J5" s="533"/>
      <c r="K5" s="533"/>
      <c r="L5" s="533"/>
      <c r="M5" s="534"/>
      <c r="N5" s="160"/>
      <c r="O5" s="160"/>
      <c r="P5" s="160" t="s">
        <v>133</v>
      </c>
      <c r="Q5" s="161"/>
      <c r="R5" s="417"/>
      <c r="S5" s="413"/>
    </row>
    <row r="6" spans="1:19" ht="24.75" customHeight="1">
      <c r="A6" s="387"/>
      <c r="B6" s="160" t="s">
        <v>132</v>
      </c>
      <c r="C6" s="160"/>
      <c r="D6" s="160"/>
      <c r="E6" s="503" t="s">
        <v>1020</v>
      </c>
      <c r="F6" s="533"/>
      <c r="G6" s="533"/>
      <c r="H6" s="533"/>
      <c r="I6" s="533"/>
      <c r="J6" s="533"/>
      <c r="K6" s="533"/>
      <c r="L6" s="533"/>
      <c r="M6" s="534"/>
      <c r="N6" s="160"/>
      <c r="O6" s="160"/>
      <c r="P6" s="160" t="s">
        <v>131</v>
      </c>
      <c r="Q6" s="159"/>
      <c r="R6" s="422"/>
      <c r="S6" s="413"/>
    </row>
    <row r="7" spans="1:19" ht="24.75" customHeight="1" thickBot="1">
      <c r="A7" s="387"/>
      <c r="B7" s="160"/>
      <c r="C7" s="160"/>
      <c r="D7" s="160"/>
      <c r="E7" s="535" t="s">
        <v>125</v>
      </c>
      <c r="F7" s="536"/>
      <c r="G7" s="536"/>
      <c r="H7" s="536"/>
      <c r="I7" s="536"/>
      <c r="J7" s="536"/>
      <c r="K7" s="536"/>
      <c r="L7" s="536"/>
      <c r="M7" s="537"/>
      <c r="N7" s="160"/>
      <c r="O7" s="160"/>
      <c r="P7" s="160" t="s">
        <v>130</v>
      </c>
      <c r="Q7" s="157"/>
      <c r="R7" s="414"/>
      <c r="S7" s="413"/>
    </row>
    <row r="8" spans="1:19" ht="24.75" customHeight="1" thickBot="1">
      <c r="A8" s="387"/>
      <c r="B8" s="491"/>
      <c r="C8" s="491"/>
      <c r="D8" s="491"/>
      <c r="E8" s="160"/>
      <c r="F8" s="160"/>
      <c r="G8" s="160"/>
      <c r="H8" s="160"/>
      <c r="I8" s="160"/>
      <c r="J8" s="160"/>
      <c r="K8" s="160"/>
      <c r="L8" s="160"/>
      <c r="M8" s="160"/>
      <c r="N8" s="160"/>
      <c r="O8" s="160"/>
      <c r="P8" s="160" t="s">
        <v>129</v>
      </c>
      <c r="Q8" s="160" t="s">
        <v>128</v>
      </c>
      <c r="R8" s="160"/>
      <c r="S8" s="413"/>
    </row>
    <row r="9" spans="1:19" ht="24.75" customHeight="1" thickBot="1">
      <c r="A9" s="387"/>
      <c r="B9" s="160" t="s">
        <v>34</v>
      </c>
      <c r="C9" s="160"/>
      <c r="D9" s="160"/>
      <c r="E9" s="507" t="s">
        <v>127</v>
      </c>
      <c r="F9" s="508"/>
      <c r="G9" s="508"/>
      <c r="H9" s="508"/>
      <c r="I9" s="508"/>
      <c r="J9" s="508"/>
      <c r="K9" s="508"/>
      <c r="L9" s="508"/>
      <c r="M9" s="509"/>
      <c r="N9" s="160"/>
      <c r="O9" s="160"/>
      <c r="P9" s="156"/>
      <c r="Q9" s="155"/>
      <c r="R9" s="396"/>
      <c r="S9" s="413"/>
    </row>
    <row r="10" spans="1:19" ht="24.75" customHeight="1" thickBot="1">
      <c r="A10" s="387"/>
      <c r="B10" s="160" t="s">
        <v>30</v>
      </c>
      <c r="C10" s="160"/>
      <c r="D10" s="160"/>
      <c r="E10" s="497"/>
      <c r="F10" s="498"/>
      <c r="G10" s="498"/>
      <c r="H10" s="498"/>
      <c r="I10" s="498"/>
      <c r="J10" s="498"/>
      <c r="K10" s="498"/>
      <c r="L10" s="498"/>
      <c r="M10" s="499"/>
      <c r="N10" s="160"/>
      <c r="O10" s="160"/>
      <c r="P10" s="156"/>
      <c r="Q10" s="155"/>
      <c r="R10" s="396"/>
      <c r="S10" s="413"/>
    </row>
    <row r="11" spans="1:19" ht="24.75" customHeight="1" thickBot="1">
      <c r="A11" s="387"/>
      <c r="B11" s="160" t="s">
        <v>35</v>
      </c>
      <c r="C11" s="160"/>
      <c r="D11" s="160"/>
      <c r="E11" s="497"/>
      <c r="F11" s="498"/>
      <c r="G11" s="498"/>
      <c r="H11" s="498"/>
      <c r="I11" s="498"/>
      <c r="J11" s="498"/>
      <c r="K11" s="498"/>
      <c r="L11" s="498"/>
      <c r="M11" s="499"/>
      <c r="N11" s="160"/>
      <c r="O11" s="160"/>
      <c r="P11" s="156"/>
      <c r="Q11" s="155"/>
      <c r="R11" s="396"/>
      <c r="S11" s="413"/>
    </row>
    <row r="12" spans="1:19" ht="21.75" customHeight="1" thickBot="1">
      <c r="A12" s="420"/>
      <c r="B12" s="532" t="s">
        <v>124</v>
      </c>
      <c r="C12" s="532"/>
      <c r="D12" s="532"/>
      <c r="E12" s="494"/>
      <c r="F12" s="495"/>
      <c r="G12" s="495"/>
      <c r="H12" s="495"/>
      <c r="I12" s="495"/>
      <c r="J12" s="495"/>
      <c r="K12" s="495"/>
      <c r="L12" s="495"/>
      <c r="M12" s="496"/>
      <c r="N12" s="367"/>
      <c r="O12" s="367"/>
      <c r="P12" s="147"/>
      <c r="Q12" s="489"/>
      <c r="R12" s="490"/>
      <c r="S12" s="419"/>
    </row>
    <row r="13" spans="1:19" ht="10.5" customHeight="1" thickBot="1">
      <c r="A13" s="420"/>
      <c r="B13" s="367"/>
      <c r="C13" s="367"/>
      <c r="D13" s="367"/>
      <c r="E13" s="152"/>
      <c r="F13" s="367"/>
      <c r="G13" s="367"/>
      <c r="H13" s="367"/>
      <c r="I13" s="367"/>
      <c r="J13" s="367"/>
      <c r="K13" s="367"/>
      <c r="L13" s="367"/>
      <c r="M13" s="367"/>
      <c r="N13" s="367"/>
      <c r="O13" s="367"/>
      <c r="P13" s="152"/>
      <c r="Q13" s="152"/>
      <c r="R13" s="367"/>
      <c r="S13" s="419"/>
    </row>
    <row r="14" spans="1:19" ht="18.75" customHeight="1" thickBot="1">
      <c r="A14" s="387"/>
      <c r="B14" s="160"/>
      <c r="C14" s="160"/>
      <c r="D14" s="160"/>
      <c r="E14" s="150" t="s">
        <v>121</v>
      </c>
      <c r="F14" s="160"/>
      <c r="G14" s="367"/>
      <c r="H14" s="160" t="s">
        <v>120</v>
      </c>
      <c r="I14" s="367"/>
      <c r="J14" s="160"/>
      <c r="K14" s="160"/>
      <c r="L14" s="160"/>
      <c r="M14" s="160"/>
      <c r="N14" s="160"/>
      <c r="O14" s="160"/>
      <c r="P14" s="160" t="s">
        <v>119</v>
      </c>
      <c r="Q14" s="418"/>
      <c r="R14" s="417"/>
      <c r="S14" s="413"/>
    </row>
    <row r="15" spans="1:19" ht="18.75" customHeight="1" thickBot="1">
      <c r="A15" s="387"/>
      <c r="B15" s="160"/>
      <c r="C15" s="160"/>
      <c r="D15" s="160"/>
      <c r="E15" s="147"/>
      <c r="F15" s="160"/>
      <c r="G15" s="367"/>
      <c r="H15" s="530" t="s">
        <v>118</v>
      </c>
      <c r="I15" s="531"/>
      <c r="J15" s="160"/>
      <c r="K15" s="160"/>
      <c r="L15" s="160"/>
      <c r="M15" s="160"/>
      <c r="N15" s="160"/>
      <c r="O15" s="160"/>
      <c r="P15" s="416" t="s">
        <v>117</v>
      </c>
      <c r="Q15" s="415"/>
      <c r="R15" s="414"/>
      <c r="S15" s="413"/>
    </row>
    <row r="16" spans="1:19" ht="9" customHeight="1">
      <c r="A16" s="412"/>
      <c r="B16" s="376"/>
      <c r="C16" s="376"/>
      <c r="D16" s="376"/>
      <c r="E16" s="376"/>
      <c r="F16" s="376"/>
      <c r="G16" s="376"/>
      <c r="H16" s="376"/>
      <c r="I16" s="376"/>
      <c r="J16" s="376"/>
      <c r="K16" s="376"/>
      <c r="L16" s="376"/>
      <c r="M16" s="376"/>
      <c r="N16" s="376"/>
      <c r="O16" s="376"/>
      <c r="P16" s="376"/>
      <c r="Q16" s="376"/>
      <c r="R16" s="376"/>
      <c r="S16" s="404"/>
    </row>
    <row r="17" spans="1:19" ht="20.25" customHeight="1">
      <c r="A17" s="409"/>
      <c r="B17" s="408"/>
      <c r="C17" s="408"/>
      <c r="D17" s="408"/>
      <c r="E17" s="128" t="s">
        <v>116</v>
      </c>
      <c r="F17" s="408"/>
      <c r="G17" s="408"/>
      <c r="H17" s="408"/>
      <c r="I17" s="408"/>
      <c r="J17" s="408"/>
      <c r="K17" s="408"/>
      <c r="L17" s="408"/>
      <c r="M17" s="408"/>
      <c r="N17" s="408"/>
      <c r="O17" s="376"/>
      <c r="P17" s="408"/>
      <c r="Q17" s="408"/>
      <c r="R17" s="408"/>
      <c r="S17" s="400"/>
    </row>
    <row r="18" spans="1:19" ht="21.75" customHeight="1">
      <c r="A18" s="411" t="s">
        <v>115</v>
      </c>
      <c r="B18" s="391"/>
      <c r="C18" s="391"/>
      <c r="D18" s="392"/>
      <c r="E18" s="410" t="s">
        <v>114</v>
      </c>
      <c r="F18" s="392"/>
      <c r="G18" s="410" t="s">
        <v>113</v>
      </c>
      <c r="H18" s="391"/>
      <c r="I18" s="392"/>
      <c r="J18" s="410" t="s">
        <v>112</v>
      </c>
      <c r="K18" s="391"/>
      <c r="L18" s="410" t="s">
        <v>111</v>
      </c>
      <c r="M18" s="391"/>
      <c r="N18" s="391"/>
      <c r="O18" s="383"/>
      <c r="P18" s="392"/>
      <c r="Q18" s="410" t="s">
        <v>110</v>
      </c>
      <c r="R18" s="391"/>
      <c r="S18" s="390"/>
    </row>
    <row r="19" spans="1:19" ht="19.5" customHeight="1">
      <c r="A19" s="138"/>
      <c r="B19" s="135"/>
      <c r="C19" s="135"/>
      <c r="D19" s="133">
        <v>0</v>
      </c>
      <c r="E19" s="48">
        <v>0</v>
      </c>
      <c r="F19" s="137"/>
      <c r="G19" s="132"/>
      <c r="H19" s="135"/>
      <c r="I19" s="133">
        <v>0</v>
      </c>
      <c r="J19" s="48">
        <v>0</v>
      </c>
      <c r="K19" s="136"/>
      <c r="L19" s="132"/>
      <c r="M19" s="135"/>
      <c r="N19" s="135"/>
      <c r="O19" s="134"/>
      <c r="P19" s="133">
        <v>0</v>
      </c>
      <c r="Q19" s="132"/>
      <c r="R19" s="131">
        <v>0</v>
      </c>
      <c r="S19" s="130"/>
    </row>
    <row r="20" spans="1:19" ht="20.25" customHeight="1">
      <c r="A20" s="409"/>
      <c r="B20" s="408"/>
      <c r="C20" s="408"/>
      <c r="D20" s="408"/>
      <c r="E20" s="128" t="s">
        <v>109</v>
      </c>
      <c r="F20" s="408"/>
      <c r="G20" s="408"/>
      <c r="H20" s="408"/>
      <c r="I20" s="408"/>
      <c r="J20" s="127" t="s">
        <v>29</v>
      </c>
      <c r="K20" s="408"/>
      <c r="L20" s="408"/>
      <c r="M20" s="408"/>
      <c r="N20" s="408"/>
      <c r="O20" s="376"/>
      <c r="P20" s="408"/>
      <c r="Q20" s="408"/>
      <c r="R20" s="408"/>
      <c r="S20" s="400"/>
    </row>
    <row r="21" spans="1:19" ht="19.5" customHeight="1">
      <c r="A21" s="79" t="s">
        <v>108</v>
      </c>
      <c r="B21" s="125"/>
      <c r="C21" s="77" t="s">
        <v>107</v>
      </c>
      <c r="D21" s="123"/>
      <c r="E21" s="123"/>
      <c r="F21" s="122"/>
      <c r="G21" s="79" t="s">
        <v>106</v>
      </c>
      <c r="H21" s="124"/>
      <c r="I21" s="77" t="s">
        <v>105</v>
      </c>
      <c r="J21" s="123"/>
      <c r="K21" s="123"/>
      <c r="L21" s="79" t="s">
        <v>104</v>
      </c>
      <c r="M21" s="124"/>
      <c r="N21" s="77" t="s">
        <v>103</v>
      </c>
      <c r="O21" s="76"/>
      <c r="P21" s="123"/>
      <c r="Q21" s="123"/>
      <c r="R21" s="123"/>
      <c r="S21" s="122"/>
    </row>
    <row r="22" spans="1:19" ht="19.5" customHeight="1">
      <c r="A22" s="385" t="s">
        <v>102</v>
      </c>
      <c r="B22" s="121" t="s">
        <v>101</v>
      </c>
      <c r="C22" s="389"/>
      <c r="D22" s="406" t="s">
        <v>79</v>
      </c>
      <c r="E22" s="59">
        <f>' Rekapitulácia rozpočtu E1.4'!C13</f>
        <v>0</v>
      </c>
      <c r="F22" s="380"/>
      <c r="G22" s="385" t="s">
        <v>100</v>
      </c>
      <c r="H22" s="384" t="s">
        <v>99</v>
      </c>
      <c r="I22" s="381"/>
      <c r="J22" s="116">
        <v>0</v>
      </c>
      <c r="K22" s="115"/>
      <c r="L22" s="385" t="s">
        <v>98</v>
      </c>
      <c r="M22" s="101" t="s">
        <v>97</v>
      </c>
      <c r="N22" s="382"/>
      <c r="O22" s="383"/>
      <c r="P22" s="382"/>
      <c r="Q22" s="120"/>
      <c r="R22" s="59">
        <v>0</v>
      </c>
      <c r="S22" s="380"/>
    </row>
    <row r="23" spans="1:19" ht="19.5" customHeight="1">
      <c r="A23" s="385" t="s">
        <v>96</v>
      </c>
      <c r="B23" s="407"/>
      <c r="C23" s="394"/>
      <c r="D23" s="406" t="s">
        <v>75</v>
      </c>
      <c r="E23" s="59">
        <f>' Rekapitulácia rozpočtu E1.4'!D13</f>
        <v>0</v>
      </c>
      <c r="F23" s="380"/>
      <c r="G23" s="385" t="s">
        <v>95</v>
      </c>
      <c r="H23" s="160" t="s">
        <v>94</v>
      </c>
      <c r="I23" s="381"/>
      <c r="J23" s="116">
        <v>0</v>
      </c>
      <c r="K23" s="115"/>
      <c r="L23" s="385" t="s">
        <v>93</v>
      </c>
      <c r="M23" s="101" t="s">
        <v>92</v>
      </c>
      <c r="N23" s="382"/>
      <c r="O23" s="383"/>
      <c r="P23" s="382"/>
      <c r="Q23" s="120"/>
      <c r="R23" s="59">
        <v>0</v>
      </c>
      <c r="S23" s="380"/>
    </row>
    <row r="24" spans="1:19" ht="19.5" customHeight="1">
      <c r="A24" s="385" t="s">
        <v>91</v>
      </c>
      <c r="B24" s="121" t="s">
        <v>90</v>
      </c>
      <c r="C24" s="389"/>
      <c r="D24" s="406" t="s">
        <v>79</v>
      </c>
      <c r="E24" s="59">
        <f>' Rekapitulácia rozpočtu E1.4'!C17</f>
        <v>0</v>
      </c>
      <c r="F24" s="380"/>
      <c r="G24" s="385" t="s">
        <v>89</v>
      </c>
      <c r="H24" s="384" t="s">
        <v>88</v>
      </c>
      <c r="I24" s="381"/>
      <c r="J24" s="116">
        <v>0</v>
      </c>
      <c r="K24" s="115"/>
      <c r="L24" s="385" t="s">
        <v>87</v>
      </c>
      <c r="M24" s="101" t="s">
        <v>86</v>
      </c>
      <c r="N24" s="382"/>
      <c r="O24" s="383"/>
      <c r="P24" s="382"/>
      <c r="Q24" s="120"/>
      <c r="R24" s="59">
        <v>0</v>
      </c>
      <c r="S24" s="380"/>
    </row>
    <row r="25" spans="1:19" ht="19.5" customHeight="1">
      <c r="A25" s="385" t="s">
        <v>85</v>
      </c>
      <c r="B25" s="407"/>
      <c r="C25" s="394"/>
      <c r="D25" s="406" t="s">
        <v>75</v>
      </c>
      <c r="E25" s="59">
        <f>' Rekapitulácia rozpočtu E1.4'!D17</f>
        <v>0</v>
      </c>
      <c r="F25" s="380"/>
      <c r="G25" s="385" t="s">
        <v>84</v>
      </c>
      <c r="H25" s="384"/>
      <c r="I25" s="381"/>
      <c r="J25" s="116">
        <v>0</v>
      </c>
      <c r="K25" s="115"/>
      <c r="L25" s="385" t="s">
        <v>83</v>
      </c>
      <c r="M25" s="101" t="s">
        <v>82</v>
      </c>
      <c r="N25" s="382"/>
      <c r="O25" s="383"/>
      <c r="P25" s="382"/>
      <c r="Q25" s="120"/>
      <c r="R25" s="59">
        <v>0</v>
      </c>
      <c r="S25" s="380"/>
    </row>
    <row r="26" spans="1:19" ht="19.5" customHeight="1">
      <c r="A26" s="385" t="s">
        <v>81</v>
      </c>
      <c r="B26" s="121" t="s">
        <v>80</v>
      </c>
      <c r="C26" s="389"/>
      <c r="D26" s="406" t="s">
        <v>79</v>
      </c>
      <c r="E26" s="59">
        <v>0</v>
      </c>
      <c r="F26" s="380"/>
      <c r="G26" s="405"/>
      <c r="H26" s="382"/>
      <c r="I26" s="381"/>
      <c r="J26" s="116"/>
      <c r="K26" s="115"/>
      <c r="L26" s="385" t="s">
        <v>78</v>
      </c>
      <c r="M26" s="101" t="s">
        <v>77</v>
      </c>
      <c r="N26" s="382"/>
      <c r="O26" s="383"/>
      <c r="P26" s="382"/>
      <c r="Q26" s="120"/>
      <c r="R26" s="59">
        <v>0</v>
      </c>
      <c r="S26" s="380"/>
    </row>
    <row r="27" spans="1:19" ht="19.5" customHeight="1">
      <c r="A27" s="385" t="s">
        <v>76</v>
      </c>
      <c r="B27" s="407"/>
      <c r="C27" s="394"/>
      <c r="D27" s="406" t="s">
        <v>75</v>
      </c>
      <c r="E27" s="59">
        <v>0</v>
      </c>
      <c r="F27" s="380"/>
      <c r="G27" s="405"/>
      <c r="H27" s="382"/>
      <c r="I27" s="381"/>
      <c r="J27" s="116"/>
      <c r="K27" s="115"/>
      <c r="L27" s="385" t="s">
        <v>74</v>
      </c>
      <c r="M27" s="384" t="s">
        <v>73</v>
      </c>
      <c r="N27" s="382"/>
      <c r="O27" s="383"/>
      <c r="P27" s="382"/>
      <c r="Q27" s="381"/>
      <c r="R27" s="59">
        <v>0</v>
      </c>
      <c r="S27" s="380"/>
    </row>
    <row r="28" spans="1:19" ht="19.5" customHeight="1">
      <c r="A28" s="385" t="s">
        <v>72</v>
      </c>
      <c r="B28" s="493" t="s">
        <v>71</v>
      </c>
      <c r="C28" s="493"/>
      <c r="D28" s="493"/>
      <c r="E28" s="103">
        <f>SUM(E22:E27)</f>
        <v>0</v>
      </c>
      <c r="F28" s="400"/>
      <c r="G28" s="385" t="s">
        <v>70</v>
      </c>
      <c r="H28" s="112" t="s">
        <v>69</v>
      </c>
      <c r="I28" s="381"/>
      <c r="J28" s="114"/>
      <c r="K28" s="113"/>
      <c r="L28" s="385" t="s">
        <v>68</v>
      </c>
      <c r="M28" s="112" t="s">
        <v>67</v>
      </c>
      <c r="N28" s="382"/>
      <c r="O28" s="383"/>
      <c r="P28" s="382"/>
      <c r="Q28" s="381"/>
      <c r="R28" s="103">
        <v>0</v>
      </c>
      <c r="S28" s="400"/>
    </row>
    <row r="29" spans="1:19" ht="19.5" customHeight="1">
      <c r="A29" s="375" t="s">
        <v>66</v>
      </c>
      <c r="B29" s="374" t="s">
        <v>65</v>
      </c>
      <c r="C29" s="372"/>
      <c r="D29" s="371"/>
      <c r="E29" s="109">
        <f>' Rekapitulácia rozpočtu E1.4'!D23</f>
        <v>0</v>
      </c>
      <c r="F29" s="404"/>
      <c r="G29" s="375" t="s">
        <v>64</v>
      </c>
      <c r="H29" s="374" t="s">
        <v>63</v>
      </c>
      <c r="I29" s="371"/>
      <c r="J29" s="111">
        <v>0</v>
      </c>
      <c r="K29" s="110"/>
      <c r="L29" s="375" t="s">
        <v>62</v>
      </c>
      <c r="M29" s="374" t="s">
        <v>61</v>
      </c>
      <c r="N29" s="372"/>
      <c r="O29" s="376"/>
      <c r="P29" s="372"/>
      <c r="Q29" s="371"/>
      <c r="R29" s="109">
        <v>0</v>
      </c>
      <c r="S29" s="404"/>
    </row>
    <row r="30" spans="1:19" ht="19.5" customHeight="1">
      <c r="A30" s="107" t="s">
        <v>30</v>
      </c>
      <c r="B30" s="401"/>
      <c r="C30" s="401"/>
      <c r="D30" s="401"/>
      <c r="E30" s="401"/>
      <c r="F30" s="403"/>
      <c r="G30" s="402"/>
      <c r="H30" s="401"/>
      <c r="I30" s="401"/>
      <c r="J30" s="401"/>
      <c r="K30" s="401"/>
      <c r="L30" s="79" t="s">
        <v>60</v>
      </c>
      <c r="M30" s="392"/>
      <c r="N30" s="77" t="s">
        <v>59</v>
      </c>
      <c r="O30" s="76"/>
      <c r="P30" s="391"/>
      <c r="Q30" s="391"/>
      <c r="R30" s="391"/>
      <c r="S30" s="390"/>
    </row>
    <row r="31" spans="1:19" ht="19.5" customHeight="1">
      <c r="A31" s="387"/>
      <c r="B31" s="160"/>
      <c r="C31" s="160"/>
      <c r="D31" s="160"/>
      <c r="E31" s="160"/>
      <c r="F31" s="386"/>
      <c r="G31" s="397"/>
      <c r="H31" s="160"/>
      <c r="I31" s="160"/>
      <c r="J31" s="160"/>
      <c r="K31" s="160"/>
      <c r="L31" s="385" t="s">
        <v>58</v>
      </c>
      <c r="M31" s="384" t="s">
        <v>57</v>
      </c>
      <c r="N31" s="382"/>
      <c r="O31" s="383"/>
      <c r="P31" s="382"/>
      <c r="Q31" s="381"/>
      <c r="R31" s="103">
        <f>E28+E29</f>
        <v>0</v>
      </c>
      <c r="S31" s="400"/>
    </row>
    <row r="32" spans="1:19" ht="19.5" customHeight="1" thickBot="1">
      <c r="A32" s="395" t="s">
        <v>46</v>
      </c>
      <c r="B32" s="383"/>
      <c r="C32" s="383"/>
      <c r="D32" s="383"/>
      <c r="E32" s="383"/>
      <c r="F32" s="394"/>
      <c r="G32" s="393" t="s">
        <v>33</v>
      </c>
      <c r="H32" s="383"/>
      <c r="I32" s="383"/>
      <c r="J32" s="383"/>
      <c r="K32" s="383"/>
      <c r="L32" s="385" t="s">
        <v>56</v>
      </c>
      <c r="M32" s="101" t="s">
        <v>23</v>
      </c>
      <c r="N32" s="100">
        <v>20</v>
      </c>
      <c r="O32" s="99" t="s">
        <v>55</v>
      </c>
      <c r="P32" s="98">
        <v>190552.79</v>
      </c>
      <c r="Q32" s="381"/>
      <c r="R32" s="97">
        <f>R34-R31</f>
        <v>0</v>
      </c>
      <c r="S32" s="399"/>
    </row>
    <row r="33" spans="1:19" ht="12.75" hidden="1" customHeight="1">
      <c r="A33" s="95"/>
      <c r="B33" s="388"/>
      <c r="C33" s="388"/>
      <c r="D33" s="388"/>
      <c r="E33" s="388"/>
      <c r="F33" s="389"/>
      <c r="G33" s="398"/>
      <c r="H33" s="388"/>
      <c r="I33" s="388"/>
      <c r="J33" s="388"/>
      <c r="K33" s="388"/>
      <c r="L33" s="93"/>
      <c r="M33" s="92"/>
      <c r="N33" s="89"/>
      <c r="O33" s="91"/>
      <c r="P33" s="90"/>
      <c r="Q33" s="89"/>
      <c r="R33" s="88"/>
      <c r="S33" s="380"/>
    </row>
    <row r="34" spans="1:19" ht="35.25" customHeight="1" thickBot="1">
      <c r="A34" s="87" t="s">
        <v>34</v>
      </c>
      <c r="B34" s="86"/>
      <c r="C34" s="86"/>
      <c r="D34" s="86"/>
      <c r="E34" s="160"/>
      <c r="F34" s="386"/>
      <c r="G34" s="397"/>
      <c r="H34" s="160"/>
      <c r="I34" s="160"/>
      <c r="J34" s="160"/>
      <c r="K34" s="160"/>
      <c r="L34" s="375" t="s">
        <v>54</v>
      </c>
      <c r="M34" s="487" t="s">
        <v>53</v>
      </c>
      <c r="N34" s="488"/>
      <c r="O34" s="488"/>
      <c r="P34" s="488"/>
      <c r="Q34" s="371"/>
      <c r="R34" s="84">
        <f>R31*1.2</f>
        <v>0</v>
      </c>
      <c r="S34" s="396"/>
    </row>
    <row r="35" spans="1:19" ht="33" customHeight="1">
      <c r="A35" s="395" t="s">
        <v>46</v>
      </c>
      <c r="B35" s="383"/>
      <c r="C35" s="383"/>
      <c r="D35" s="383"/>
      <c r="E35" s="383"/>
      <c r="F35" s="394"/>
      <c r="G35" s="393" t="s">
        <v>33</v>
      </c>
      <c r="H35" s="383"/>
      <c r="I35" s="383"/>
      <c r="J35" s="383"/>
      <c r="K35" s="383"/>
      <c r="L35" s="79" t="s">
        <v>52</v>
      </c>
      <c r="M35" s="392"/>
      <c r="N35" s="77" t="s">
        <v>51</v>
      </c>
      <c r="O35" s="76"/>
      <c r="P35" s="391"/>
      <c r="Q35" s="391"/>
      <c r="R35" s="74"/>
      <c r="S35" s="390"/>
    </row>
    <row r="36" spans="1:19" ht="20.25" customHeight="1">
      <c r="A36" s="72" t="s">
        <v>35</v>
      </c>
      <c r="B36" s="388"/>
      <c r="C36" s="388"/>
      <c r="D36" s="388"/>
      <c r="E36" s="388"/>
      <c r="F36" s="389"/>
      <c r="G36" s="70"/>
      <c r="H36" s="388"/>
      <c r="I36" s="388"/>
      <c r="J36" s="388"/>
      <c r="K36" s="388"/>
      <c r="L36" s="385" t="s">
        <v>50</v>
      </c>
      <c r="M36" s="384" t="s">
        <v>49</v>
      </c>
      <c r="N36" s="382"/>
      <c r="O36" s="383"/>
      <c r="P36" s="382"/>
      <c r="Q36" s="381"/>
      <c r="R36" s="59">
        <v>0</v>
      </c>
      <c r="S36" s="380"/>
    </row>
    <row r="37" spans="1:19" ht="19.5" customHeight="1">
      <c r="A37" s="387"/>
      <c r="B37" s="160"/>
      <c r="C37" s="160"/>
      <c r="D37" s="160"/>
      <c r="E37" s="160"/>
      <c r="F37" s="386"/>
      <c r="G37" s="66"/>
      <c r="H37" s="160"/>
      <c r="I37" s="160"/>
      <c r="J37" s="160"/>
      <c r="K37" s="160"/>
      <c r="L37" s="385" t="s">
        <v>48</v>
      </c>
      <c r="M37" s="384" t="s">
        <v>47</v>
      </c>
      <c r="N37" s="382"/>
      <c r="O37" s="383"/>
      <c r="P37" s="382"/>
      <c r="Q37" s="381"/>
      <c r="R37" s="59">
        <v>0</v>
      </c>
      <c r="S37" s="380"/>
    </row>
    <row r="38" spans="1:19" ht="19.5" customHeight="1" thickBot="1">
      <c r="A38" s="379" t="s">
        <v>46</v>
      </c>
      <c r="B38" s="376"/>
      <c r="C38" s="376"/>
      <c r="D38" s="376"/>
      <c r="E38" s="376"/>
      <c r="F38" s="378"/>
      <c r="G38" s="377" t="s">
        <v>33</v>
      </c>
      <c r="H38" s="376"/>
      <c r="I38" s="376"/>
      <c r="J38" s="376"/>
      <c r="K38" s="376"/>
      <c r="L38" s="375" t="s">
        <v>45</v>
      </c>
      <c r="M38" s="374" t="s">
        <v>44</v>
      </c>
      <c r="N38" s="372"/>
      <c r="O38" s="373"/>
      <c r="P38" s="372"/>
      <c r="Q38" s="371"/>
      <c r="R38" s="48">
        <v>0</v>
      </c>
      <c r="S38" s="370"/>
    </row>
  </sheetData>
  <mergeCells count="13">
    <mergeCell ref="E5:M5"/>
    <mergeCell ref="E6:M6"/>
    <mergeCell ref="E7:M7"/>
    <mergeCell ref="E9:M9"/>
    <mergeCell ref="E10:M10"/>
    <mergeCell ref="E11:M11"/>
    <mergeCell ref="H15:I15"/>
    <mergeCell ref="M34:P34"/>
    <mergeCell ref="Q12:R12"/>
    <mergeCell ref="B8:D8"/>
    <mergeCell ref="B12:D12"/>
    <mergeCell ref="B28:D28"/>
    <mergeCell ref="E12:M12"/>
  </mergeCells>
  <printOptions horizontalCentered="1"/>
  <pageMargins left="0.39370079040527345" right="0.39370079040527345" top="0.7874015808105469" bottom="0.7874015808105469" header="0" footer="0"/>
  <pageSetup paperSize="9" scale="93" orientation="portrait" blackAndWhite="1" r:id="rId1"/>
  <headerFooter alignWithMargins="0">
    <oddFooter>&amp;C   Strana &amp;P  z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showGridLines="0" workbookViewId="0">
      <selection activeCell="E29" sqref="E29"/>
    </sheetView>
  </sheetViews>
  <sheetFormatPr defaultColWidth="10.6640625" defaultRowHeight="12" customHeight="1"/>
  <cols>
    <col min="1" max="1" width="16.33203125" style="46" customWidth="1"/>
    <col min="2" max="2" width="72.33203125" style="46" customWidth="1"/>
    <col min="3" max="3" width="22" style="46" customWidth="1"/>
    <col min="4" max="4" width="21" style="46" customWidth="1"/>
    <col min="5" max="5" width="21.5" style="46" customWidth="1"/>
    <col min="6" max="16384" width="10.6640625" style="46"/>
  </cols>
  <sheetData>
    <row r="1" spans="1:5" ht="30.75" customHeight="1">
      <c r="A1" s="510" t="s">
        <v>539</v>
      </c>
      <c r="B1" s="510"/>
      <c r="C1" s="510"/>
      <c r="D1" s="510"/>
      <c r="E1" s="510"/>
    </row>
    <row r="2" spans="1:5" ht="12.75" customHeight="1">
      <c r="A2" s="368" t="s">
        <v>150</v>
      </c>
      <c r="B2" s="368"/>
      <c r="C2" s="368"/>
      <c r="D2" s="368"/>
      <c r="E2" s="368"/>
    </row>
    <row r="3" spans="1:5" ht="12.75" customHeight="1">
      <c r="A3" s="368" t="s">
        <v>1035</v>
      </c>
      <c r="B3" s="368"/>
      <c r="C3" s="368"/>
      <c r="D3" s="368"/>
      <c r="E3" s="368"/>
    </row>
    <row r="4" spans="1:5" ht="13.5" customHeight="1">
      <c r="A4" s="369"/>
      <c r="B4" s="369"/>
      <c r="C4" s="368"/>
      <c r="D4" s="368"/>
      <c r="E4" s="368"/>
    </row>
    <row r="5" spans="1:5" ht="6.75" customHeight="1">
      <c r="A5" s="367"/>
      <c r="B5" s="367"/>
      <c r="C5" s="367"/>
      <c r="D5" s="367"/>
      <c r="E5" s="367"/>
    </row>
    <row r="6" spans="1:5" ht="13.5" customHeight="1">
      <c r="A6" s="363" t="s">
        <v>149</v>
      </c>
      <c r="B6" s="363"/>
      <c r="C6" s="365"/>
      <c r="D6" s="366"/>
      <c r="E6" s="365"/>
    </row>
    <row r="7" spans="1:5" ht="14.25" customHeight="1">
      <c r="A7" s="363" t="s">
        <v>148</v>
      </c>
      <c r="B7" s="363"/>
      <c r="C7" s="362"/>
      <c r="D7" s="511" t="s">
        <v>147</v>
      </c>
      <c r="E7" s="512"/>
    </row>
    <row r="8" spans="1:5" ht="14.25" customHeight="1">
      <c r="A8" s="363" t="s">
        <v>146</v>
      </c>
      <c r="B8" s="363"/>
      <c r="C8" s="362"/>
      <c r="D8" s="363" t="s">
        <v>1034</v>
      </c>
      <c r="E8" s="362"/>
    </row>
    <row r="9" spans="1:5" ht="6.75" customHeight="1">
      <c r="A9" s="358"/>
      <c r="B9" s="358"/>
      <c r="C9" s="358"/>
      <c r="D9" s="358"/>
      <c r="E9" s="358"/>
    </row>
    <row r="10" spans="1:5" ht="23.25" customHeight="1">
      <c r="A10" s="361" t="s">
        <v>144</v>
      </c>
      <c r="B10" s="361" t="s">
        <v>143</v>
      </c>
      <c r="C10" s="361" t="s">
        <v>142</v>
      </c>
      <c r="D10" s="361" t="s">
        <v>75</v>
      </c>
      <c r="E10" s="361" t="s">
        <v>141</v>
      </c>
    </row>
    <row r="11" spans="1:5" ht="12.75" hidden="1" customHeight="1">
      <c r="A11" s="361" t="s">
        <v>102</v>
      </c>
      <c r="B11" s="361" t="s">
        <v>96</v>
      </c>
      <c r="C11" s="360" t="s">
        <v>91</v>
      </c>
      <c r="D11" s="360" t="s">
        <v>85</v>
      </c>
      <c r="E11" s="360" t="s">
        <v>81</v>
      </c>
    </row>
    <row r="12" spans="1:5" ht="4.5" customHeight="1">
      <c r="A12" s="359"/>
      <c r="B12" s="359"/>
      <c r="C12" s="358"/>
      <c r="D12" s="358"/>
      <c r="E12" s="358"/>
    </row>
    <row r="13" spans="1:5" ht="30.75" customHeight="1">
      <c r="A13" s="357" t="s">
        <v>101</v>
      </c>
      <c r="B13" s="356" t="s">
        <v>140</v>
      </c>
      <c r="C13" s="427">
        <f>SUM(C14:C16)</f>
        <v>0</v>
      </c>
      <c r="D13" s="427">
        <f>SUM(D14:D16)</f>
        <v>0</v>
      </c>
      <c r="E13" s="427">
        <f>SUM(E14:E16)</f>
        <v>0</v>
      </c>
    </row>
    <row r="14" spans="1:5" ht="28.5" customHeight="1">
      <c r="A14" s="430" t="s">
        <v>85</v>
      </c>
      <c r="B14" s="429" t="s">
        <v>1033</v>
      </c>
      <c r="C14" s="428">
        <v>0</v>
      </c>
      <c r="D14" s="428">
        <f>'Rozpočet E1.4'!G14</f>
        <v>0</v>
      </c>
      <c r="E14" s="428">
        <f>D14+C14</f>
        <v>0</v>
      </c>
    </row>
    <row r="15" spans="1:5" ht="28.5" customHeight="1">
      <c r="A15" s="430" t="s">
        <v>100</v>
      </c>
      <c r="B15" s="429" t="s">
        <v>1032</v>
      </c>
      <c r="C15" s="428">
        <f>'Rozpočet E1.4'!G20</f>
        <v>0</v>
      </c>
      <c r="D15" s="428">
        <f>'Rozpočet E1.4'!G19+'Rozpočet E1.4'!G18</f>
        <v>0</v>
      </c>
      <c r="E15" s="428">
        <f>D15+C15</f>
        <v>0</v>
      </c>
    </row>
    <row r="16" spans="1:5" ht="28.5" customHeight="1">
      <c r="A16" s="430" t="s">
        <v>95</v>
      </c>
      <c r="B16" s="429" t="s">
        <v>1031</v>
      </c>
      <c r="C16" s="428">
        <v>0</v>
      </c>
      <c r="D16" s="428">
        <f>'Rozpočet E1.4'!G21</f>
        <v>0</v>
      </c>
      <c r="E16" s="428">
        <f>D16+C16</f>
        <v>0</v>
      </c>
    </row>
    <row r="17" spans="1:5" ht="30.75" customHeight="1">
      <c r="A17" s="357" t="s">
        <v>90</v>
      </c>
      <c r="B17" s="356" t="s">
        <v>139</v>
      </c>
      <c r="C17" s="427">
        <f>SUM(C18:C22)</f>
        <v>0</v>
      </c>
      <c r="D17" s="427">
        <f>SUM(D18:D22)</f>
        <v>0</v>
      </c>
      <c r="E17" s="427">
        <f>SUM(E18:E22)</f>
        <v>0</v>
      </c>
    </row>
    <row r="18" spans="1:5" ht="28.5" customHeight="1">
      <c r="A18" s="430" t="s">
        <v>1030</v>
      </c>
      <c r="B18" s="429" t="s">
        <v>1029</v>
      </c>
      <c r="C18" s="428">
        <f>'Rozpočet E1.4'!G33+'Rozpočet E1.4'!G34+'Rozpočet E1.4'!G35+'Rozpočet E1.4'!G37+'Rozpočet E1.4'!G38</f>
        <v>0</v>
      </c>
      <c r="D18" s="428">
        <f>'Rozpočet E1.4'!G32+'Rozpočet E1.4'!G36+'Rozpočet E1.4'!G39</f>
        <v>0</v>
      </c>
      <c r="E18" s="428">
        <f t="shared" ref="E18:E24" si="0">D18+C18</f>
        <v>0</v>
      </c>
    </row>
    <row r="19" spans="1:5" ht="28.5" customHeight="1">
      <c r="A19" s="430" t="s">
        <v>1028</v>
      </c>
      <c r="B19" s="429" t="s">
        <v>1027</v>
      </c>
      <c r="C19" s="428">
        <f>'Rozpočet E1.4'!G45+'Rozpočet E1.4'!G53+'Rozpočet E1.4'!G58</f>
        <v>0</v>
      </c>
      <c r="D19" s="428">
        <f>'Rozpočet E1.4'!G41+'Rozpočet E1.4'!G42+'Rozpočet E1.4'!G43+'Rozpočet E1.4'!G44+'Rozpočet E1.4'!G46+'Rozpočet E1.4'!G47+'Rozpočet E1.4'!G48+'Rozpočet E1.4'!G49+'Rozpočet E1.4'!G50+'Rozpočet E1.4'!G51+'Rozpočet E1.4'!G52+'Rozpočet E1.4'!G54+'Rozpočet E1.4'!G55+'Rozpočet E1.4'!G56+'Rozpočet E1.4'!G57+'Rozpočet E1.4'!G59+'Rozpočet E1.4'!G60+'Rozpočet E1.4'!G61+'Rozpočet E1.4'!G62+'Rozpočet E1.4'!G63</f>
        <v>0</v>
      </c>
      <c r="E19" s="428">
        <f t="shared" si="0"/>
        <v>0</v>
      </c>
    </row>
    <row r="20" spans="1:5" ht="28.5" customHeight="1">
      <c r="A20" s="430" t="s">
        <v>1026</v>
      </c>
      <c r="B20" s="429" t="s">
        <v>1025</v>
      </c>
      <c r="C20" s="428">
        <v>0</v>
      </c>
      <c r="D20" s="428">
        <f>'Rozpočet E1.4'!G64</f>
        <v>0</v>
      </c>
      <c r="E20" s="428">
        <f t="shared" si="0"/>
        <v>0</v>
      </c>
    </row>
    <row r="21" spans="1:5" ht="28.5" customHeight="1">
      <c r="A21" s="430" t="s">
        <v>1024</v>
      </c>
      <c r="B21" s="429" t="s">
        <v>1023</v>
      </c>
      <c r="C21" s="428">
        <f>'Rozpočet E1.4'!G83</f>
        <v>0</v>
      </c>
      <c r="D21" s="428">
        <f>'Rozpočet E1.4'!G82+'Rozpočet E1.4'!G84</f>
        <v>0</v>
      </c>
      <c r="E21" s="428">
        <f t="shared" si="0"/>
        <v>0</v>
      </c>
    </row>
    <row r="22" spans="1:5" ht="28.5" customHeight="1">
      <c r="A22" s="430" t="s">
        <v>1022</v>
      </c>
      <c r="B22" s="429" t="s">
        <v>1021</v>
      </c>
      <c r="C22" s="428">
        <f>'Rozpočet E1.4'!G107+'Rozpočet E1.4'!G104+'Rozpočet E1.4'!G102+'Rozpočet E1.4'!G98+'Rozpočet E1.4'!G95+'Rozpočet E1.4'!G92+'Rozpočet E1.4'!G88</f>
        <v>0</v>
      </c>
      <c r="D22" s="428">
        <f>'Rozpočet E1.4'!G86+'Rozpočet E1.4'!G87+'Rozpočet E1.4'!G89+'Rozpočet E1.4'!G90+'Rozpočet E1.4'!G91+'Rozpočet E1.4'!G93+'Rozpočet E1.4'!G94+'Rozpočet E1.4'!G96+'Rozpočet E1.4'!G97+'Rozpočet E1.4'!G99+'Rozpočet E1.4'!G100+'Rozpočet E1.4'!G101+'Rozpočet E1.4'!G103+'Rozpočet E1.4'!G105+'Rozpočet E1.4'!G106+'Rozpočet E1.4'!G108</f>
        <v>0</v>
      </c>
      <c r="E22" s="428">
        <f t="shared" si="0"/>
        <v>0</v>
      </c>
    </row>
    <row r="23" spans="1:5" ht="30.75" customHeight="1">
      <c r="A23" s="357" t="s">
        <v>138</v>
      </c>
      <c r="B23" s="356" t="s">
        <v>137</v>
      </c>
      <c r="C23" s="427">
        <v>0</v>
      </c>
      <c r="D23" s="427">
        <f>'Rozpočet E1.4'!G109</f>
        <v>0</v>
      </c>
      <c r="E23" s="428">
        <f t="shared" si="0"/>
        <v>0</v>
      </c>
    </row>
    <row r="24" spans="1:5" ht="30.75" customHeight="1">
      <c r="A24" s="354"/>
      <c r="B24" s="353" t="s">
        <v>136</v>
      </c>
      <c r="C24" s="426">
        <f>C13+C17+C23</f>
        <v>0</v>
      </c>
      <c r="D24" s="426">
        <f>D13+D17+D23</f>
        <v>0</v>
      </c>
      <c r="E24" s="426">
        <f t="shared" si="0"/>
        <v>0</v>
      </c>
    </row>
  </sheetData>
  <mergeCells count="2">
    <mergeCell ref="A1:E1"/>
    <mergeCell ref="D7:E7"/>
  </mergeCells>
  <pageMargins left="0.39370079040527345" right="0.39370079040527345" top="0.7874015808105469" bottom="0.7874015808105469" header="0" footer="0"/>
  <pageSetup paperSize="9" scale="79" fitToHeight="100" orientation="portrait" blackAndWhite="1" r:id="rId1"/>
  <headerFooter alignWithMargins="0">
    <oddFooter>&amp;C   Strana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1"/>
  <sheetViews>
    <sheetView showGridLines="0" topLeftCell="A31" zoomScale="180" zoomScaleNormal="180" workbookViewId="0">
      <selection activeCell="E29" sqref="E29"/>
    </sheetView>
  </sheetViews>
  <sheetFormatPr defaultColWidth="10.5" defaultRowHeight="12" customHeight="1"/>
  <cols>
    <col min="1" max="1" width="4" style="433" customWidth="1"/>
    <col min="2" max="2" width="16.33203125" style="432" customWidth="1"/>
    <col min="3" max="3" width="49.6640625" style="432" customWidth="1"/>
    <col min="4" max="4" width="3.6640625" style="432" customWidth="1"/>
    <col min="5" max="5" width="11.33203125" style="431" customWidth="1"/>
    <col min="6" max="6" width="11.5" style="431" customWidth="1"/>
    <col min="7" max="7" width="17.33203125" style="431" customWidth="1"/>
    <col min="8" max="16384" width="10.5" style="46"/>
  </cols>
  <sheetData>
    <row r="1" spans="1:7" ht="27.75" customHeight="1">
      <c r="A1" s="538" t="s">
        <v>1210</v>
      </c>
      <c r="B1" s="539"/>
      <c r="C1" s="539"/>
      <c r="D1" s="539"/>
      <c r="E1" s="539"/>
      <c r="F1" s="539"/>
      <c r="G1" s="539"/>
    </row>
    <row r="2" spans="1:7" ht="12.75" customHeight="1">
      <c r="A2" s="451" t="s">
        <v>150</v>
      </c>
      <c r="B2" s="366"/>
      <c r="C2" s="366"/>
      <c r="D2" s="366"/>
      <c r="E2" s="366"/>
      <c r="F2" s="366"/>
      <c r="G2" s="366"/>
    </row>
    <row r="3" spans="1:7" ht="12.75" customHeight="1">
      <c r="A3" s="451" t="s">
        <v>1035</v>
      </c>
      <c r="B3" s="366"/>
      <c r="C3" s="366"/>
      <c r="D3" s="366"/>
      <c r="E3" s="366"/>
      <c r="F3" s="366"/>
      <c r="G3" s="366"/>
    </row>
    <row r="4" spans="1:7" ht="13.5" customHeight="1">
      <c r="A4" s="369"/>
      <c r="B4" s="451"/>
      <c r="C4" s="369"/>
      <c r="D4" s="450"/>
      <c r="E4" s="450"/>
      <c r="F4" s="450"/>
      <c r="G4" s="450"/>
    </row>
    <row r="5" spans="1:7" ht="6.75" customHeight="1">
      <c r="A5" s="358"/>
      <c r="B5" s="449"/>
      <c r="C5" s="449"/>
      <c r="D5" s="449"/>
      <c r="E5" s="448"/>
      <c r="F5" s="448"/>
      <c r="G5" s="448"/>
    </row>
    <row r="6" spans="1:7" ht="12.75" customHeight="1">
      <c r="A6" s="366" t="s">
        <v>149</v>
      </c>
      <c r="B6" s="366"/>
      <c r="C6" s="366"/>
      <c r="D6" s="366"/>
      <c r="E6" s="366"/>
      <c r="F6" s="366"/>
      <c r="G6" s="366"/>
    </row>
    <row r="7" spans="1:7" ht="13.5" customHeight="1">
      <c r="A7" s="366" t="s">
        <v>1209</v>
      </c>
      <c r="B7" s="366"/>
      <c r="C7" s="366"/>
      <c r="D7" s="366"/>
      <c r="E7" s="366" t="s">
        <v>147</v>
      </c>
      <c r="F7" s="366"/>
      <c r="G7" s="366"/>
    </row>
    <row r="8" spans="1:7" ht="13.5" customHeight="1">
      <c r="A8" s="540" t="s">
        <v>146</v>
      </c>
      <c r="B8" s="541"/>
      <c r="C8" s="541"/>
      <c r="D8" s="447"/>
      <c r="E8" s="366" t="s">
        <v>1208</v>
      </c>
      <c r="F8" s="446"/>
      <c r="G8" s="446"/>
    </row>
    <row r="9" spans="1:7" ht="6.75" customHeight="1">
      <c r="A9" s="358"/>
      <c r="B9" s="358"/>
      <c r="C9" s="358"/>
      <c r="D9" s="358"/>
      <c r="E9" s="358"/>
      <c r="F9" s="358"/>
      <c r="G9" s="358"/>
    </row>
    <row r="10" spans="1:7" ht="28.5" customHeight="1">
      <c r="A10" s="445" t="s">
        <v>1207</v>
      </c>
      <c r="B10" s="445" t="s">
        <v>1014</v>
      </c>
      <c r="C10" s="445" t="s">
        <v>143</v>
      </c>
      <c r="D10" s="445" t="s">
        <v>531</v>
      </c>
      <c r="E10" s="445" t="s">
        <v>1206</v>
      </c>
      <c r="F10" s="445" t="s">
        <v>1205</v>
      </c>
      <c r="G10" s="445" t="s">
        <v>141</v>
      </c>
    </row>
    <row r="11" spans="1:7" ht="12.75" hidden="1" customHeight="1">
      <c r="A11" s="445" t="s">
        <v>102</v>
      </c>
      <c r="B11" s="445" t="s">
        <v>96</v>
      </c>
      <c r="C11" s="445" t="s">
        <v>91</v>
      </c>
      <c r="D11" s="445" t="s">
        <v>85</v>
      </c>
      <c r="E11" s="445" t="s">
        <v>81</v>
      </c>
      <c r="F11" s="445" t="s">
        <v>76</v>
      </c>
      <c r="G11" s="445" t="s">
        <v>72</v>
      </c>
    </row>
    <row r="12" spans="1:7" ht="3" customHeight="1">
      <c r="A12" s="358"/>
      <c r="B12" s="358"/>
      <c r="C12" s="358"/>
      <c r="D12" s="358"/>
      <c r="E12" s="358"/>
      <c r="F12" s="358"/>
      <c r="G12" s="358"/>
    </row>
    <row r="13" spans="1:7" ht="30.75" customHeight="1">
      <c r="A13" s="438"/>
      <c r="B13" s="356" t="s">
        <v>101</v>
      </c>
      <c r="C13" s="356" t="s">
        <v>140</v>
      </c>
      <c r="D13" s="356"/>
      <c r="E13" s="427"/>
      <c r="F13" s="427"/>
      <c r="G13" s="427">
        <f>G14+G17+G21</f>
        <v>0</v>
      </c>
    </row>
    <row r="14" spans="1:7" ht="28.5" customHeight="1">
      <c r="A14" s="444"/>
      <c r="B14" s="443" t="s">
        <v>85</v>
      </c>
      <c r="C14" s="443" t="s">
        <v>1033</v>
      </c>
      <c r="D14" s="443"/>
      <c r="E14" s="442"/>
      <c r="F14" s="442"/>
      <c r="G14" s="442">
        <f>SUM(G15:G16)</f>
        <v>0</v>
      </c>
    </row>
    <row r="15" spans="1:7" ht="24" customHeight="1">
      <c r="A15" s="437">
        <v>1</v>
      </c>
      <c r="B15" s="436" t="s">
        <v>1204</v>
      </c>
      <c r="C15" s="436" t="s">
        <v>1203</v>
      </c>
      <c r="D15" s="436" t="s">
        <v>210</v>
      </c>
      <c r="E15" s="435">
        <v>1</v>
      </c>
      <c r="F15" s="435"/>
      <c r="G15" s="435">
        <f>F15*E15</f>
        <v>0</v>
      </c>
    </row>
    <row r="16" spans="1:7" ht="22.15" customHeight="1">
      <c r="A16" s="437">
        <v>2</v>
      </c>
      <c r="B16" s="436" t="s">
        <v>1202</v>
      </c>
      <c r="C16" s="436" t="s">
        <v>1201</v>
      </c>
      <c r="D16" s="436" t="s">
        <v>363</v>
      </c>
      <c r="E16" s="435">
        <v>2</v>
      </c>
      <c r="F16" s="435"/>
      <c r="G16" s="435">
        <f>F16*E16</f>
        <v>0</v>
      </c>
    </row>
    <row r="17" spans="1:7" ht="28.5" customHeight="1">
      <c r="A17" s="444"/>
      <c r="B17" s="443" t="s">
        <v>100</v>
      </c>
      <c r="C17" s="443" t="s">
        <v>1032</v>
      </c>
      <c r="D17" s="443"/>
      <c r="E17" s="442"/>
      <c r="F17" s="442"/>
      <c r="G17" s="442">
        <f>SUM(G18:G20)</f>
        <v>0</v>
      </c>
    </row>
    <row r="18" spans="1:7" ht="24" customHeight="1">
      <c r="A18" s="437">
        <v>3</v>
      </c>
      <c r="B18" s="436" t="s">
        <v>1200</v>
      </c>
      <c r="C18" s="436" t="s">
        <v>1199</v>
      </c>
      <c r="D18" s="436" t="s">
        <v>363</v>
      </c>
      <c r="E18" s="435">
        <v>1</v>
      </c>
      <c r="F18" s="435"/>
      <c r="G18" s="435">
        <f>F18*E18</f>
        <v>0</v>
      </c>
    </row>
    <row r="19" spans="1:7" ht="24" customHeight="1">
      <c r="A19" s="437">
        <v>4</v>
      </c>
      <c r="B19" s="436" t="s">
        <v>1198</v>
      </c>
      <c r="C19" s="436" t="s">
        <v>1197</v>
      </c>
      <c r="D19" s="436" t="s">
        <v>210</v>
      </c>
      <c r="E19" s="435">
        <v>2</v>
      </c>
      <c r="F19" s="435"/>
      <c r="G19" s="435">
        <f>F19*E19</f>
        <v>0</v>
      </c>
    </row>
    <row r="20" spans="1:7" ht="13.5" customHeight="1">
      <c r="A20" s="441">
        <v>5</v>
      </c>
      <c r="B20" s="440" t="s">
        <v>1196</v>
      </c>
      <c r="C20" s="440" t="s">
        <v>1195</v>
      </c>
      <c r="D20" s="440" t="s">
        <v>210</v>
      </c>
      <c r="E20" s="439">
        <v>2</v>
      </c>
      <c r="F20" s="439"/>
      <c r="G20" s="435">
        <f>F20*E20</f>
        <v>0</v>
      </c>
    </row>
    <row r="21" spans="1:7" ht="28.5" customHeight="1">
      <c r="A21" s="444"/>
      <c r="B21" s="443" t="s">
        <v>95</v>
      </c>
      <c r="C21" s="443" t="s">
        <v>1031</v>
      </c>
      <c r="D21" s="443"/>
      <c r="E21" s="442"/>
      <c r="F21" s="442"/>
      <c r="G21" s="442">
        <f>SUM(G22:G29)</f>
        <v>0</v>
      </c>
    </row>
    <row r="22" spans="1:7" ht="34.5" customHeight="1">
      <c r="A22" s="437">
        <v>6</v>
      </c>
      <c r="B22" s="436" t="s">
        <v>395</v>
      </c>
      <c r="C22" s="436" t="s">
        <v>1194</v>
      </c>
      <c r="D22" s="436" t="s">
        <v>363</v>
      </c>
      <c r="E22" s="435">
        <v>3.8</v>
      </c>
      <c r="F22" s="435"/>
      <c r="G22" s="435">
        <f t="shared" ref="G22:G29" si="0">F22*E22</f>
        <v>0</v>
      </c>
    </row>
    <row r="23" spans="1:7" ht="13.5" customHeight="1">
      <c r="A23" s="437">
        <v>7</v>
      </c>
      <c r="B23" s="436" t="s">
        <v>1193</v>
      </c>
      <c r="C23" s="436" t="s">
        <v>1192</v>
      </c>
      <c r="D23" s="436" t="s">
        <v>340</v>
      </c>
      <c r="E23" s="435">
        <v>5</v>
      </c>
      <c r="F23" s="435"/>
      <c r="G23" s="435">
        <f t="shared" si="0"/>
        <v>0</v>
      </c>
    </row>
    <row r="24" spans="1:7" ht="13.5" customHeight="1">
      <c r="A24" s="437">
        <v>8</v>
      </c>
      <c r="B24" s="436" t="s">
        <v>1191</v>
      </c>
      <c r="C24" s="436" t="s">
        <v>1190</v>
      </c>
      <c r="D24" s="436" t="s">
        <v>340</v>
      </c>
      <c r="E24" s="435">
        <v>5</v>
      </c>
      <c r="F24" s="435"/>
      <c r="G24" s="435">
        <f t="shared" si="0"/>
        <v>0</v>
      </c>
    </row>
    <row r="25" spans="1:7" ht="24" customHeight="1">
      <c r="A25" s="437">
        <v>9</v>
      </c>
      <c r="B25" s="436" t="s">
        <v>1189</v>
      </c>
      <c r="C25" s="436" t="s">
        <v>1188</v>
      </c>
      <c r="D25" s="436" t="s">
        <v>347</v>
      </c>
      <c r="E25" s="435">
        <v>30</v>
      </c>
      <c r="F25" s="435"/>
      <c r="G25" s="435">
        <f t="shared" si="0"/>
        <v>0</v>
      </c>
    </row>
    <row r="26" spans="1:7" ht="24" customHeight="1">
      <c r="A26" s="437">
        <v>10</v>
      </c>
      <c r="B26" s="436" t="s">
        <v>1187</v>
      </c>
      <c r="C26" s="436" t="s">
        <v>1186</v>
      </c>
      <c r="D26" s="436" t="s">
        <v>340</v>
      </c>
      <c r="E26" s="435">
        <v>5</v>
      </c>
      <c r="F26" s="435"/>
      <c r="G26" s="435">
        <f t="shared" si="0"/>
        <v>0</v>
      </c>
    </row>
    <row r="27" spans="1:7" ht="24" customHeight="1">
      <c r="A27" s="437">
        <v>11</v>
      </c>
      <c r="B27" s="436" t="s">
        <v>1185</v>
      </c>
      <c r="C27" s="436" t="s">
        <v>1184</v>
      </c>
      <c r="D27" s="436" t="s">
        <v>174</v>
      </c>
      <c r="E27" s="435">
        <v>8.9760000000000009</v>
      </c>
      <c r="F27" s="435"/>
      <c r="G27" s="435">
        <f t="shared" si="0"/>
        <v>0</v>
      </c>
    </row>
    <row r="28" spans="1:7" ht="13.5" customHeight="1">
      <c r="A28" s="437">
        <v>12</v>
      </c>
      <c r="B28" s="436" t="s">
        <v>320</v>
      </c>
      <c r="C28" s="436" t="s">
        <v>1183</v>
      </c>
      <c r="D28" s="436" t="s">
        <v>174</v>
      </c>
      <c r="E28" s="435">
        <v>8.9760000000000009</v>
      </c>
      <c r="F28" s="435"/>
      <c r="G28" s="435">
        <f t="shared" si="0"/>
        <v>0</v>
      </c>
    </row>
    <row r="29" spans="1:7" ht="24" customHeight="1">
      <c r="A29" s="437">
        <v>13</v>
      </c>
      <c r="B29" s="436" t="s">
        <v>308</v>
      </c>
      <c r="C29" s="436" t="s">
        <v>1182</v>
      </c>
      <c r="D29" s="436" t="s">
        <v>174</v>
      </c>
      <c r="E29" s="435">
        <v>8.9760000000000009</v>
      </c>
      <c r="F29" s="435"/>
      <c r="G29" s="435">
        <f t="shared" si="0"/>
        <v>0</v>
      </c>
    </row>
    <row r="30" spans="1:7" ht="30.75" customHeight="1">
      <c r="A30" s="438"/>
      <c r="B30" s="356" t="s">
        <v>90</v>
      </c>
      <c r="C30" s="356" t="s">
        <v>139</v>
      </c>
      <c r="D30" s="356"/>
      <c r="E30" s="427"/>
      <c r="F30" s="427"/>
      <c r="G30" s="427">
        <f>G31+G40+G64+G81+G85</f>
        <v>0</v>
      </c>
    </row>
    <row r="31" spans="1:7" ht="28.5" customHeight="1">
      <c r="A31" s="444"/>
      <c r="B31" s="443" t="s">
        <v>1030</v>
      </c>
      <c r="C31" s="443" t="s">
        <v>1029</v>
      </c>
      <c r="D31" s="443"/>
      <c r="E31" s="442"/>
      <c r="F31" s="442"/>
      <c r="G31" s="442">
        <f>SUM(G32:G39)</f>
        <v>0</v>
      </c>
    </row>
    <row r="32" spans="1:7" ht="13.5" customHeight="1">
      <c r="A32" s="437">
        <v>14</v>
      </c>
      <c r="B32" s="436" t="s">
        <v>1181</v>
      </c>
      <c r="C32" s="436" t="s">
        <v>1180</v>
      </c>
      <c r="D32" s="436" t="s">
        <v>340</v>
      </c>
      <c r="E32" s="435">
        <v>22</v>
      </c>
      <c r="F32" s="435"/>
      <c r="G32" s="435">
        <f t="shared" ref="G32:G39" si="1">F32*E32</f>
        <v>0</v>
      </c>
    </row>
    <row r="33" spans="1:7" ht="24" customHeight="1">
      <c r="A33" s="441">
        <v>15</v>
      </c>
      <c r="B33" s="440" t="s">
        <v>1179</v>
      </c>
      <c r="C33" s="440" t="s">
        <v>1178</v>
      </c>
      <c r="D33" s="440" t="s">
        <v>340</v>
      </c>
      <c r="E33" s="439">
        <v>5</v>
      </c>
      <c r="F33" s="439"/>
      <c r="G33" s="435">
        <f t="shared" si="1"/>
        <v>0</v>
      </c>
    </row>
    <row r="34" spans="1:7" ht="24" customHeight="1">
      <c r="A34" s="441">
        <v>16</v>
      </c>
      <c r="B34" s="440" t="s">
        <v>1177</v>
      </c>
      <c r="C34" s="440" t="s">
        <v>1176</v>
      </c>
      <c r="D34" s="440" t="s">
        <v>340</v>
      </c>
      <c r="E34" s="439">
        <v>9</v>
      </c>
      <c r="F34" s="439"/>
      <c r="G34" s="435">
        <f t="shared" si="1"/>
        <v>0</v>
      </c>
    </row>
    <row r="35" spans="1:7" ht="24" customHeight="1">
      <c r="A35" s="441">
        <v>17</v>
      </c>
      <c r="B35" s="440" t="s">
        <v>1175</v>
      </c>
      <c r="C35" s="440" t="s">
        <v>1174</v>
      </c>
      <c r="D35" s="440" t="s">
        <v>340</v>
      </c>
      <c r="E35" s="439">
        <v>8</v>
      </c>
      <c r="F35" s="439"/>
      <c r="G35" s="435">
        <f t="shared" si="1"/>
        <v>0</v>
      </c>
    </row>
    <row r="36" spans="1:7" ht="13.5" customHeight="1">
      <c r="A36" s="437">
        <v>18</v>
      </c>
      <c r="B36" s="436" t="s">
        <v>1173</v>
      </c>
      <c r="C36" s="436" t="s">
        <v>1172</v>
      </c>
      <c r="D36" s="436" t="s">
        <v>340</v>
      </c>
      <c r="E36" s="435">
        <v>16</v>
      </c>
      <c r="F36" s="435"/>
      <c r="G36" s="435">
        <f t="shared" si="1"/>
        <v>0</v>
      </c>
    </row>
    <row r="37" spans="1:7" ht="24" customHeight="1">
      <c r="A37" s="441">
        <v>19</v>
      </c>
      <c r="B37" s="440" t="s">
        <v>1171</v>
      </c>
      <c r="C37" s="440" t="s">
        <v>1170</v>
      </c>
      <c r="D37" s="440" t="s">
        <v>340</v>
      </c>
      <c r="E37" s="439">
        <v>8</v>
      </c>
      <c r="F37" s="439"/>
      <c r="G37" s="435">
        <f t="shared" si="1"/>
        <v>0</v>
      </c>
    </row>
    <row r="38" spans="1:7" ht="24" customHeight="1">
      <c r="A38" s="441">
        <v>20</v>
      </c>
      <c r="B38" s="440" t="s">
        <v>1169</v>
      </c>
      <c r="C38" s="440" t="s">
        <v>1168</v>
      </c>
      <c r="D38" s="440" t="s">
        <v>340</v>
      </c>
      <c r="E38" s="439">
        <v>8</v>
      </c>
      <c r="F38" s="439"/>
      <c r="G38" s="435">
        <f t="shared" si="1"/>
        <v>0</v>
      </c>
    </row>
    <row r="39" spans="1:7" ht="13.5" customHeight="1">
      <c r="A39" s="437">
        <v>21</v>
      </c>
      <c r="B39" s="436" t="s">
        <v>1167</v>
      </c>
      <c r="C39" s="436" t="s">
        <v>1166</v>
      </c>
      <c r="D39" s="436" t="s">
        <v>174</v>
      </c>
      <c r="E39" s="435">
        <v>2E-3</v>
      </c>
      <c r="F39" s="435"/>
      <c r="G39" s="435">
        <f t="shared" si="1"/>
        <v>0</v>
      </c>
    </row>
    <row r="40" spans="1:7" ht="28.5" customHeight="1">
      <c r="A40" s="444"/>
      <c r="B40" s="443" t="s">
        <v>1028</v>
      </c>
      <c r="C40" s="443" t="s">
        <v>1027</v>
      </c>
      <c r="D40" s="443"/>
      <c r="E40" s="442"/>
      <c r="F40" s="442"/>
      <c r="G40" s="442">
        <f>SUM(G41:G63)</f>
        <v>0</v>
      </c>
    </row>
    <row r="41" spans="1:7" ht="24" customHeight="1">
      <c r="A41" s="437">
        <v>22</v>
      </c>
      <c r="B41" s="436" t="s">
        <v>1165</v>
      </c>
      <c r="C41" s="436" t="s">
        <v>1164</v>
      </c>
      <c r="D41" s="436" t="s">
        <v>340</v>
      </c>
      <c r="E41" s="435">
        <v>5</v>
      </c>
      <c r="F41" s="435"/>
      <c r="G41" s="435">
        <f t="shared" ref="G41:G63" si="2">F41*E41</f>
        <v>0</v>
      </c>
    </row>
    <row r="42" spans="1:7" ht="24" customHeight="1">
      <c r="A42" s="437">
        <v>23</v>
      </c>
      <c r="B42" s="436" t="s">
        <v>1163</v>
      </c>
      <c r="C42" s="436" t="s">
        <v>1162</v>
      </c>
      <c r="D42" s="436" t="s">
        <v>210</v>
      </c>
      <c r="E42" s="435">
        <v>3</v>
      </c>
      <c r="F42" s="435"/>
      <c r="G42" s="435">
        <f t="shared" si="2"/>
        <v>0</v>
      </c>
    </row>
    <row r="43" spans="1:7" ht="24" customHeight="1">
      <c r="A43" s="437">
        <v>24</v>
      </c>
      <c r="B43" s="436" t="s">
        <v>1161</v>
      </c>
      <c r="C43" s="436" t="s">
        <v>1160</v>
      </c>
      <c r="D43" s="436" t="s">
        <v>210</v>
      </c>
      <c r="E43" s="435">
        <v>1</v>
      </c>
      <c r="F43" s="435"/>
      <c r="G43" s="435">
        <f t="shared" si="2"/>
        <v>0</v>
      </c>
    </row>
    <row r="44" spans="1:7" ht="13.5" customHeight="1">
      <c r="A44" s="437">
        <v>25</v>
      </c>
      <c r="B44" s="436" t="s">
        <v>1159</v>
      </c>
      <c r="C44" s="436" t="s">
        <v>1158</v>
      </c>
      <c r="D44" s="436" t="s">
        <v>340</v>
      </c>
      <c r="E44" s="435">
        <v>12</v>
      </c>
      <c r="F44" s="435"/>
      <c r="G44" s="435">
        <f t="shared" si="2"/>
        <v>0</v>
      </c>
    </row>
    <row r="45" spans="1:7" ht="33.4" customHeight="1">
      <c r="A45" s="441">
        <v>26</v>
      </c>
      <c r="B45" s="440" t="s">
        <v>1157</v>
      </c>
      <c r="C45" s="440" t="s">
        <v>1244</v>
      </c>
      <c r="D45" s="440" t="s">
        <v>210</v>
      </c>
      <c r="E45" s="439">
        <v>2</v>
      </c>
      <c r="F45" s="439"/>
      <c r="G45" s="435">
        <f t="shared" si="2"/>
        <v>0</v>
      </c>
    </row>
    <row r="46" spans="1:7" ht="13.5" customHeight="1">
      <c r="A46" s="437">
        <v>27</v>
      </c>
      <c r="B46" s="436" t="s">
        <v>1156</v>
      </c>
      <c r="C46" s="436" t="s">
        <v>1155</v>
      </c>
      <c r="D46" s="436" t="s">
        <v>340</v>
      </c>
      <c r="E46" s="435">
        <v>1</v>
      </c>
      <c r="F46" s="435"/>
      <c r="G46" s="435">
        <f t="shared" si="2"/>
        <v>0</v>
      </c>
    </row>
    <row r="47" spans="1:7" ht="13.5" customHeight="1">
      <c r="A47" s="437">
        <v>28</v>
      </c>
      <c r="B47" s="436" t="s">
        <v>1154</v>
      </c>
      <c r="C47" s="436" t="s">
        <v>1153</v>
      </c>
      <c r="D47" s="436" t="s">
        <v>340</v>
      </c>
      <c r="E47" s="435">
        <v>2</v>
      </c>
      <c r="F47" s="435"/>
      <c r="G47" s="435">
        <f t="shared" si="2"/>
        <v>0</v>
      </c>
    </row>
    <row r="48" spans="1:7" ht="13.5" customHeight="1">
      <c r="A48" s="437">
        <v>29</v>
      </c>
      <c r="B48" s="436" t="s">
        <v>1152</v>
      </c>
      <c r="C48" s="436" t="s">
        <v>1151</v>
      </c>
      <c r="D48" s="436" t="s">
        <v>340</v>
      </c>
      <c r="E48" s="435">
        <v>1</v>
      </c>
      <c r="F48" s="435"/>
      <c r="G48" s="435">
        <f t="shared" si="2"/>
        <v>0</v>
      </c>
    </row>
    <row r="49" spans="1:7" ht="24" customHeight="1">
      <c r="A49" s="437">
        <v>30</v>
      </c>
      <c r="B49" s="436" t="s">
        <v>1150</v>
      </c>
      <c r="C49" s="436" t="s">
        <v>1149</v>
      </c>
      <c r="D49" s="436" t="s">
        <v>340</v>
      </c>
      <c r="E49" s="435">
        <v>9</v>
      </c>
      <c r="F49" s="435"/>
      <c r="G49" s="435">
        <f t="shared" si="2"/>
        <v>0</v>
      </c>
    </row>
    <row r="50" spans="1:7" ht="24" customHeight="1">
      <c r="A50" s="437">
        <v>31</v>
      </c>
      <c r="B50" s="436" t="s">
        <v>1148</v>
      </c>
      <c r="C50" s="436" t="s">
        <v>1147</v>
      </c>
      <c r="D50" s="436" t="s">
        <v>340</v>
      </c>
      <c r="E50" s="435">
        <v>5</v>
      </c>
      <c r="F50" s="435"/>
      <c r="G50" s="435">
        <f t="shared" si="2"/>
        <v>0</v>
      </c>
    </row>
    <row r="51" spans="1:7" ht="13.5" customHeight="1">
      <c r="A51" s="437">
        <v>32</v>
      </c>
      <c r="B51" s="436" t="s">
        <v>1146</v>
      </c>
      <c r="C51" s="436" t="s">
        <v>1145</v>
      </c>
      <c r="D51" s="436" t="s">
        <v>340</v>
      </c>
      <c r="E51" s="435">
        <v>25</v>
      </c>
      <c r="F51" s="435"/>
      <c r="G51" s="435">
        <f t="shared" si="2"/>
        <v>0</v>
      </c>
    </row>
    <row r="52" spans="1:7" ht="24" customHeight="1">
      <c r="A52" s="437">
        <v>33</v>
      </c>
      <c r="B52" s="436" t="s">
        <v>1144</v>
      </c>
      <c r="C52" s="436" t="s">
        <v>1143</v>
      </c>
      <c r="D52" s="436" t="s">
        <v>210</v>
      </c>
      <c r="E52" s="435">
        <v>2</v>
      </c>
      <c r="F52" s="435"/>
      <c r="G52" s="435">
        <f t="shared" si="2"/>
        <v>0</v>
      </c>
    </row>
    <row r="53" spans="1:7" ht="34.5" customHeight="1">
      <c r="A53" s="441">
        <v>34</v>
      </c>
      <c r="B53" s="440" t="s">
        <v>1142</v>
      </c>
      <c r="C53" s="440" t="s">
        <v>1245</v>
      </c>
      <c r="D53" s="440" t="s">
        <v>210</v>
      </c>
      <c r="E53" s="439">
        <v>2</v>
      </c>
      <c r="F53" s="439"/>
      <c r="G53" s="435">
        <f t="shared" si="2"/>
        <v>0</v>
      </c>
    </row>
    <row r="54" spans="1:7" ht="24" customHeight="1">
      <c r="A54" s="437">
        <v>35</v>
      </c>
      <c r="B54" s="436" t="s">
        <v>1141</v>
      </c>
      <c r="C54" s="436" t="s">
        <v>1140</v>
      </c>
      <c r="D54" s="436" t="s">
        <v>210</v>
      </c>
      <c r="E54" s="435">
        <v>1</v>
      </c>
      <c r="F54" s="435"/>
      <c r="G54" s="435">
        <f t="shared" si="2"/>
        <v>0</v>
      </c>
    </row>
    <row r="55" spans="1:7" ht="24" customHeight="1">
      <c r="A55" s="437">
        <v>36</v>
      </c>
      <c r="B55" s="436" t="s">
        <v>1139</v>
      </c>
      <c r="C55" s="436" t="s">
        <v>1138</v>
      </c>
      <c r="D55" s="436" t="s">
        <v>210</v>
      </c>
      <c r="E55" s="435">
        <v>2</v>
      </c>
      <c r="F55" s="435"/>
      <c r="G55" s="435">
        <f t="shared" si="2"/>
        <v>0</v>
      </c>
    </row>
    <row r="56" spans="1:7" ht="24" customHeight="1">
      <c r="A56" s="437">
        <v>37</v>
      </c>
      <c r="B56" s="436" t="s">
        <v>1137</v>
      </c>
      <c r="C56" s="436" t="s">
        <v>1136</v>
      </c>
      <c r="D56" s="436" t="s">
        <v>210</v>
      </c>
      <c r="E56" s="435">
        <v>1</v>
      </c>
      <c r="F56" s="435"/>
      <c r="G56" s="435">
        <f t="shared" si="2"/>
        <v>0</v>
      </c>
    </row>
    <row r="57" spans="1:7" ht="24" customHeight="1">
      <c r="A57" s="437">
        <v>38</v>
      </c>
      <c r="B57" s="436" t="s">
        <v>1135</v>
      </c>
      <c r="C57" s="436" t="s">
        <v>1134</v>
      </c>
      <c r="D57" s="436" t="s">
        <v>210</v>
      </c>
      <c r="E57" s="435">
        <v>1</v>
      </c>
      <c r="F57" s="435"/>
      <c r="G57" s="435">
        <f t="shared" si="2"/>
        <v>0</v>
      </c>
    </row>
    <row r="58" spans="1:7" ht="13.5" customHeight="1">
      <c r="A58" s="441">
        <v>39</v>
      </c>
      <c r="B58" s="440" t="s">
        <v>1133</v>
      </c>
      <c r="C58" s="440" t="s">
        <v>1132</v>
      </c>
      <c r="D58" s="440" t="s">
        <v>210</v>
      </c>
      <c r="E58" s="439">
        <v>1</v>
      </c>
      <c r="F58" s="439"/>
      <c r="G58" s="435">
        <f t="shared" si="2"/>
        <v>0</v>
      </c>
    </row>
    <row r="59" spans="1:7" ht="24" customHeight="1">
      <c r="A59" s="437">
        <v>40</v>
      </c>
      <c r="B59" s="436" t="s">
        <v>1131</v>
      </c>
      <c r="C59" s="436" t="s">
        <v>1130</v>
      </c>
      <c r="D59" s="436" t="s">
        <v>340</v>
      </c>
      <c r="E59" s="435">
        <v>12</v>
      </c>
      <c r="F59" s="435"/>
      <c r="G59" s="435">
        <f t="shared" si="2"/>
        <v>0</v>
      </c>
    </row>
    <row r="60" spans="1:7" ht="24" customHeight="1">
      <c r="A60" s="437">
        <v>41</v>
      </c>
      <c r="B60" s="436" t="s">
        <v>1129</v>
      </c>
      <c r="C60" s="436" t="s">
        <v>1128</v>
      </c>
      <c r="D60" s="436" t="s">
        <v>340</v>
      </c>
      <c r="E60" s="435">
        <v>38</v>
      </c>
      <c r="F60" s="435"/>
      <c r="G60" s="435">
        <f t="shared" si="2"/>
        <v>0</v>
      </c>
    </row>
    <row r="61" spans="1:7" ht="24" customHeight="1">
      <c r="A61" s="437">
        <v>42</v>
      </c>
      <c r="B61" s="436" t="s">
        <v>1127</v>
      </c>
      <c r="C61" s="436" t="s">
        <v>1126</v>
      </c>
      <c r="D61" s="436" t="s">
        <v>174</v>
      </c>
      <c r="E61" s="435">
        <v>0.11</v>
      </c>
      <c r="F61" s="435"/>
      <c r="G61" s="435">
        <f t="shared" si="2"/>
        <v>0</v>
      </c>
    </row>
    <row r="62" spans="1:7" ht="13.5" customHeight="1">
      <c r="A62" s="437">
        <v>43</v>
      </c>
      <c r="B62" s="436" t="s">
        <v>1125</v>
      </c>
      <c r="C62" s="436" t="s">
        <v>1124</v>
      </c>
      <c r="D62" s="436" t="s">
        <v>210</v>
      </c>
      <c r="E62" s="435">
        <v>2</v>
      </c>
      <c r="F62" s="435"/>
      <c r="G62" s="435">
        <f t="shared" si="2"/>
        <v>0</v>
      </c>
    </row>
    <row r="63" spans="1:7" ht="24" customHeight="1">
      <c r="A63" s="437">
        <v>44</v>
      </c>
      <c r="B63" s="436" t="s">
        <v>1123</v>
      </c>
      <c r="C63" s="436" t="s">
        <v>1122</v>
      </c>
      <c r="D63" s="436" t="s">
        <v>174</v>
      </c>
      <c r="E63" s="435">
        <v>0.17100000000000001</v>
      </c>
      <c r="F63" s="435"/>
      <c r="G63" s="435">
        <f t="shared" si="2"/>
        <v>0</v>
      </c>
    </row>
    <row r="64" spans="1:7" ht="28.5" customHeight="1">
      <c r="A64" s="444"/>
      <c r="B64" s="443" t="s">
        <v>1026</v>
      </c>
      <c r="C64" s="443" t="s">
        <v>1025</v>
      </c>
      <c r="D64" s="443"/>
      <c r="E64" s="442"/>
      <c r="F64" s="442"/>
      <c r="G64" s="442">
        <f>SUM(G65:G80)</f>
        <v>0</v>
      </c>
    </row>
    <row r="65" spans="1:7" ht="24" customHeight="1">
      <c r="A65" s="437">
        <v>45</v>
      </c>
      <c r="B65" s="436" t="s">
        <v>1121</v>
      </c>
      <c r="C65" s="436" t="s">
        <v>1120</v>
      </c>
      <c r="D65" s="436" t="s">
        <v>340</v>
      </c>
      <c r="E65" s="435">
        <v>8</v>
      </c>
      <c r="F65" s="435"/>
      <c r="G65" s="435">
        <f t="shared" ref="G65:G80" si="3">F65*E65</f>
        <v>0</v>
      </c>
    </row>
    <row r="66" spans="1:7" ht="24" customHeight="1">
      <c r="A66" s="437">
        <v>46</v>
      </c>
      <c r="B66" s="436" t="s">
        <v>1119</v>
      </c>
      <c r="C66" s="436" t="s">
        <v>1118</v>
      </c>
      <c r="D66" s="436" t="s">
        <v>340</v>
      </c>
      <c r="E66" s="435">
        <v>10</v>
      </c>
      <c r="F66" s="435"/>
      <c r="G66" s="435">
        <f t="shared" si="3"/>
        <v>0</v>
      </c>
    </row>
    <row r="67" spans="1:7" ht="24" customHeight="1">
      <c r="A67" s="437">
        <v>47</v>
      </c>
      <c r="B67" s="436" t="s">
        <v>1117</v>
      </c>
      <c r="C67" s="436" t="s">
        <v>1116</v>
      </c>
      <c r="D67" s="436" t="s">
        <v>210</v>
      </c>
      <c r="E67" s="435">
        <v>4</v>
      </c>
      <c r="F67" s="435"/>
      <c r="G67" s="435">
        <f t="shared" si="3"/>
        <v>0</v>
      </c>
    </row>
    <row r="68" spans="1:7" ht="24" customHeight="1">
      <c r="A68" s="437">
        <v>48</v>
      </c>
      <c r="B68" s="436" t="s">
        <v>1115</v>
      </c>
      <c r="C68" s="436" t="s">
        <v>1114</v>
      </c>
      <c r="D68" s="436" t="s">
        <v>210</v>
      </c>
      <c r="E68" s="435">
        <v>4</v>
      </c>
      <c r="F68" s="435"/>
      <c r="G68" s="435">
        <f t="shared" si="3"/>
        <v>0</v>
      </c>
    </row>
    <row r="69" spans="1:7" ht="13.5" customHeight="1">
      <c r="A69" s="437">
        <v>49</v>
      </c>
      <c r="B69" s="436" t="s">
        <v>1113</v>
      </c>
      <c r="C69" s="436" t="s">
        <v>1112</v>
      </c>
      <c r="D69" s="436" t="s">
        <v>340</v>
      </c>
      <c r="E69" s="435">
        <v>13</v>
      </c>
      <c r="F69" s="435"/>
      <c r="G69" s="435">
        <f t="shared" si="3"/>
        <v>0</v>
      </c>
    </row>
    <row r="70" spans="1:7" ht="13.5" customHeight="1">
      <c r="A70" s="437">
        <v>50</v>
      </c>
      <c r="B70" s="436" t="s">
        <v>1111</v>
      </c>
      <c r="C70" s="436" t="s">
        <v>1110</v>
      </c>
      <c r="D70" s="436" t="s">
        <v>340</v>
      </c>
      <c r="E70" s="435">
        <v>9</v>
      </c>
      <c r="F70" s="435"/>
      <c r="G70" s="435">
        <f t="shared" si="3"/>
        <v>0</v>
      </c>
    </row>
    <row r="71" spans="1:7" ht="13.5" customHeight="1">
      <c r="A71" s="437">
        <v>51</v>
      </c>
      <c r="B71" s="436" t="s">
        <v>1109</v>
      </c>
      <c r="C71" s="436" t="s">
        <v>1108</v>
      </c>
      <c r="D71" s="436" t="s">
        <v>340</v>
      </c>
      <c r="E71" s="435">
        <v>16</v>
      </c>
      <c r="F71" s="435"/>
      <c r="G71" s="435">
        <f t="shared" si="3"/>
        <v>0</v>
      </c>
    </row>
    <row r="72" spans="1:7" ht="24" customHeight="1">
      <c r="A72" s="437">
        <v>52</v>
      </c>
      <c r="B72" s="436" t="s">
        <v>1107</v>
      </c>
      <c r="C72" s="436" t="s">
        <v>1106</v>
      </c>
      <c r="D72" s="436" t="s">
        <v>210</v>
      </c>
      <c r="E72" s="435">
        <v>8</v>
      </c>
      <c r="F72" s="435"/>
      <c r="G72" s="435">
        <f t="shared" si="3"/>
        <v>0</v>
      </c>
    </row>
    <row r="73" spans="1:7" ht="13.5" customHeight="1">
      <c r="A73" s="437">
        <v>53</v>
      </c>
      <c r="B73" s="436" t="s">
        <v>1105</v>
      </c>
      <c r="C73" s="436" t="s">
        <v>1104</v>
      </c>
      <c r="D73" s="436" t="s">
        <v>210</v>
      </c>
      <c r="E73" s="435">
        <v>5</v>
      </c>
      <c r="F73" s="435"/>
      <c r="G73" s="435">
        <f t="shared" si="3"/>
        <v>0</v>
      </c>
    </row>
    <row r="74" spans="1:7" ht="13.5" customHeight="1">
      <c r="A74" s="437">
        <v>54</v>
      </c>
      <c r="B74" s="436" t="s">
        <v>1103</v>
      </c>
      <c r="C74" s="436" t="s">
        <v>1102</v>
      </c>
      <c r="D74" s="436" t="s">
        <v>210</v>
      </c>
      <c r="E74" s="435">
        <v>5</v>
      </c>
      <c r="F74" s="435"/>
      <c r="G74" s="435">
        <f t="shared" si="3"/>
        <v>0</v>
      </c>
    </row>
    <row r="75" spans="1:7" ht="24" customHeight="1">
      <c r="A75" s="437">
        <v>55</v>
      </c>
      <c r="B75" s="436" t="s">
        <v>1101</v>
      </c>
      <c r="C75" s="436" t="s">
        <v>1100</v>
      </c>
      <c r="D75" s="436" t="s">
        <v>210</v>
      </c>
      <c r="E75" s="435">
        <v>3</v>
      </c>
      <c r="F75" s="435"/>
      <c r="G75" s="435">
        <f t="shared" si="3"/>
        <v>0</v>
      </c>
    </row>
    <row r="76" spans="1:7" ht="24" customHeight="1">
      <c r="A76" s="437">
        <v>56</v>
      </c>
      <c r="B76" s="436" t="s">
        <v>1099</v>
      </c>
      <c r="C76" s="436" t="s">
        <v>1098</v>
      </c>
      <c r="D76" s="436" t="s">
        <v>1097</v>
      </c>
      <c r="E76" s="435">
        <v>1</v>
      </c>
      <c r="F76" s="435"/>
      <c r="G76" s="435">
        <f t="shared" si="3"/>
        <v>0</v>
      </c>
    </row>
    <row r="77" spans="1:7" ht="13.5" customHeight="1">
      <c r="A77" s="437">
        <v>57</v>
      </c>
      <c r="B77" s="436" t="s">
        <v>1096</v>
      </c>
      <c r="C77" s="436" t="s">
        <v>1095</v>
      </c>
      <c r="D77" s="436" t="s">
        <v>340</v>
      </c>
      <c r="E77" s="435">
        <v>38</v>
      </c>
      <c r="F77" s="435"/>
      <c r="G77" s="435">
        <f t="shared" si="3"/>
        <v>0</v>
      </c>
    </row>
    <row r="78" spans="1:7" ht="13.5" customHeight="1">
      <c r="A78" s="437">
        <v>58</v>
      </c>
      <c r="B78" s="436" t="s">
        <v>1094</v>
      </c>
      <c r="C78" s="436" t="s">
        <v>1093</v>
      </c>
      <c r="D78" s="436" t="s">
        <v>340</v>
      </c>
      <c r="E78" s="435">
        <v>38</v>
      </c>
      <c r="F78" s="435"/>
      <c r="G78" s="435">
        <f t="shared" si="3"/>
        <v>0</v>
      </c>
    </row>
    <row r="79" spans="1:7" ht="24" customHeight="1">
      <c r="A79" s="437">
        <v>59</v>
      </c>
      <c r="B79" s="436" t="s">
        <v>1092</v>
      </c>
      <c r="C79" s="436" t="s">
        <v>1091</v>
      </c>
      <c r="D79" s="436" t="s">
        <v>174</v>
      </c>
      <c r="E79" s="435">
        <v>6.7000000000000004E-2</v>
      </c>
      <c r="F79" s="435"/>
      <c r="G79" s="435">
        <f t="shared" si="3"/>
        <v>0</v>
      </c>
    </row>
    <row r="80" spans="1:7" ht="24" customHeight="1">
      <c r="A80" s="437">
        <v>60</v>
      </c>
      <c r="B80" s="436" t="s">
        <v>1090</v>
      </c>
      <c r="C80" s="436" t="s">
        <v>1089</v>
      </c>
      <c r="D80" s="436" t="s">
        <v>174</v>
      </c>
      <c r="E80" s="435">
        <v>2.9000000000000001E-2</v>
      </c>
      <c r="F80" s="435"/>
      <c r="G80" s="435">
        <f t="shared" si="3"/>
        <v>0</v>
      </c>
    </row>
    <row r="81" spans="1:7" ht="28.5" customHeight="1">
      <c r="A81" s="444"/>
      <c r="B81" s="443" t="s">
        <v>1024</v>
      </c>
      <c r="C81" s="443" t="s">
        <v>1023</v>
      </c>
      <c r="D81" s="443"/>
      <c r="E81" s="442"/>
      <c r="F81" s="442"/>
      <c r="G81" s="442">
        <f>SUM(G82:G84)</f>
        <v>0</v>
      </c>
    </row>
    <row r="82" spans="1:7" ht="24" customHeight="1">
      <c r="A82" s="437">
        <v>61</v>
      </c>
      <c r="B82" s="436" t="s">
        <v>1088</v>
      </c>
      <c r="C82" s="436" t="s">
        <v>1087</v>
      </c>
      <c r="D82" s="436" t="s">
        <v>210</v>
      </c>
      <c r="E82" s="435">
        <v>2</v>
      </c>
      <c r="F82" s="435"/>
      <c r="G82" s="435">
        <f>F82*E82</f>
        <v>0</v>
      </c>
    </row>
    <row r="83" spans="1:7" ht="20.65" customHeight="1">
      <c r="A83" s="441">
        <v>62</v>
      </c>
      <c r="B83" s="440" t="s">
        <v>1086</v>
      </c>
      <c r="C83" s="440" t="s">
        <v>1246</v>
      </c>
      <c r="D83" s="440" t="s">
        <v>210</v>
      </c>
      <c r="E83" s="439">
        <v>2</v>
      </c>
      <c r="F83" s="439"/>
      <c r="G83" s="435">
        <f>F83*E83</f>
        <v>0</v>
      </c>
    </row>
    <row r="84" spans="1:7" ht="24" customHeight="1">
      <c r="A84" s="437">
        <v>63</v>
      </c>
      <c r="B84" s="436" t="s">
        <v>1085</v>
      </c>
      <c r="C84" s="436" t="s">
        <v>1084</v>
      </c>
      <c r="D84" s="436" t="s">
        <v>174</v>
      </c>
      <c r="E84" s="435">
        <v>8.9999999999999993E-3</v>
      </c>
      <c r="F84" s="435"/>
      <c r="G84" s="435">
        <f>F84*E84</f>
        <v>0</v>
      </c>
    </row>
    <row r="85" spans="1:7" ht="28.5" customHeight="1">
      <c r="A85" s="444"/>
      <c r="B85" s="443" t="s">
        <v>1022</v>
      </c>
      <c r="C85" s="443" t="s">
        <v>1021</v>
      </c>
      <c r="D85" s="443"/>
      <c r="E85" s="442"/>
      <c r="F85" s="442"/>
      <c r="G85" s="442">
        <f>SUM(G86:G108)</f>
        <v>0</v>
      </c>
    </row>
    <row r="86" spans="1:7" ht="24" customHeight="1">
      <c r="A86" s="437">
        <v>64</v>
      </c>
      <c r="B86" s="436" t="s">
        <v>1083</v>
      </c>
      <c r="C86" s="436" t="s">
        <v>1082</v>
      </c>
      <c r="D86" s="436" t="s">
        <v>1054</v>
      </c>
      <c r="E86" s="435">
        <v>1</v>
      </c>
      <c r="F86" s="435"/>
      <c r="G86" s="435">
        <f t="shared" ref="G86:G108" si="4">F86*E86</f>
        <v>0</v>
      </c>
    </row>
    <row r="87" spans="1:7" ht="24" customHeight="1">
      <c r="A87" s="437">
        <v>65</v>
      </c>
      <c r="B87" s="436" t="s">
        <v>1081</v>
      </c>
      <c r="C87" s="436" t="s">
        <v>1080</v>
      </c>
      <c r="D87" s="436" t="s">
        <v>210</v>
      </c>
      <c r="E87" s="435">
        <v>1</v>
      </c>
      <c r="F87" s="435"/>
      <c r="G87" s="435">
        <f t="shared" si="4"/>
        <v>0</v>
      </c>
    </row>
    <row r="88" spans="1:7" ht="24" customHeight="1">
      <c r="A88" s="441">
        <v>66</v>
      </c>
      <c r="B88" s="440" t="s">
        <v>1079</v>
      </c>
      <c r="C88" s="440" t="s">
        <v>1078</v>
      </c>
      <c r="D88" s="440" t="s">
        <v>210</v>
      </c>
      <c r="E88" s="439">
        <v>1</v>
      </c>
      <c r="F88" s="439"/>
      <c r="G88" s="435">
        <f t="shared" si="4"/>
        <v>0</v>
      </c>
    </row>
    <row r="89" spans="1:7" ht="24" customHeight="1">
      <c r="A89" s="437">
        <v>67</v>
      </c>
      <c r="B89" s="436" t="s">
        <v>1077</v>
      </c>
      <c r="C89" s="436" t="s">
        <v>1076</v>
      </c>
      <c r="D89" s="436" t="s">
        <v>1054</v>
      </c>
      <c r="E89" s="435">
        <v>1</v>
      </c>
      <c r="F89" s="435"/>
      <c r="G89" s="435">
        <f t="shared" si="4"/>
        <v>0</v>
      </c>
    </row>
    <row r="90" spans="1:7" ht="24" customHeight="1">
      <c r="A90" s="437">
        <v>68</v>
      </c>
      <c r="B90" s="436" t="s">
        <v>1075</v>
      </c>
      <c r="C90" s="436" t="s">
        <v>1074</v>
      </c>
      <c r="D90" s="436" t="s">
        <v>1054</v>
      </c>
      <c r="E90" s="435">
        <v>2</v>
      </c>
      <c r="F90" s="435"/>
      <c r="G90" s="435">
        <f t="shared" si="4"/>
        <v>0</v>
      </c>
    </row>
    <row r="91" spans="1:7" ht="24" customHeight="1">
      <c r="A91" s="437">
        <v>69</v>
      </c>
      <c r="B91" s="436" t="s">
        <v>1073</v>
      </c>
      <c r="C91" s="436" t="s">
        <v>1072</v>
      </c>
      <c r="D91" s="436" t="s">
        <v>210</v>
      </c>
      <c r="E91" s="435">
        <v>1</v>
      </c>
      <c r="F91" s="435"/>
      <c r="G91" s="435">
        <f t="shared" si="4"/>
        <v>0</v>
      </c>
    </row>
    <row r="92" spans="1:7" ht="24" customHeight="1">
      <c r="A92" s="441">
        <v>70</v>
      </c>
      <c r="B92" s="440" t="s">
        <v>1071</v>
      </c>
      <c r="C92" s="440" t="s">
        <v>1247</v>
      </c>
      <c r="D92" s="440" t="s">
        <v>210</v>
      </c>
      <c r="E92" s="439">
        <v>1</v>
      </c>
      <c r="F92" s="439"/>
      <c r="G92" s="435">
        <f t="shared" si="4"/>
        <v>0</v>
      </c>
    </row>
    <row r="93" spans="1:7" ht="24" customHeight="1">
      <c r="A93" s="437">
        <v>71</v>
      </c>
      <c r="B93" s="436" t="s">
        <v>1070</v>
      </c>
      <c r="C93" s="436" t="s">
        <v>1069</v>
      </c>
      <c r="D93" s="436" t="s">
        <v>1054</v>
      </c>
      <c r="E93" s="435">
        <v>1</v>
      </c>
      <c r="F93" s="435"/>
      <c r="G93" s="435">
        <f t="shared" si="4"/>
        <v>0</v>
      </c>
    </row>
    <row r="94" spans="1:7" ht="24" customHeight="1">
      <c r="A94" s="437">
        <v>72</v>
      </c>
      <c r="B94" s="436" t="s">
        <v>1068</v>
      </c>
      <c r="C94" s="436" t="s">
        <v>1067</v>
      </c>
      <c r="D94" s="436" t="s">
        <v>210</v>
      </c>
      <c r="E94" s="435">
        <v>1</v>
      </c>
      <c r="F94" s="435"/>
      <c r="G94" s="435">
        <f t="shared" si="4"/>
        <v>0</v>
      </c>
    </row>
    <row r="95" spans="1:7" ht="13.5" customHeight="1">
      <c r="A95" s="441">
        <v>73</v>
      </c>
      <c r="B95" s="440" t="s">
        <v>1066</v>
      </c>
      <c r="C95" s="440" t="s">
        <v>1065</v>
      </c>
      <c r="D95" s="440" t="s">
        <v>210</v>
      </c>
      <c r="E95" s="439">
        <v>1</v>
      </c>
      <c r="F95" s="439"/>
      <c r="G95" s="435">
        <f t="shared" si="4"/>
        <v>0</v>
      </c>
    </row>
    <row r="96" spans="1:7" ht="34.5" customHeight="1">
      <c r="A96" s="437">
        <v>74</v>
      </c>
      <c r="B96" s="436" t="s">
        <v>1064</v>
      </c>
      <c r="C96" s="436" t="s">
        <v>1063</v>
      </c>
      <c r="D96" s="436" t="s">
        <v>174</v>
      </c>
      <c r="E96" s="435">
        <v>0.14399999999999999</v>
      </c>
      <c r="F96" s="435"/>
      <c r="G96" s="435">
        <f t="shared" si="4"/>
        <v>0</v>
      </c>
    </row>
    <row r="97" spans="1:7" ht="13.5" customHeight="1">
      <c r="A97" s="437">
        <v>75</v>
      </c>
      <c r="B97" s="436" t="s">
        <v>1062</v>
      </c>
      <c r="C97" s="436" t="s">
        <v>1061</v>
      </c>
      <c r="D97" s="436" t="s">
        <v>210</v>
      </c>
      <c r="E97" s="435">
        <v>3</v>
      </c>
      <c r="F97" s="435"/>
      <c r="G97" s="435">
        <f t="shared" si="4"/>
        <v>0</v>
      </c>
    </row>
    <row r="98" spans="1:7" ht="24" customHeight="1">
      <c r="A98" s="441">
        <v>76</v>
      </c>
      <c r="B98" s="440" t="s">
        <v>1060</v>
      </c>
      <c r="C98" s="440" t="s">
        <v>1059</v>
      </c>
      <c r="D98" s="440" t="s">
        <v>210</v>
      </c>
      <c r="E98" s="439">
        <v>3</v>
      </c>
      <c r="F98" s="439"/>
      <c r="G98" s="435">
        <f t="shared" si="4"/>
        <v>0</v>
      </c>
    </row>
    <row r="99" spans="1:7" ht="24" customHeight="1">
      <c r="A99" s="437">
        <v>77</v>
      </c>
      <c r="B99" s="436" t="s">
        <v>1058</v>
      </c>
      <c r="C99" s="436" t="s">
        <v>1057</v>
      </c>
      <c r="D99" s="436" t="s">
        <v>1054</v>
      </c>
      <c r="E99" s="435">
        <v>1</v>
      </c>
      <c r="F99" s="435"/>
      <c r="G99" s="435">
        <f t="shared" si="4"/>
        <v>0</v>
      </c>
    </row>
    <row r="100" spans="1:7" ht="24" customHeight="1">
      <c r="A100" s="437">
        <v>78</v>
      </c>
      <c r="B100" s="436" t="s">
        <v>1056</v>
      </c>
      <c r="C100" s="436" t="s">
        <v>1055</v>
      </c>
      <c r="D100" s="436" t="s">
        <v>1054</v>
      </c>
      <c r="E100" s="435">
        <v>3</v>
      </c>
      <c r="F100" s="435"/>
      <c r="G100" s="435">
        <f t="shared" si="4"/>
        <v>0</v>
      </c>
    </row>
    <row r="101" spans="1:7" ht="24" customHeight="1">
      <c r="A101" s="437">
        <v>79</v>
      </c>
      <c r="B101" s="436" t="s">
        <v>1053</v>
      </c>
      <c r="C101" s="436" t="s">
        <v>1052</v>
      </c>
      <c r="D101" s="436" t="s">
        <v>210</v>
      </c>
      <c r="E101" s="435">
        <v>1</v>
      </c>
      <c r="F101" s="435"/>
      <c r="G101" s="435">
        <f t="shared" si="4"/>
        <v>0</v>
      </c>
    </row>
    <row r="102" spans="1:7" ht="13.5" customHeight="1">
      <c r="A102" s="441">
        <v>80</v>
      </c>
      <c r="B102" s="440" t="s">
        <v>1051</v>
      </c>
      <c r="C102" s="440" t="s">
        <v>1050</v>
      </c>
      <c r="D102" s="440" t="s">
        <v>210</v>
      </c>
      <c r="E102" s="439">
        <v>1</v>
      </c>
      <c r="F102" s="439"/>
      <c r="G102" s="435">
        <f t="shared" si="4"/>
        <v>0</v>
      </c>
    </row>
    <row r="103" spans="1:7" ht="24" customHeight="1">
      <c r="A103" s="437">
        <v>81</v>
      </c>
      <c r="B103" s="436" t="s">
        <v>1049</v>
      </c>
      <c r="C103" s="436" t="s">
        <v>1048</v>
      </c>
      <c r="D103" s="436" t="s">
        <v>210</v>
      </c>
      <c r="E103" s="435">
        <v>1</v>
      </c>
      <c r="F103" s="435"/>
      <c r="G103" s="435">
        <f t="shared" si="4"/>
        <v>0</v>
      </c>
    </row>
    <row r="104" spans="1:7" ht="13.5" customHeight="1">
      <c r="A104" s="441">
        <v>82</v>
      </c>
      <c r="B104" s="440" t="s">
        <v>1047</v>
      </c>
      <c r="C104" s="440" t="s">
        <v>1046</v>
      </c>
      <c r="D104" s="440" t="s">
        <v>210</v>
      </c>
      <c r="E104" s="439">
        <v>1</v>
      </c>
      <c r="F104" s="439"/>
      <c r="G104" s="435">
        <f t="shared" si="4"/>
        <v>0</v>
      </c>
    </row>
    <row r="105" spans="1:7" ht="24" customHeight="1">
      <c r="A105" s="437">
        <v>83</v>
      </c>
      <c r="B105" s="436" t="s">
        <v>1045</v>
      </c>
      <c r="C105" s="436" t="s">
        <v>1044</v>
      </c>
      <c r="D105" s="436" t="s">
        <v>210</v>
      </c>
      <c r="E105" s="435">
        <v>3</v>
      </c>
      <c r="F105" s="435"/>
      <c r="G105" s="435">
        <f t="shared" si="4"/>
        <v>0</v>
      </c>
    </row>
    <row r="106" spans="1:7" ht="24" customHeight="1">
      <c r="A106" s="437">
        <v>84</v>
      </c>
      <c r="B106" s="436" t="s">
        <v>1043</v>
      </c>
      <c r="C106" s="436" t="s">
        <v>1042</v>
      </c>
      <c r="D106" s="436" t="s">
        <v>210</v>
      </c>
      <c r="E106" s="435">
        <v>1</v>
      </c>
      <c r="F106" s="435"/>
      <c r="G106" s="435">
        <f t="shared" si="4"/>
        <v>0</v>
      </c>
    </row>
    <row r="107" spans="1:7" ht="13.5" customHeight="1">
      <c r="A107" s="441">
        <v>85</v>
      </c>
      <c r="B107" s="440" t="s">
        <v>1041</v>
      </c>
      <c r="C107" s="440" t="s">
        <v>1040</v>
      </c>
      <c r="D107" s="440" t="s">
        <v>210</v>
      </c>
      <c r="E107" s="439">
        <v>1</v>
      </c>
      <c r="F107" s="439"/>
      <c r="G107" s="435">
        <f t="shared" si="4"/>
        <v>0</v>
      </c>
    </row>
    <row r="108" spans="1:7" ht="24" customHeight="1">
      <c r="A108" s="437">
        <v>86</v>
      </c>
      <c r="B108" s="436" t="s">
        <v>1039</v>
      </c>
      <c r="C108" s="436" t="s">
        <v>1038</v>
      </c>
      <c r="D108" s="436" t="s">
        <v>174</v>
      </c>
      <c r="E108" s="435">
        <v>6.6000000000000003E-2</v>
      </c>
      <c r="F108" s="435"/>
      <c r="G108" s="435">
        <f t="shared" si="4"/>
        <v>0</v>
      </c>
    </row>
    <row r="109" spans="1:7" ht="30.75" customHeight="1">
      <c r="A109" s="438"/>
      <c r="B109" s="356" t="s">
        <v>138</v>
      </c>
      <c r="C109" s="356" t="s">
        <v>137</v>
      </c>
      <c r="D109" s="356"/>
      <c r="E109" s="427"/>
      <c r="F109" s="427"/>
      <c r="G109" s="427">
        <f>G110</f>
        <v>0</v>
      </c>
    </row>
    <row r="110" spans="1:7" ht="34.5" customHeight="1">
      <c r="A110" s="437">
        <v>87</v>
      </c>
      <c r="B110" s="436" t="s">
        <v>1037</v>
      </c>
      <c r="C110" s="436" t="s">
        <v>1036</v>
      </c>
      <c r="D110" s="436" t="s">
        <v>547</v>
      </c>
      <c r="E110" s="435">
        <v>20</v>
      </c>
      <c r="F110" s="435"/>
      <c r="G110" s="435">
        <f>F110*E110</f>
        <v>0</v>
      </c>
    </row>
    <row r="111" spans="1:7" ht="30.75" customHeight="1">
      <c r="A111" s="434"/>
      <c r="B111" s="353"/>
      <c r="C111" s="353" t="s">
        <v>136</v>
      </c>
      <c r="D111" s="353"/>
      <c r="E111" s="426"/>
      <c r="F111" s="426"/>
      <c r="G111" s="426">
        <f>G109+G30+G13</f>
        <v>0</v>
      </c>
    </row>
  </sheetData>
  <mergeCells count="2">
    <mergeCell ref="A1:G1"/>
    <mergeCell ref="A8:C8"/>
  </mergeCells>
  <pageMargins left="0.39370079040527345" right="0.39370079040527345" top="0.7874015808105469" bottom="0.7874015808105469" header="0" footer="0"/>
  <pageSetup paperSize="9" fitToHeight="100" orientation="portrait" blackAndWhite="1" r:id="rId1"/>
  <headerFooter alignWithMargins="0">
    <oddFooter>&amp;C   Strana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zoomScale="140" zoomScaleNormal="140" workbookViewId="0">
      <pane ySplit="3" topLeftCell="A4" activePane="bottomLeft" state="frozenSplit"/>
      <selection activeCell="E29" sqref="E29"/>
      <selection pane="bottomLeft" activeCell="E29" sqref="E29"/>
    </sheetView>
  </sheetViews>
  <sheetFormatPr defaultColWidth="10.5" defaultRowHeight="12" customHeight="1"/>
  <cols>
    <col min="1" max="1" width="3" style="46" customWidth="1"/>
    <col min="2" max="2" width="2.5" style="46" customWidth="1"/>
    <col min="3" max="3" width="3.6640625" style="46" customWidth="1"/>
    <col min="4" max="4" width="11.6640625" style="46" customWidth="1"/>
    <col min="5" max="5" width="14.6640625" style="46" customWidth="1"/>
    <col min="6" max="6" width="0.5" style="46" customWidth="1"/>
    <col min="7" max="7" width="3.1640625" style="46" customWidth="1"/>
    <col min="8" max="8" width="3" style="46" customWidth="1"/>
    <col min="9" max="9" width="12.33203125" style="46" customWidth="1"/>
    <col min="10" max="10" width="16.1640625" style="46" customWidth="1"/>
    <col min="11" max="11" width="0.6640625" style="46" customWidth="1"/>
    <col min="12" max="12" width="3" style="46" customWidth="1"/>
    <col min="13" max="13" width="3.6640625" style="46" customWidth="1"/>
    <col min="14" max="14" width="9" style="46" customWidth="1"/>
    <col min="15" max="15" width="4.33203125" style="46" customWidth="1"/>
    <col min="16" max="16" width="15.33203125" style="46" customWidth="1"/>
    <col min="17" max="17" width="7.5" style="46" customWidth="1"/>
    <col min="18" max="18" width="14.5" style="46" customWidth="1"/>
    <col min="19" max="19" width="0.5" style="46" customWidth="1"/>
    <col min="20" max="16384" width="10.5" style="46"/>
  </cols>
  <sheetData>
    <row r="1" spans="1:19" ht="14.25" customHeight="1">
      <c r="A1" s="174"/>
      <c r="B1" s="172"/>
      <c r="C1" s="172"/>
      <c r="D1" s="172"/>
      <c r="E1" s="172"/>
      <c r="F1" s="172"/>
      <c r="G1" s="172"/>
      <c r="H1" s="172"/>
      <c r="I1" s="172"/>
      <c r="J1" s="172"/>
      <c r="K1" s="172"/>
      <c r="L1" s="172"/>
      <c r="M1" s="172"/>
      <c r="N1" s="172"/>
      <c r="O1" s="173"/>
      <c r="P1" s="172"/>
      <c r="Q1" s="172"/>
      <c r="R1" s="172"/>
      <c r="S1" s="171"/>
    </row>
    <row r="2" spans="1:19" ht="21" customHeight="1">
      <c r="A2" s="170"/>
      <c r="B2" s="168"/>
      <c r="C2" s="168"/>
      <c r="D2" s="168"/>
      <c r="E2" s="168"/>
      <c r="F2" s="168"/>
      <c r="G2" s="425" t="s">
        <v>39</v>
      </c>
      <c r="H2" s="168"/>
      <c r="I2" s="168"/>
      <c r="J2" s="168"/>
      <c r="K2" s="168"/>
      <c r="L2" s="168"/>
      <c r="M2" s="168"/>
      <c r="N2" s="168"/>
      <c r="O2" s="168"/>
      <c r="P2" s="168"/>
      <c r="Q2" s="168"/>
      <c r="R2" s="168"/>
      <c r="S2" s="167"/>
    </row>
    <row r="3" spans="1:19" ht="12" customHeight="1">
      <c r="A3" s="166"/>
      <c r="B3" s="165"/>
      <c r="C3" s="165"/>
      <c r="D3" s="165"/>
      <c r="E3" s="165"/>
      <c r="F3" s="165"/>
      <c r="G3" s="165"/>
      <c r="H3" s="165"/>
      <c r="I3" s="165"/>
      <c r="J3" s="165"/>
      <c r="K3" s="165"/>
      <c r="L3" s="165"/>
      <c r="M3" s="165"/>
      <c r="N3" s="165"/>
      <c r="O3" s="165"/>
      <c r="P3" s="165"/>
      <c r="Q3" s="165"/>
      <c r="R3" s="165"/>
      <c r="S3" s="164"/>
    </row>
    <row r="4" spans="1:19" ht="9" customHeight="1" thickBot="1">
      <c r="A4" s="424"/>
      <c r="B4" s="401"/>
      <c r="C4" s="401"/>
      <c r="D4" s="401"/>
      <c r="E4" s="401"/>
      <c r="F4" s="401"/>
      <c r="G4" s="401"/>
      <c r="H4" s="401"/>
      <c r="I4" s="401"/>
      <c r="J4" s="401"/>
      <c r="K4" s="401"/>
      <c r="L4" s="401"/>
      <c r="M4" s="401"/>
      <c r="N4" s="401"/>
      <c r="O4" s="160"/>
      <c r="P4" s="401"/>
      <c r="Q4" s="401"/>
      <c r="R4" s="401"/>
      <c r="S4" s="423"/>
    </row>
    <row r="5" spans="1:19" ht="24.75" customHeight="1" thickBot="1">
      <c r="A5" s="387"/>
      <c r="B5" s="160" t="s">
        <v>134</v>
      </c>
      <c r="C5" s="160"/>
      <c r="D5" s="160"/>
      <c r="E5" s="503" t="s">
        <v>43</v>
      </c>
      <c r="F5" s="533"/>
      <c r="G5" s="533"/>
      <c r="H5" s="533"/>
      <c r="I5" s="533"/>
      <c r="J5" s="533"/>
      <c r="K5" s="533"/>
      <c r="L5" s="533"/>
      <c r="M5" s="534"/>
      <c r="N5" s="160"/>
      <c r="O5" s="160"/>
      <c r="P5" s="160" t="s">
        <v>133</v>
      </c>
      <c r="Q5" s="161"/>
      <c r="R5" s="417"/>
      <c r="S5" s="413"/>
    </row>
    <row r="6" spans="1:19" ht="24.75" customHeight="1">
      <c r="A6" s="387"/>
      <c r="B6" s="160" t="s">
        <v>132</v>
      </c>
      <c r="C6" s="160"/>
      <c r="D6" s="160"/>
      <c r="E6" s="503" t="s">
        <v>610</v>
      </c>
      <c r="F6" s="533"/>
      <c r="G6" s="533"/>
      <c r="H6" s="533"/>
      <c r="I6" s="533"/>
      <c r="J6" s="533"/>
      <c r="K6" s="533"/>
      <c r="L6" s="533"/>
      <c r="M6" s="534"/>
      <c r="N6" s="160"/>
      <c r="O6" s="160"/>
      <c r="P6" s="160" t="s">
        <v>131</v>
      </c>
      <c r="Q6" s="159"/>
      <c r="R6" s="422"/>
      <c r="S6" s="413"/>
    </row>
    <row r="7" spans="1:19" ht="24.75" customHeight="1" thickBot="1">
      <c r="A7" s="387"/>
      <c r="B7" s="160"/>
      <c r="C7" s="160"/>
      <c r="D7" s="160"/>
      <c r="E7" s="535" t="s">
        <v>125</v>
      </c>
      <c r="F7" s="536"/>
      <c r="G7" s="536"/>
      <c r="H7" s="536"/>
      <c r="I7" s="536"/>
      <c r="J7" s="536"/>
      <c r="K7" s="536"/>
      <c r="L7" s="536"/>
      <c r="M7" s="537"/>
      <c r="N7" s="160"/>
      <c r="O7" s="160"/>
      <c r="P7" s="160" t="s">
        <v>130</v>
      </c>
      <c r="Q7" s="157"/>
      <c r="R7" s="414"/>
      <c r="S7" s="413"/>
    </row>
    <row r="8" spans="1:19" ht="24.75" customHeight="1" thickBot="1">
      <c r="A8" s="387"/>
      <c r="B8" s="491"/>
      <c r="C8" s="491"/>
      <c r="D8" s="491"/>
      <c r="E8" s="160"/>
      <c r="F8" s="160"/>
      <c r="G8" s="160"/>
      <c r="H8" s="160"/>
      <c r="I8" s="160"/>
      <c r="J8" s="160"/>
      <c r="K8" s="160"/>
      <c r="L8" s="160"/>
      <c r="M8" s="160"/>
      <c r="N8" s="160"/>
      <c r="O8" s="160"/>
      <c r="P8" s="160" t="s">
        <v>129</v>
      </c>
      <c r="Q8" s="160" t="s">
        <v>128</v>
      </c>
      <c r="R8" s="160"/>
      <c r="S8" s="413"/>
    </row>
    <row r="9" spans="1:19" ht="24.75" customHeight="1" thickBot="1">
      <c r="A9" s="387"/>
      <c r="B9" s="160" t="s">
        <v>34</v>
      </c>
      <c r="C9" s="160"/>
      <c r="D9" s="160"/>
      <c r="E9" s="507" t="s">
        <v>127</v>
      </c>
      <c r="F9" s="508"/>
      <c r="G9" s="508"/>
      <c r="H9" s="508"/>
      <c r="I9" s="508"/>
      <c r="J9" s="508"/>
      <c r="K9" s="508"/>
      <c r="L9" s="508"/>
      <c r="M9" s="509"/>
      <c r="N9" s="160"/>
      <c r="O9" s="160"/>
      <c r="P9" s="156"/>
      <c r="Q9" s="155"/>
      <c r="R9" s="396"/>
      <c r="S9" s="413"/>
    </row>
    <row r="10" spans="1:19" ht="24.75" customHeight="1" thickBot="1">
      <c r="A10" s="387"/>
      <c r="B10" s="160" t="s">
        <v>30</v>
      </c>
      <c r="C10" s="160"/>
      <c r="D10" s="160"/>
      <c r="E10" s="497" t="s">
        <v>126</v>
      </c>
      <c r="F10" s="498"/>
      <c r="G10" s="498"/>
      <c r="H10" s="498"/>
      <c r="I10" s="498"/>
      <c r="J10" s="498"/>
      <c r="K10" s="498"/>
      <c r="L10" s="498"/>
      <c r="M10" s="499"/>
      <c r="N10" s="160"/>
      <c r="O10" s="160"/>
      <c r="P10" s="156" t="s">
        <v>122</v>
      </c>
      <c r="Q10" s="155"/>
      <c r="R10" s="396"/>
      <c r="S10" s="413"/>
    </row>
    <row r="11" spans="1:19" ht="24.75" customHeight="1" thickBot="1">
      <c r="A11" s="387"/>
      <c r="B11" s="160" t="s">
        <v>35</v>
      </c>
      <c r="C11" s="160"/>
      <c r="D11" s="160"/>
      <c r="E11" s="497" t="s">
        <v>125</v>
      </c>
      <c r="F11" s="498"/>
      <c r="G11" s="498"/>
      <c r="H11" s="498"/>
      <c r="I11" s="498"/>
      <c r="J11" s="498"/>
      <c r="K11" s="498"/>
      <c r="L11" s="498"/>
      <c r="M11" s="499"/>
      <c r="N11" s="160"/>
      <c r="O11" s="160"/>
      <c r="P11" s="156"/>
      <c r="Q11" s="155"/>
      <c r="R11" s="396"/>
      <c r="S11" s="413"/>
    </row>
    <row r="12" spans="1:19" ht="21.75" customHeight="1" thickBot="1">
      <c r="A12" s="420"/>
      <c r="B12" s="532" t="s">
        <v>124</v>
      </c>
      <c r="C12" s="532"/>
      <c r="D12" s="532"/>
      <c r="E12" s="494" t="s">
        <v>123</v>
      </c>
      <c r="F12" s="495"/>
      <c r="G12" s="495"/>
      <c r="H12" s="495"/>
      <c r="I12" s="495"/>
      <c r="J12" s="495"/>
      <c r="K12" s="495"/>
      <c r="L12" s="495"/>
      <c r="M12" s="496"/>
      <c r="N12" s="367"/>
      <c r="O12" s="367"/>
      <c r="P12" s="147" t="s">
        <v>122</v>
      </c>
      <c r="Q12" s="489"/>
      <c r="R12" s="490"/>
      <c r="S12" s="419"/>
    </row>
    <row r="13" spans="1:19" ht="10.5" customHeight="1" thickBot="1">
      <c r="A13" s="420"/>
      <c r="B13" s="367"/>
      <c r="C13" s="367"/>
      <c r="D13" s="367"/>
      <c r="E13" s="152"/>
      <c r="F13" s="367"/>
      <c r="G13" s="367"/>
      <c r="H13" s="367"/>
      <c r="I13" s="367"/>
      <c r="J13" s="367"/>
      <c r="K13" s="367"/>
      <c r="L13" s="367"/>
      <c r="M13" s="367"/>
      <c r="N13" s="367"/>
      <c r="O13" s="367"/>
      <c r="P13" s="152"/>
      <c r="Q13" s="152"/>
      <c r="R13" s="367"/>
      <c r="S13" s="419"/>
    </row>
    <row r="14" spans="1:19" ht="18.75" customHeight="1" thickBot="1">
      <c r="A14" s="387"/>
      <c r="B14" s="160"/>
      <c r="C14" s="160"/>
      <c r="D14" s="160"/>
      <c r="E14" s="150" t="s">
        <v>121</v>
      </c>
      <c r="F14" s="160"/>
      <c r="G14" s="367"/>
      <c r="H14" s="160" t="s">
        <v>120</v>
      </c>
      <c r="I14" s="367"/>
      <c r="J14" s="160"/>
      <c r="K14" s="160"/>
      <c r="L14" s="160"/>
      <c r="M14" s="160"/>
      <c r="N14" s="160"/>
      <c r="O14" s="160"/>
      <c r="P14" s="160" t="s">
        <v>119</v>
      </c>
      <c r="Q14" s="418"/>
      <c r="R14" s="417"/>
      <c r="S14" s="413"/>
    </row>
    <row r="15" spans="1:19" ht="18.75" customHeight="1" thickBot="1">
      <c r="A15" s="387"/>
      <c r="B15" s="160"/>
      <c r="C15" s="160"/>
      <c r="D15" s="160"/>
      <c r="E15" s="147"/>
      <c r="F15" s="160"/>
      <c r="G15" s="367"/>
      <c r="H15" s="530" t="s">
        <v>118</v>
      </c>
      <c r="I15" s="531"/>
      <c r="J15" s="160"/>
      <c r="K15" s="160"/>
      <c r="L15" s="160"/>
      <c r="M15" s="160"/>
      <c r="N15" s="160"/>
      <c r="O15" s="160"/>
      <c r="P15" s="416" t="s">
        <v>117</v>
      </c>
      <c r="Q15" s="415"/>
      <c r="R15" s="414"/>
      <c r="S15" s="413"/>
    </row>
    <row r="16" spans="1:19" ht="9" customHeight="1">
      <c r="A16" s="412"/>
      <c r="B16" s="376"/>
      <c r="C16" s="376"/>
      <c r="D16" s="376"/>
      <c r="E16" s="376"/>
      <c r="F16" s="376"/>
      <c r="G16" s="376"/>
      <c r="H16" s="376"/>
      <c r="I16" s="376"/>
      <c r="J16" s="376"/>
      <c r="K16" s="376"/>
      <c r="L16" s="376"/>
      <c r="M16" s="376"/>
      <c r="N16" s="376"/>
      <c r="O16" s="376"/>
      <c r="P16" s="376"/>
      <c r="Q16" s="376"/>
      <c r="R16" s="376"/>
      <c r="S16" s="404"/>
    </row>
    <row r="17" spans="1:19" ht="20.25" customHeight="1">
      <c r="A17" s="409"/>
      <c r="B17" s="408"/>
      <c r="C17" s="408"/>
      <c r="D17" s="408"/>
      <c r="E17" s="128" t="s">
        <v>116</v>
      </c>
      <c r="F17" s="408"/>
      <c r="G17" s="408"/>
      <c r="H17" s="408"/>
      <c r="I17" s="408"/>
      <c r="J17" s="408"/>
      <c r="K17" s="408"/>
      <c r="L17" s="408"/>
      <c r="M17" s="408"/>
      <c r="N17" s="408"/>
      <c r="O17" s="376"/>
      <c r="P17" s="408"/>
      <c r="Q17" s="408"/>
      <c r="R17" s="408"/>
      <c r="S17" s="400"/>
    </row>
    <row r="18" spans="1:19" ht="21.75" customHeight="1">
      <c r="A18" s="411" t="s">
        <v>115</v>
      </c>
      <c r="B18" s="391"/>
      <c r="C18" s="391"/>
      <c r="D18" s="392"/>
      <c r="E18" s="410" t="s">
        <v>114</v>
      </c>
      <c r="F18" s="392"/>
      <c r="G18" s="410" t="s">
        <v>113</v>
      </c>
      <c r="H18" s="391"/>
      <c r="I18" s="392"/>
      <c r="J18" s="410" t="s">
        <v>112</v>
      </c>
      <c r="K18" s="391"/>
      <c r="L18" s="410" t="s">
        <v>111</v>
      </c>
      <c r="M18" s="391"/>
      <c r="N18" s="391"/>
      <c r="O18" s="383"/>
      <c r="P18" s="392"/>
      <c r="Q18" s="410" t="s">
        <v>110</v>
      </c>
      <c r="R18" s="391"/>
      <c r="S18" s="390"/>
    </row>
    <row r="19" spans="1:19" ht="19.5" customHeight="1">
      <c r="A19" s="138"/>
      <c r="B19" s="135"/>
      <c r="C19" s="135"/>
      <c r="D19" s="133">
        <v>0</v>
      </c>
      <c r="E19" s="48">
        <v>0</v>
      </c>
      <c r="F19" s="137"/>
      <c r="G19" s="132"/>
      <c r="H19" s="135"/>
      <c r="I19" s="133">
        <v>0</v>
      </c>
      <c r="J19" s="48">
        <v>0</v>
      </c>
      <c r="K19" s="136"/>
      <c r="L19" s="132"/>
      <c r="M19" s="135"/>
      <c r="N19" s="135"/>
      <c r="O19" s="134"/>
      <c r="P19" s="133">
        <v>0</v>
      </c>
      <c r="Q19" s="132"/>
      <c r="R19" s="131">
        <v>0</v>
      </c>
      <c r="S19" s="130"/>
    </row>
    <row r="20" spans="1:19" ht="20.25" customHeight="1">
      <c r="A20" s="409"/>
      <c r="B20" s="408"/>
      <c r="C20" s="408"/>
      <c r="D20" s="408"/>
      <c r="E20" s="128" t="s">
        <v>109</v>
      </c>
      <c r="F20" s="408"/>
      <c r="G20" s="408"/>
      <c r="H20" s="408"/>
      <c r="I20" s="408"/>
      <c r="J20" s="127" t="s">
        <v>29</v>
      </c>
      <c r="K20" s="408"/>
      <c r="L20" s="408"/>
      <c r="M20" s="408"/>
      <c r="N20" s="408"/>
      <c r="O20" s="376"/>
      <c r="P20" s="408"/>
      <c r="Q20" s="408"/>
      <c r="R20" s="408"/>
      <c r="S20" s="400"/>
    </row>
    <row r="21" spans="1:19" ht="19.5" customHeight="1">
      <c r="A21" s="79" t="s">
        <v>108</v>
      </c>
      <c r="B21" s="125"/>
      <c r="C21" s="77" t="s">
        <v>107</v>
      </c>
      <c r="D21" s="123"/>
      <c r="E21" s="123"/>
      <c r="F21" s="122"/>
      <c r="G21" s="79" t="s">
        <v>106</v>
      </c>
      <c r="H21" s="124"/>
      <c r="I21" s="77" t="s">
        <v>105</v>
      </c>
      <c r="J21" s="123"/>
      <c r="K21" s="123"/>
      <c r="L21" s="79" t="s">
        <v>104</v>
      </c>
      <c r="M21" s="124"/>
      <c r="N21" s="77" t="s">
        <v>103</v>
      </c>
      <c r="O21" s="76"/>
      <c r="P21" s="123"/>
      <c r="Q21" s="123"/>
      <c r="R21" s="123"/>
      <c r="S21" s="122"/>
    </row>
    <row r="22" spans="1:19" ht="19.5" customHeight="1">
      <c r="A22" s="385" t="s">
        <v>102</v>
      </c>
      <c r="B22" s="121" t="s">
        <v>101</v>
      </c>
      <c r="C22" s="389"/>
      <c r="D22" s="406" t="s">
        <v>79</v>
      </c>
      <c r="E22" s="59">
        <f>'Rekapitulácia rozpočtu E1.7'!C13</f>
        <v>0</v>
      </c>
      <c r="F22" s="380"/>
      <c r="G22" s="385" t="s">
        <v>100</v>
      </c>
      <c r="H22" s="384" t="s">
        <v>99</v>
      </c>
      <c r="I22" s="381"/>
      <c r="J22" s="116">
        <v>0</v>
      </c>
      <c r="K22" s="115"/>
      <c r="L22" s="385" t="s">
        <v>98</v>
      </c>
      <c r="M22" s="101" t="s">
        <v>97</v>
      </c>
      <c r="N22" s="382"/>
      <c r="O22" s="383"/>
      <c r="P22" s="382"/>
      <c r="Q22" s="120"/>
      <c r="R22" s="59">
        <v>0</v>
      </c>
      <c r="S22" s="380"/>
    </row>
    <row r="23" spans="1:19" ht="19.5" customHeight="1">
      <c r="A23" s="385" t="s">
        <v>96</v>
      </c>
      <c r="B23" s="407"/>
      <c r="C23" s="394"/>
      <c r="D23" s="406" t="s">
        <v>75</v>
      </c>
      <c r="E23" s="59">
        <f>'Rekapitulácia rozpočtu E1.7'!D13</f>
        <v>0</v>
      </c>
      <c r="F23" s="380"/>
      <c r="G23" s="385" t="s">
        <v>95</v>
      </c>
      <c r="H23" s="160" t="s">
        <v>94</v>
      </c>
      <c r="I23" s="381"/>
      <c r="J23" s="116">
        <v>0</v>
      </c>
      <c r="K23" s="115"/>
      <c r="L23" s="385" t="s">
        <v>93</v>
      </c>
      <c r="M23" s="101" t="s">
        <v>92</v>
      </c>
      <c r="N23" s="382"/>
      <c r="O23" s="383"/>
      <c r="P23" s="382"/>
      <c r="Q23" s="120"/>
      <c r="R23" s="59">
        <v>0</v>
      </c>
      <c r="S23" s="380"/>
    </row>
    <row r="24" spans="1:19" ht="19.5" customHeight="1">
      <c r="A24" s="385" t="s">
        <v>91</v>
      </c>
      <c r="B24" s="121" t="s">
        <v>90</v>
      </c>
      <c r="C24" s="389"/>
      <c r="D24" s="406" t="s">
        <v>79</v>
      </c>
      <c r="E24" s="59">
        <v>0</v>
      </c>
      <c r="F24" s="380"/>
      <c r="G24" s="385" t="s">
        <v>89</v>
      </c>
      <c r="H24" s="384" t="s">
        <v>88</v>
      </c>
      <c r="I24" s="381"/>
      <c r="J24" s="116">
        <v>0</v>
      </c>
      <c r="K24" s="115"/>
      <c r="L24" s="385" t="s">
        <v>87</v>
      </c>
      <c r="M24" s="101" t="s">
        <v>86</v>
      </c>
      <c r="N24" s="382"/>
      <c r="O24" s="383"/>
      <c r="P24" s="382"/>
      <c r="Q24" s="120"/>
      <c r="R24" s="59">
        <v>0</v>
      </c>
      <c r="S24" s="380"/>
    </row>
    <row r="25" spans="1:19" ht="19.5" customHeight="1">
      <c r="A25" s="385" t="s">
        <v>85</v>
      </c>
      <c r="B25" s="407"/>
      <c r="C25" s="394"/>
      <c r="D25" s="406" t="s">
        <v>75</v>
      </c>
      <c r="E25" s="59">
        <v>0</v>
      </c>
      <c r="F25" s="380"/>
      <c r="G25" s="385" t="s">
        <v>84</v>
      </c>
      <c r="H25" s="384"/>
      <c r="I25" s="381"/>
      <c r="J25" s="116">
        <v>0</v>
      </c>
      <c r="K25" s="115"/>
      <c r="L25" s="385" t="s">
        <v>83</v>
      </c>
      <c r="M25" s="101" t="s">
        <v>82</v>
      </c>
      <c r="N25" s="382"/>
      <c r="O25" s="383"/>
      <c r="P25" s="382"/>
      <c r="Q25" s="120"/>
      <c r="R25" s="59">
        <v>0</v>
      </c>
      <c r="S25" s="380"/>
    </row>
    <row r="26" spans="1:19" ht="19.5" customHeight="1">
      <c r="A26" s="385" t="s">
        <v>81</v>
      </c>
      <c r="B26" s="121" t="s">
        <v>80</v>
      </c>
      <c r="C26" s="389"/>
      <c r="D26" s="406" t="s">
        <v>79</v>
      </c>
      <c r="E26" s="59">
        <v>0</v>
      </c>
      <c r="F26" s="380"/>
      <c r="G26" s="405"/>
      <c r="H26" s="382"/>
      <c r="I26" s="381"/>
      <c r="J26" s="116"/>
      <c r="K26" s="115"/>
      <c r="L26" s="385" t="s">
        <v>78</v>
      </c>
      <c r="M26" s="101" t="s">
        <v>77</v>
      </c>
      <c r="N26" s="382"/>
      <c r="O26" s="383"/>
      <c r="P26" s="382"/>
      <c r="Q26" s="120"/>
      <c r="R26" s="59">
        <v>0</v>
      </c>
      <c r="S26" s="380"/>
    </row>
    <row r="27" spans="1:19" ht="19.5" customHeight="1">
      <c r="A27" s="385" t="s">
        <v>76</v>
      </c>
      <c r="B27" s="407"/>
      <c r="C27" s="394"/>
      <c r="D27" s="406" t="s">
        <v>75</v>
      </c>
      <c r="E27" s="59">
        <v>0</v>
      </c>
      <c r="F27" s="380"/>
      <c r="G27" s="405"/>
      <c r="H27" s="382"/>
      <c r="I27" s="381"/>
      <c r="J27" s="116"/>
      <c r="K27" s="115"/>
      <c r="L27" s="385" t="s">
        <v>74</v>
      </c>
      <c r="M27" s="384" t="s">
        <v>73</v>
      </c>
      <c r="N27" s="382"/>
      <c r="O27" s="383"/>
      <c r="P27" s="382"/>
      <c r="Q27" s="381"/>
      <c r="R27" s="59">
        <v>0</v>
      </c>
      <c r="S27" s="380"/>
    </row>
    <row r="28" spans="1:19" ht="19.5" customHeight="1">
      <c r="A28" s="385" t="s">
        <v>72</v>
      </c>
      <c r="B28" s="493" t="s">
        <v>71</v>
      </c>
      <c r="C28" s="493"/>
      <c r="D28" s="493"/>
      <c r="E28" s="103">
        <f>SUM(E22:E27)</f>
        <v>0</v>
      </c>
      <c r="F28" s="400"/>
      <c r="G28" s="385" t="s">
        <v>70</v>
      </c>
      <c r="H28" s="112" t="s">
        <v>69</v>
      </c>
      <c r="I28" s="381"/>
      <c r="J28" s="114"/>
      <c r="K28" s="113"/>
      <c r="L28" s="385" t="s">
        <v>68</v>
      </c>
      <c r="M28" s="112" t="s">
        <v>67</v>
      </c>
      <c r="N28" s="382"/>
      <c r="O28" s="383"/>
      <c r="P28" s="382"/>
      <c r="Q28" s="381"/>
      <c r="R28" s="103">
        <v>0</v>
      </c>
      <c r="S28" s="400"/>
    </row>
    <row r="29" spans="1:19" ht="19.5" customHeight="1">
      <c r="A29" s="375" t="s">
        <v>66</v>
      </c>
      <c r="B29" s="374" t="s">
        <v>65</v>
      </c>
      <c r="C29" s="372"/>
      <c r="D29" s="371"/>
      <c r="E29" s="109">
        <v>0</v>
      </c>
      <c r="F29" s="404"/>
      <c r="G29" s="375" t="s">
        <v>64</v>
      </c>
      <c r="H29" s="374" t="s">
        <v>63</v>
      </c>
      <c r="I29" s="371"/>
      <c r="J29" s="111">
        <v>0</v>
      </c>
      <c r="K29" s="110"/>
      <c r="L29" s="375" t="s">
        <v>62</v>
      </c>
      <c r="M29" s="374" t="s">
        <v>61</v>
      </c>
      <c r="N29" s="372"/>
      <c r="O29" s="376"/>
      <c r="P29" s="372"/>
      <c r="Q29" s="371"/>
      <c r="R29" s="109">
        <v>0</v>
      </c>
      <c r="S29" s="404"/>
    </row>
    <row r="30" spans="1:19" ht="19.5" customHeight="1">
      <c r="A30" s="107" t="s">
        <v>30</v>
      </c>
      <c r="B30" s="401"/>
      <c r="C30" s="401"/>
      <c r="D30" s="401"/>
      <c r="E30" s="401"/>
      <c r="F30" s="403"/>
      <c r="G30" s="402"/>
      <c r="H30" s="401"/>
      <c r="I30" s="401"/>
      <c r="J30" s="401"/>
      <c r="K30" s="401"/>
      <c r="L30" s="79" t="s">
        <v>60</v>
      </c>
      <c r="M30" s="392"/>
      <c r="N30" s="77" t="s">
        <v>59</v>
      </c>
      <c r="O30" s="76"/>
      <c r="P30" s="391"/>
      <c r="Q30" s="391"/>
      <c r="R30" s="391"/>
      <c r="S30" s="390"/>
    </row>
    <row r="31" spans="1:19" ht="19.5" customHeight="1">
      <c r="A31" s="387"/>
      <c r="B31" s="160"/>
      <c r="C31" s="160"/>
      <c r="D31" s="160"/>
      <c r="E31" s="160"/>
      <c r="F31" s="386"/>
      <c r="G31" s="397"/>
      <c r="H31" s="160"/>
      <c r="I31" s="160"/>
      <c r="J31" s="160"/>
      <c r="K31" s="160"/>
      <c r="L31" s="385" t="s">
        <v>58</v>
      </c>
      <c r="M31" s="384" t="s">
        <v>57</v>
      </c>
      <c r="N31" s="382"/>
      <c r="O31" s="383"/>
      <c r="P31" s="382"/>
      <c r="Q31" s="381"/>
      <c r="R31" s="103">
        <f>E28</f>
        <v>0</v>
      </c>
      <c r="S31" s="400"/>
    </row>
    <row r="32" spans="1:19" ht="19.5" customHeight="1" thickBot="1">
      <c r="A32" s="395" t="s">
        <v>46</v>
      </c>
      <c r="B32" s="383"/>
      <c r="C32" s="383"/>
      <c r="D32" s="383"/>
      <c r="E32" s="383"/>
      <c r="F32" s="394"/>
      <c r="G32" s="393" t="s">
        <v>33</v>
      </c>
      <c r="H32" s="383"/>
      <c r="I32" s="383"/>
      <c r="J32" s="383"/>
      <c r="K32" s="383"/>
      <c r="L32" s="385" t="s">
        <v>56</v>
      </c>
      <c r="M32" s="101" t="s">
        <v>23</v>
      </c>
      <c r="N32" s="100">
        <v>20</v>
      </c>
      <c r="O32" s="99" t="s">
        <v>55</v>
      </c>
      <c r="P32" s="98">
        <v>190552.79</v>
      </c>
      <c r="Q32" s="381"/>
      <c r="R32" s="97">
        <f>R34-R31</f>
        <v>0</v>
      </c>
      <c r="S32" s="399"/>
    </row>
    <row r="33" spans="1:19" ht="12.75" hidden="1" customHeight="1">
      <c r="A33" s="95"/>
      <c r="B33" s="388"/>
      <c r="C33" s="388"/>
      <c r="D33" s="388"/>
      <c r="E33" s="388"/>
      <c r="F33" s="389"/>
      <c r="G33" s="398"/>
      <c r="H33" s="388"/>
      <c r="I33" s="388"/>
      <c r="J33" s="388"/>
      <c r="K33" s="388"/>
      <c r="L33" s="93"/>
      <c r="M33" s="92"/>
      <c r="N33" s="89"/>
      <c r="O33" s="91"/>
      <c r="P33" s="90"/>
      <c r="Q33" s="89"/>
      <c r="R33" s="88"/>
      <c r="S33" s="380"/>
    </row>
    <row r="34" spans="1:19" ht="35.25" customHeight="1" thickBot="1">
      <c r="A34" s="87" t="s">
        <v>34</v>
      </c>
      <c r="B34" s="86"/>
      <c r="C34" s="86"/>
      <c r="D34" s="86"/>
      <c r="E34" s="160"/>
      <c r="F34" s="386"/>
      <c r="G34" s="397"/>
      <c r="H34" s="160"/>
      <c r="I34" s="160"/>
      <c r="J34" s="160"/>
      <c r="K34" s="160"/>
      <c r="L34" s="375" t="s">
        <v>54</v>
      </c>
      <c r="M34" s="487" t="s">
        <v>53</v>
      </c>
      <c r="N34" s="488"/>
      <c r="O34" s="488"/>
      <c r="P34" s="488"/>
      <c r="Q34" s="371"/>
      <c r="R34" s="84">
        <f>R31*1.2</f>
        <v>0</v>
      </c>
      <c r="S34" s="396"/>
    </row>
    <row r="35" spans="1:19" ht="33" customHeight="1">
      <c r="A35" s="395" t="s">
        <v>46</v>
      </c>
      <c r="B35" s="383"/>
      <c r="C35" s="383"/>
      <c r="D35" s="383"/>
      <c r="E35" s="383"/>
      <c r="F35" s="394"/>
      <c r="G35" s="393" t="s">
        <v>33</v>
      </c>
      <c r="H35" s="383"/>
      <c r="I35" s="383"/>
      <c r="J35" s="383"/>
      <c r="K35" s="383"/>
      <c r="L35" s="79" t="s">
        <v>52</v>
      </c>
      <c r="M35" s="392"/>
      <c r="N35" s="77" t="s">
        <v>51</v>
      </c>
      <c r="O35" s="76"/>
      <c r="P35" s="391"/>
      <c r="Q35" s="391"/>
      <c r="R35" s="74"/>
      <c r="S35" s="390"/>
    </row>
    <row r="36" spans="1:19" ht="20.25" customHeight="1">
      <c r="A36" s="72" t="s">
        <v>35</v>
      </c>
      <c r="B36" s="388"/>
      <c r="C36" s="388"/>
      <c r="D36" s="388"/>
      <c r="E36" s="388"/>
      <c r="F36" s="389"/>
      <c r="G36" s="70"/>
      <c r="H36" s="388"/>
      <c r="I36" s="388"/>
      <c r="J36" s="388"/>
      <c r="K36" s="388"/>
      <c r="L36" s="385" t="s">
        <v>50</v>
      </c>
      <c r="M36" s="384" t="s">
        <v>49</v>
      </c>
      <c r="N36" s="382"/>
      <c r="O36" s="383"/>
      <c r="P36" s="382"/>
      <c r="Q36" s="381"/>
      <c r="R36" s="59">
        <v>0</v>
      </c>
      <c r="S36" s="380"/>
    </row>
    <row r="37" spans="1:19" ht="19.5" customHeight="1">
      <c r="A37" s="387"/>
      <c r="B37" s="160"/>
      <c r="C37" s="160"/>
      <c r="D37" s="160"/>
      <c r="E37" s="160"/>
      <c r="F37" s="386"/>
      <c r="G37" s="66"/>
      <c r="H37" s="160"/>
      <c r="I37" s="160"/>
      <c r="J37" s="160"/>
      <c r="K37" s="160"/>
      <c r="L37" s="385" t="s">
        <v>48</v>
      </c>
      <c r="M37" s="384" t="s">
        <v>47</v>
      </c>
      <c r="N37" s="382"/>
      <c r="O37" s="383"/>
      <c r="P37" s="382"/>
      <c r="Q37" s="381"/>
      <c r="R37" s="59">
        <v>0</v>
      </c>
      <c r="S37" s="380"/>
    </row>
    <row r="38" spans="1:19" ht="19.5" customHeight="1" thickBot="1">
      <c r="A38" s="379" t="s">
        <v>46</v>
      </c>
      <c r="B38" s="376"/>
      <c r="C38" s="376"/>
      <c r="D38" s="376"/>
      <c r="E38" s="376"/>
      <c r="F38" s="378"/>
      <c r="G38" s="377" t="s">
        <v>33</v>
      </c>
      <c r="H38" s="376"/>
      <c r="I38" s="376"/>
      <c r="J38" s="376"/>
      <c r="K38" s="376"/>
      <c r="L38" s="375" t="s">
        <v>45</v>
      </c>
      <c r="M38" s="374" t="s">
        <v>44</v>
      </c>
      <c r="N38" s="372"/>
      <c r="O38" s="373"/>
      <c r="P38" s="372"/>
      <c r="Q38" s="371"/>
      <c r="R38" s="48">
        <v>0</v>
      </c>
      <c r="S38" s="370"/>
    </row>
  </sheetData>
  <mergeCells count="13">
    <mergeCell ref="H15:I15"/>
    <mergeCell ref="M34:P34"/>
    <mergeCell ref="Q12:R12"/>
    <mergeCell ref="B8:D8"/>
    <mergeCell ref="B12:D12"/>
    <mergeCell ref="B28:D28"/>
    <mergeCell ref="E12:M12"/>
    <mergeCell ref="E11:M11"/>
    <mergeCell ref="E5:M5"/>
    <mergeCell ref="E6:M6"/>
    <mergeCell ref="E7:M7"/>
    <mergeCell ref="E9:M9"/>
    <mergeCell ref="E10:M10"/>
  </mergeCells>
  <printOptions horizontalCentered="1"/>
  <pageMargins left="0.39370079040527345" right="0.39370079040527345" top="0.7874015808105469" bottom="0.7874015808105469" header="0" footer="0"/>
  <pageSetup paperSize="9" scale="93" orientation="portrait" blackAndWhite="1" r:id="rId1"/>
  <headerFooter alignWithMargins="0">
    <oddFooter>&amp;C   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showGridLines="0" workbookViewId="0">
      <selection activeCell="E29" sqref="E29"/>
    </sheetView>
  </sheetViews>
  <sheetFormatPr defaultColWidth="10.6640625" defaultRowHeight="12" customHeight="1"/>
  <cols>
    <col min="1" max="1" width="16.33203125" style="46" customWidth="1"/>
    <col min="2" max="2" width="72.33203125" style="46" customWidth="1"/>
    <col min="3" max="3" width="22" style="46" customWidth="1"/>
    <col min="4" max="4" width="21" style="46" customWidth="1"/>
    <col min="5" max="5" width="21.5" style="46" customWidth="1"/>
    <col min="6" max="16384" width="10.6640625" style="46"/>
  </cols>
  <sheetData>
    <row r="1" spans="1:6" ht="30.75" customHeight="1">
      <c r="A1" s="510" t="s">
        <v>151</v>
      </c>
      <c r="B1" s="510"/>
      <c r="C1" s="510"/>
      <c r="D1" s="510"/>
      <c r="E1" s="510"/>
    </row>
    <row r="2" spans="1:6" ht="12.75" customHeight="1">
      <c r="A2" s="368" t="s">
        <v>150</v>
      </c>
      <c r="B2" s="368"/>
      <c r="C2" s="368"/>
      <c r="D2" s="368"/>
      <c r="E2" s="368"/>
    </row>
    <row r="3" spans="1:6" ht="12.75" customHeight="1">
      <c r="A3" s="368"/>
      <c r="B3" s="368"/>
      <c r="C3" s="368"/>
      <c r="D3" s="368"/>
      <c r="E3" s="368"/>
    </row>
    <row r="4" spans="1:6" ht="13.5" customHeight="1">
      <c r="A4" s="369"/>
      <c r="B4" s="369"/>
      <c r="C4" s="368"/>
      <c r="D4" s="368"/>
      <c r="E4" s="368"/>
    </row>
    <row r="5" spans="1:6" ht="6.75" customHeight="1">
      <c r="A5" s="367"/>
      <c r="B5" s="367"/>
      <c r="C5" s="367"/>
      <c r="D5" s="367"/>
      <c r="E5" s="367"/>
    </row>
    <row r="6" spans="1:6" ht="13.5" customHeight="1">
      <c r="A6" s="364" t="s">
        <v>149</v>
      </c>
      <c r="B6" s="364"/>
      <c r="C6" s="365"/>
      <c r="D6" s="366"/>
      <c r="E6" s="365"/>
    </row>
    <row r="7" spans="1:6" ht="14.25" customHeight="1">
      <c r="A7" s="364" t="s">
        <v>148</v>
      </c>
      <c r="B7" s="364"/>
      <c r="C7" s="362"/>
      <c r="D7" s="511" t="s">
        <v>147</v>
      </c>
      <c r="E7" s="512"/>
    </row>
    <row r="8" spans="1:6" ht="14.25" customHeight="1">
      <c r="A8" s="364" t="s">
        <v>146</v>
      </c>
      <c r="B8" s="364"/>
      <c r="C8" s="362"/>
      <c r="D8" s="364" t="s">
        <v>145</v>
      </c>
      <c r="E8" s="362"/>
    </row>
    <row r="9" spans="1:6" ht="6.75" customHeight="1">
      <c r="A9" s="358"/>
      <c r="B9" s="358"/>
      <c r="C9" s="358"/>
      <c r="D9" s="358"/>
      <c r="E9" s="358"/>
    </row>
    <row r="10" spans="1:6" ht="23.25" customHeight="1">
      <c r="A10" s="361" t="s">
        <v>144</v>
      </c>
      <c r="B10" s="361" t="s">
        <v>143</v>
      </c>
      <c r="C10" s="361" t="s">
        <v>142</v>
      </c>
      <c r="D10" s="361" t="s">
        <v>75</v>
      </c>
      <c r="E10" s="361" t="s">
        <v>141</v>
      </c>
    </row>
    <row r="11" spans="1:6" ht="12.75" hidden="1" customHeight="1">
      <c r="A11" s="361" t="s">
        <v>102</v>
      </c>
      <c r="B11" s="361" t="s">
        <v>96</v>
      </c>
      <c r="C11" s="360" t="s">
        <v>91</v>
      </c>
      <c r="D11" s="360" t="s">
        <v>85</v>
      </c>
      <c r="E11" s="360" t="s">
        <v>81</v>
      </c>
    </row>
    <row r="12" spans="1:6" ht="4.5" customHeight="1">
      <c r="A12" s="359"/>
      <c r="B12" s="359"/>
      <c r="C12" s="358"/>
      <c r="D12" s="358"/>
      <c r="E12" s="358"/>
    </row>
    <row r="13" spans="1:6" ht="30.75" customHeight="1">
      <c r="A13" s="357"/>
      <c r="B13" s="356" t="s">
        <v>1262</v>
      </c>
      <c r="C13" s="355">
        <f>'Celkový krycí list oprávnené'!E22+'Celkový krycí list oprávnené'!E24</f>
        <v>0</v>
      </c>
      <c r="D13" s="355">
        <f>'Celkový krycí list oprávnené'!E23+'Celkový krycí list oprávnené'!E25</f>
        <v>0</v>
      </c>
      <c r="E13" s="355">
        <f t="shared" ref="E13:E14" si="0">D13+C13</f>
        <v>0</v>
      </c>
      <c r="F13" s="175"/>
    </row>
    <row r="14" spans="1:6" ht="30.75" customHeight="1">
      <c r="A14" s="357"/>
      <c r="B14" s="356" t="s">
        <v>1263</v>
      </c>
      <c r="C14" s="355">
        <f>'Celkový krycí list - neoprávnen'!E22+'Celkový krycí list - neoprávnen'!E24+'Celkový krycí list - neoprávnen'!E29</f>
        <v>0</v>
      </c>
      <c r="D14" s="355">
        <f>'Celkový krycí list - neoprávnen'!E23+'Celkový krycí list - neoprávnen'!E25</f>
        <v>0</v>
      </c>
      <c r="E14" s="355">
        <f t="shared" si="0"/>
        <v>0</v>
      </c>
      <c r="F14" s="175"/>
    </row>
    <row r="15" spans="1:6" ht="30.75" customHeight="1">
      <c r="A15" s="354"/>
      <c r="B15" s="353" t="s">
        <v>136</v>
      </c>
      <c r="C15" s="352">
        <f>SUM(C13:C14)</f>
        <v>0</v>
      </c>
      <c r="D15" s="352">
        <f>SUM(D13:D14)</f>
        <v>0</v>
      </c>
      <c r="E15" s="352">
        <f>SUM(E13:E14)</f>
        <v>0</v>
      </c>
      <c r="F15" s="175"/>
    </row>
  </sheetData>
  <mergeCells count="2">
    <mergeCell ref="A1:E1"/>
    <mergeCell ref="D7:E7"/>
  </mergeCells>
  <pageMargins left="0.39370079040527345" right="0.39370079040527345" top="0.7874015808105469" bottom="0.7874015808105469" header="0" footer="0"/>
  <pageSetup paperSize="9" scale="79" fitToHeight="100" orientation="portrait" blackAndWhite="1" r:id="rId1"/>
  <headerFooter alignWithMargins="0">
    <oddFooter>&amp;C   Strana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topLeftCell="A16" workbookViewId="0">
      <selection activeCell="E29" sqref="E29"/>
    </sheetView>
  </sheetViews>
  <sheetFormatPr defaultColWidth="10.6640625" defaultRowHeight="12" customHeight="1"/>
  <cols>
    <col min="1" max="1" width="16.33203125" style="46" customWidth="1"/>
    <col min="2" max="2" width="72.33203125" style="46" customWidth="1"/>
    <col min="3" max="3" width="22" style="46" customWidth="1"/>
    <col min="4" max="4" width="21" style="46" customWidth="1"/>
    <col min="5" max="5" width="21.5" style="46" customWidth="1"/>
    <col min="6" max="16384" width="10.6640625" style="46"/>
  </cols>
  <sheetData>
    <row r="1" spans="1:6" ht="30.75" customHeight="1">
      <c r="A1" s="510" t="s">
        <v>539</v>
      </c>
      <c r="B1" s="510"/>
      <c r="C1" s="510"/>
      <c r="D1" s="510"/>
      <c r="E1" s="510"/>
    </row>
    <row r="2" spans="1:6" ht="12.75" customHeight="1">
      <c r="A2" s="368" t="s">
        <v>150</v>
      </c>
      <c r="B2" s="368"/>
      <c r="C2" s="368"/>
      <c r="D2" s="368"/>
      <c r="E2" s="368"/>
    </row>
    <row r="3" spans="1:6" ht="12.75" customHeight="1">
      <c r="A3" s="368" t="s">
        <v>611</v>
      </c>
      <c r="B3" s="368"/>
      <c r="C3" s="368"/>
      <c r="D3" s="368"/>
      <c r="E3" s="368"/>
    </row>
    <row r="4" spans="1:6" ht="13.5" customHeight="1">
      <c r="A4" s="369"/>
      <c r="B4" s="369"/>
      <c r="C4" s="368"/>
      <c r="D4" s="368"/>
      <c r="E4" s="368"/>
    </row>
    <row r="5" spans="1:6" ht="6.75" customHeight="1">
      <c r="A5" s="367"/>
      <c r="B5" s="367"/>
      <c r="C5" s="367"/>
      <c r="D5" s="367"/>
      <c r="E5" s="367"/>
    </row>
    <row r="6" spans="1:6" ht="13.5" customHeight="1">
      <c r="A6" s="363" t="s">
        <v>149</v>
      </c>
      <c r="B6" s="363"/>
      <c r="C6" s="365"/>
      <c r="D6" s="366"/>
      <c r="E6" s="365"/>
    </row>
    <row r="7" spans="1:6" ht="14.25" customHeight="1">
      <c r="A7" s="363" t="s">
        <v>148</v>
      </c>
      <c r="B7" s="363"/>
      <c r="C7" s="362"/>
      <c r="D7" s="511" t="s">
        <v>147</v>
      </c>
      <c r="E7" s="512"/>
    </row>
    <row r="8" spans="1:6" ht="14.25" customHeight="1">
      <c r="A8" s="363" t="s">
        <v>146</v>
      </c>
      <c r="B8" s="363"/>
      <c r="C8" s="362"/>
      <c r="D8" s="363" t="s">
        <v>145</v>
      </c>
      <c r="E8" s="362"/>
    </row>
    <row r="9" spans="1:6" ht="6.75" customHeight="1">
      <c r="A9" s="358"/>
      <c r="B9" s="358"/>
      <c r="C9" s="358"/>
      <c r="D9" s="358"/>
      <c r="E9" s="358"/>
    </row>
    <row r="10" spans="1:6" ht="23.25" customHeight="1">
      <c r="A10" s="361" t="s">
        <v>144</v>
      </c>
      <c r="B10" s="361" t="s">
        <v>143</v>
      </c>
      <c r="C10" s="361" t="s">
        <v>142</v>
      </c>
      <c r="D10" s="361" t="s">
        <v>75</v>
      </c>
      <c r="E10" s="361" t="s">
        <v>141</v>
      </c>
    </row>
    <row r="11" spans="1:6" ht="12.75" hidden="1" customHeight="1">
      <c r="A11" s="361" t="s">
        <v>102</v>
      </c>
      <c r="B11" s="361" t="s">
        <v>96</v>
      </c>
      <c r="C11" s="360" t="s">
        <v>91</v>
      </c>
      <c r="D11" s="360" t="s">
        <v>85</v>
      </c>
      <c r="E11" s="360" t="s">
        <v>81</v>
      </c>
    </row>
    <row r="12" spans="1:6" ht="4.5" customHeight="1">
      <c r="A12" s="359"/>
      <c r="B12" s="359"/>
      <c r="C12" s="358"/>
      <c r="D12" s="358"/>
      <c r="E12" s="358"/>
    </row>
    <row r="13" spans="1:6" ht="30.75" customHeight="1">
      <c r="A13" s="357" t="s">
        <v>101</v>
      </c>
      <c r="B13" s="356" t="s">
        <v>140</v>
      </c>
      <c r="C13" s="355">
        <f>'Rozpočet E1.7 (2)'!I5</f>
        <v>0</v>
      </c>
      <c r="D13" s="355">
        <f>'Rozpočet E1.7 (2)'!I6+'Rozpočet E1.7 (2)'!I11</f>
        <v>0</v>
      </c>
      <c r="E13" s="355">
        <f>D13+C13</f>
        <v>0</v>
      </c>
      <c r="F13" s="175"/>
    </row>
    <row r="14" spans="1:6" ht="30.75" customHeight="1">
      <c r="A14" s="357" t="s">
        <v>90</v>
      </c>
      <c r="B14" s="356" t="s">
        <v>139</v>
      </c>
      <c r="C14" s="355">
        <v>0</v>
      </c>
      <c r="D14" s="355">
        <v>0</v>
      </c>
      <c r="E14" s="355">
        <f>D14+C14</f>
        <v>0</v>
      </c>
      <c r="F14" s="175"/>
    </row>
    <row r="15" spans="1:6" ht="30.75" customHeight="1">
      <c r="A15" s="357" t="s">
        <v>138</v>
      </c>
      <c r="B15" s="356" t="s">
        <v>137</v>
      </c>
      <c r="C15" s="355">
        <v>0</v>
      </c>
      <c r="D15" s="355">
        <v>0</v>
      </c>
      <c r="E15" s="355">
        <f>D15+C15</f>
        <v>0</v>
      </c>
      <c r="F15" s="175"/>
    </row>
    <row r="16" spans="1:6" ht="30.75" customHeight="1">
      <c r="A16" s="354"/>
      <c r="B16" s="353" t="s">
        <v>136</v>
      </c>
      <c r="C16" s="352">
        <f>SUM(C13:C15)</f>
        <v>0</v>
      </c>
      <c r="D16" s="352">
        <f>SUM(D13:D15)</f>
        <v>0</v>
      </c>
      <c r="E16" s="355">
        <f>D16+C16</f>
        <v>0</v>
      </c>
      <c r="F16" s="175"/>
    </row>
  </sheetData>
  <mergeCells count="2">
    <mergeCell ref="A1:E1"/>
    <mergeCell ref="D7:E7"/>
  </mergeCells>
  <pageMargins left="0.39370079040527345" right="0.39370079040527345" top="0.7874015808105469" bottom="0.7874015808105469" header="0" footer="0"/>
  <pageSetup paperSize="9" scale="79" fitToHeight="100" orientation="portrait" blackAndWhite="1" r:id="rId1"/>
  <headerFooter alignWithMargins="0">
    <oddFooter>&amp;C   Strana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170" zoomScaleNormal="170" workbookViewId="0">
      <selection activeCell="E29" sqref="E29"/>
    </sheetView>
  </sheetViews>
  <sheetFormatPr defaultColWidth="9.1640625" defaultRowHeight="10.5"/>
  <cols>
    <col min="1" max="1" width="5.1640625" style="452" customWidth="1"/>
    <col min="2" max="3" width="9.1640625" style="452"/>
    <col min="4" max="4" width="13.83203125" style="452" customWidth="1"/>
    <col min="5" max="5" width="37.5" style="452" customWidth="1"/>
    <col min="6" max="6" width="4.83203125" style="452" customWidth="1"/>
    <col min="7" max="7" width="11.33203125" style="452" customWidth="1"/>
    <col min="8" max="9" width="11.1640625" style="452" customWidth="1"/>
    <col min="10" max="16384" width="9.1640625" style="452"/>
  </cols>
  <sheetData>
    <row r="1" spans="1:9" ht="58.5" customHeight="1">
      <c r="A1" s="471" t="s">
        <v>1017</v>
      </c>
      <c r="B1" s="471" t="s">
        <v>1016</v>
      </c>
      <c r="C1" s="471" t="s">
        <v>1015</v>
      </c>
      <c r="D1" s="471" t="s">
        <v>1014</v>
      </c>
      <c r="E1" s="471" t="s">
        <v>143</v>
      </c>
      <c r="F1" s="471" t="s">
        <v>531</v>
      </c>
      <c r="G1" s="471" t="s">
        <v>530</v>
      </c>
      <c r="H1" s="471" t="s">
        <v>1013</v>
      </c>
      <c r="I1" s="471" t="s">
        <v>1012</v>
      </c>
    </row>
    <row r="2" spans="1:9" ht="30" customHeight="1">
      <c r="A2" s="459">
        <v>1</v>
      </c>
      <c r="B2" s="458" t="s">
        <v>178</v>
      </c>
      <c r="C2" s="457" t="s">
        <v>101</v>
      </c>
      <c r="D2" s="457" t="s">
        <v>972</v>
      </c>
      <c r="E2" s="470" t="s">
        <v>971</v>
      </c>
      <c r="F2" s="469" t="s">
        <v>340</v>
      </c>
      <c r="G2" s="468">
        <v>4</v>
      </c>
      <c r="H2" s="467"/>
      <c r="I2" s="467">
        <f>H2*G2</f>
        <v>0</v>
      </c>
    </row>
    <row r="3" spans="1:9" ht="30" customHeight="1">
      <c r="A3" s="459">
        <v>2</v>
      </c>
      <c r="B3" s="458" t="s">
        <v>178</v>
      </c>
      <c r="C3" s="457" t="s">
        <v>101</v>
      </c>
      <c r="D3" s="457" t="s">
        <v>954</v>
      </c>
      <c r="E3" s="470" t="s">
        <v>953</v>
      </c>
      <c r="F3" s="455" t="s">
        <v>340</v>
      </c>
      <c r="G3" s="468">
        <v>2</v>
      </c>
      <c r="H3" s="467"/>
      <c r="I3" s="467">
        <f>H3*G3</f>
        <v>0</v>
      </c>
    </row>
    <row r="4" spans="1:9" ht="30" customHeight="1">
      <c r="A4" s="459">
        <v>3</v>
      </c>
      <c r="B4" s="458" t="s">
        <v>178</v>
      </c>
      <c r="C4" s="457" t="s">
        <v>101</v>
      </c>
      <c r="D4" s="457" t="s">
        <v>887</v>
      </c>
      <c r="E4" s="470" t="s">
        <v>1211</v>
      </c>
      <c r="F4" s="455" t="s">
        <v>210</v>
      </c>
      <c r="G4" s="468">
        <v>1</v>
      </c>
      <c r="H4" s="467"/>
      <c r="I4" s="467">
        <f>H4*G4</f>
        <v>0</v>
      </c>
    </row>
    <row r="5" spans="1:9" ht="30" customHeight="1">
      <c r="A5" s="466">
        <v>0</v>
      </c>
      <c r="B5" s="465" t="s">
        <v>60</v>
      </c>
      <c r="C5" s="464"/>
      <c r="D5" s="464" t="s">
        <v>178</v>
      </c>
      <c r="E5" s="463" t="s">
        <v>790</v>
      </c>
      <c r="F5" s="462"/>
      <c r="G5" s="461"/>
      <c r="H5" s="460"/>
      <c r="I5" s="460">
        <f>SUM(I2:I4)</f>
        <v>0</v>
      </c>
    </row>
    <row r="6" spans="1:9" ht="30" customHeight="1">
      <c r="A6" s="466">
        <v>0</v>
      </c>
      <c r="B6" s="465" t="s">
        <v>60</v>
      </c>
      <c r="C6" s="464"/>
      <c r="D6" s="464" t="s">
        <v>789</v>
      </c>
      <c r="E6" s="463" t="s">
        <v>788</v>
      </c>
      <c r="F6" s="462"/>
      <c r="G6" s="461"/>
      <c r="H6" s="460"/>
      <c r="I6" s="460">
        <f>SUM(I7:I10)</f>
        <v>0</v>
      </c>
    </row>
    <row r="7" spans="1:9" ht="30" customHeight="1">
      <c r="A7" s="459">
        <v>4</v>
      </c>
      <c r="B7" s="458" t="s">
        <v>153</v>
      </c>
      <c r="C7" s="457" t="s">
        <v>178</v>
      </c>
      <c r="D7" s="457" t="s">
        <v>783</v>
      </c>
      <c r="E7" s="456" t="s">
        <v>782</v>
      </c>
      <c r="F7" s="469" t="s">
        <v>340</v>
      </c>
      <c r="G7" s="468">
        <v>2</v>
      </c>
      <c r="H7" s="467"/>
      <c r="I7" s="467">
        <f>H7*G7</f>
        <v>0</v>
      </c>
    </row>
    <row r="8" spans="1:9" ht="30" customHeight="1">
      <c r="A8" s="459">
        <v>5</v>
      </c>
      <c r="B8" s="458" t="s">
        <v>153</v>
      </c>
      <c r="C8" s="457" t="s">
        <v>178</v>
      </c>
      <c r="D8" s="457" t="s">
        <v>683</v>
      </c>
      <c r="E8" s="456" t="s">
        <v>682</v>
      </c>
      <c r="F8" s="469" t="s">
        <v>210</v>
      </c>
      <c r="G8" s="468">
        <v>1</v>
      </c>
      <c r="H8" s="467"/>
      <c r="I8" s="467">
        <f>H8*G8</f>
        <v>0</v>
      </c>
    </row>
    <row r="9" spans="1:9" ht="30" customHeight="1">
      <c r="A9" s="459">
        <v>6</v>
      </c>
      <c r="B9" s="458" t="s">
        <v>153</v>
      </c>
      <c r="C9" s="457" t="s">
        <v>178</v>
      </c>
      <c r="D9" s="457" t="s">
        <v>655</v>
      </c>
      <c r="E9" s="456" t="s">
        <v>654</v>
      </c>
      <c r="F9" s="469" t="s">
        <v>340</v>
      </c>
      <c r="G9" s="468">
        <v>4</v>
      </c>
      <c r="H9" s="467"/>
      <c r="I9" s="467">
        <f>H9*G9</f>
        <v>0</v>
      </c>
    </row>
    <row r="10" spans="1:9" ht="30" customHeight="1">
      <c r="A10" s="459">
        <v>7</v>
      </c>
      <c r="B10" s="458" t="s">
        <v>153</v>
      </c>
      <c r="C10" s="457" t="s">
        <v>178</v>
      </c>
      <c r="D10" s="457" t="s">
        <v>627</v>
      </c>
      <c r="E10" s="456" t="s">
        <v>1243</v>
      </c>
      <c r="F10" s="469" t="s">
        <v>626</v>
      </c>
      <c r="G10" s="468">
        <v>1</v>
      </c>
      <c r="H10" s="467"/>
      <c r="I10" s="467">
        <f>H10*G10</f>
        <v>0</v>
      </c>
    </row>
    <row r="11" spans="1:9" ht="30" customHeight="1">
      <c r="A11" s="466">
        <v>0</v>
      </c>
      <c r="B11" s="465" t="s">
        <v>60</v>
      </c>
      <c r="C11" s="464"/>
      <c r="D11" s="464" t="s">
        <v>615</v>
      </c>
      <c r="E11" s="463" t="s">
        <v>614</v>
      </c>
      <c r="F11" s="462"/>
      <c r="G11" s="461"/>
      <c r="H11" s="460"/>
      <c r="I11" s="460">
        <f>I12</f>
        <v>0</v>
      </c>
    </row>
    <row r="12" spans="1:9" ht="30" customHeight="1">
      <c r="A12" s="459">
        <v>8</v>
      </c>
      <c r="B12" s="458" t="s">
        <v>153</v>
      </c>
      <c r="C12" s="457" t="s">
        <v>178</v>
      </c>
      <c r="D12" s="457" t="s">
        <v>613</v>
      </c>
      <c r="E12" s="456" t="s">
        <v>612</v>
      </c>
      <c r="F12" s="455" t="s">
        <v>210</v>
      </c>
      <c r="G12" s="454">
        <v>1</v>
      </c>
      <c r="H12" s="453"/>
      <c r="I12" s="453">
        <f>H12*G12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zoomScale="140" zoomScaleNormal="140" workbookViewId="0">
      <pane ySplit="3" topLeftCell="A34" activePane="bottomLeft" state="frozenSplit"/>
      <selection activeCell="E29" sqref="E29"/>
      <selection pane="bottomLeft" activeCell="E29" sqref="E29"/>
    </sheetView>
  </sheetViews>
  <sheetFormatPr defaultColWidth="10.5" defaultRowHeight="12" customHeight="1"/>
  <cols>
    <col min="1" max="1" width="3" style="46" customWidth="1"/>
    <col min="2" max="2" width="2.5" style="46" customWidth="1"/>
    <col min="3" max="3" width="3.6640625" style="46" customWidth="1"/>
    <col min="4" max="4" width="11.6640625" style="46" customWidth="1"/>
    <col min="5" max="5" width="14.6640625" style="46" customWidth="1"/>
    <col min="6" max="6" width="0.5" style="46" customWidth="1"/>
    <col min="7" max="7" width="3.1640625" style="46" customWidth="1"/>
    <col min="8" max="8" width="3" style="46" customWidth="1"/>
    <col min="9" max="9" width="12.33203125" style="46" customWidth="1"/>
    <col min="10" max="10" width="16.1640625" style="46" customWidth="1"/>
    <col min="11" max="11" width="0.6640625" style="46" customWidth="1"/>
    <col min="12" max="12" width="3" style="46" customWidth="1"/>
    <col min="13" max="13" width="3.6640625" style="46" customWidth="1"/>
    <col min="14" max="14" width="9" style="46" customWidth="1"/>
    <col min="15" max="15" width="4.33203125" style="46" customWidth="1"/>
    <col min="16" max="16" width="15.33203125" style="46" customWidth="1"/>
    <col min="17" max="17" width="7.5" style="46" customWidth="1"/>
    <col min="18" max="18" width="14.5" style="46" customWidth="1"/>
    <col min="19" max="19" width="0.5" style="46" customWidth="1"/>
    <col min="20" max="16384" width="10.5" style="46"/>
  </cols>
  <sheetData>
    <row r="1" spans="1:19" ht="14.25" customHeight="1">
      <c r="A1" s="174"/>
      <c r="B1" s="172"/>
      <c r="C1" s="172"/>
      <c r="D1" s="172"/>
      <c r="E1" s="172"/>
      <c r="F1" s="172"/>
      <c r="G1" s="172"/>
      <c r="H1" s="172"/>
      <c r="I1" s="172"/>
      <c r="J1" s="172"/>
      <c r="K1" s="172"/>
      <c r="L1" s="172"/>
      <c r="M1" s="172"/>
      <c r="N1" s="172"/>
      <c r="O1" s="173"/>
      <c r="P1" s="172"/>
      <c r="Q1" s="172"/>
      <c r="R1" s="172"/>
      <c r="S1" s="171"/>
    </row>
    <row r="2" spans="1:19" ht="21" customHeight="1">
      <c r="A2" s="169" t="s">
        <v>1212</v>
      </c>
      <c r="B2" s="168"/>
      <c r="C2" s="168"/>
      <c r="D2" s="168"/>
      <c r="E2" s="168"/>
      <c r="F2" s="168"/>
      <c r="G2" s="168"/>
      <c r="H2" s="168"/>
      <c r="I2" s="168"/>
      <c r="J2" s="168"/>
      <c r="K2" s="168"/>
      <c r="L2" s="168"/>
      <c r="M2" s="167"/>
    </row>
    <row r="3" spans="1:19" ht="12" customHeight="1">
      <c r="A3" s="166"/>
      <c r="B3" s="165"/>
      <c r="C3" s="165"/>
      <c r="D3" s="165"/>
      <c r="E3" s="165"/>
      <c r="F3" s="165"/>
      <c r="G3" s="165"/>
      <c r="H3" s="165"/>
      <c r="I3" s="165"/>
      <c r="J3" s="165"/>
      <c r="K3" s="165"/>
      <c r="L3" s="165"/>
      <c r="M3" s="165"/>
      <c r="N3" s="165"/>
      <c r="O3" s="165"/>
      <c r="P3" s="165"/>
      <c r="Q3" s="165"/>
      <c r="R3" s="165"/>
      <c r="S3" s="164"/>
    </row>
    <row r="4" spans="1:19" ht="9" customHeight="1" thickBot="1">
      <c r="A4" s="163"/>
      <c r="B4" s="104"/>
      <c r="C4" s="104"/>
      <c r="D4" s="104"/>
      <c r="E4" s="104"/>
      <c r="F4" s="104"/>
      <c r="G4" s="104"/>
      <c r="H4" s="104"/>
      <c r="I4" s="104"/>
      <c r="J4" s="104"/>
      <c r="K4" s="104"/>
      <c r="L4" s="104"/>
      <c r="M4" s="104"/>
      <c r="N4" s="104"/>
      <c r="O4" s="65"/>
      <c r="P4" s="104"/>
      <c r="Q4" s="104"/>
      <c r="R4" s="104"/>
      <c r="S4" s="162"/>
    </row>
    <row r="5" spans="1:19" ht="24.75" customHeight="1" thickBot="1">
      <c r="A5" s="68"/>
      <c r="B5" s="65" t="s">
        <v>134</v>
      </c>
      <c r="C5" s="65"/>
      <c r="D5" s="65"/>
      <c r="E5" s="500" t="s">
        <v>43</v>
      </c>
      <c r="F5" s="501"/>
      <c r="G5" s="501"/>
      <c r="H5" s="501"/>
      <c r="I5" s="501"/>
      <c r="J5" s="501"/>
      <c r="K5" s="501"/>
      <c r="L5" s="501"/>
      <c r="M5" s="502"/>
      <c r="N5" s="65"/>
      <c r="O5" s="65"/>
      <c r="P5" s="65" t="s">
        <v>133</v>
      </c>
      <c r="Q5" s="161"/>
      <c r="R5" s="148"/>
      <c r="S5" s="142"/>
    </row>
    <row r="6" spans="1:19" ht="24.75" customHeight="1">
      <c r="A6" s="68"/>
      <c r="B6" s="160" t="s">
        <v>132</v>
      </c>
      <c r="C6" s="65"/>
      <c r="D6" s="65"/>
      <c r="E6" s="503"/>
      <c r="F6" s="501"/>
      <c r="G6" s="501"/>
      <c r="H6" s="501"/>
      <c r="I6" s="501"/>
      <c r="J6" s="501"/>
      <c r="K6" s="501"/>
      <c r="L6" s="501"/>
      <c r="M6" s="502"/>
      <c r="N6" s="65"/>
      <c r="O6" s="65"/>
      <c r="P6" s="65" t="s">
        <v>131</v>
      </c>
      <c r="Q6" s="159"/>
      <c r="R6" s="158"/>
      <c r="S6" s="142"/>
    </row>
    <row r="7" spans="1:19" ht="24.75" customHeight="1" thickBot="1">
      <c r="A7" s="68"/>
      <c r="B7" s="65"/>
      <c r="C7" s="65"/>
      <c r="D7" s="65"/>
      <c r="E7" s="504" t="s">
        <v>125</v>
      </c>
      <c r="F7" s="505"/>
      <c r="G7" s="505"/>
      <c r="H7" s="505"/>
      <c r="I7" s="505"/>
      <c r="J7" s="505"/>
      <c r="K7" s="505"/>
      <c r="L7" s="505"/>
      <c r="M7" s="506"/>
      <c r="N7" s="65"/>
      <c r="O7" s="65"/>
      <c r="P7" s="65" t="s">
        <v>130</v>
      </c>
      <c r="Q7" s="157"/>
      <c r="R7" s="143"/>
      <c r="S7" s="142"/>
    </row>
    <row r="8" spans="1:19" ht="24.75" customHeight="1" thickBot="1">
      <c r="A8" s="68"/>
      <c r="B8" s="491"/>
      <c r="C8" s="491"/>
      <c r="D8" s="491"/>
      <c r="E8" s="65"/>
      <c r="F8" s="65"/>
      <c r="G8" s="65"/>
      <c r="H8" s="65"/>
      <c r="I8" s="65"/>
      <c r="J8" s="65"/>
      <c r="K8" s="65"/>
      <c r="L8" s="65"/>
      <c r="M8" s="65"/>
      <c r="N8" s="65"/>
      <c r="O8" s="65"/>
      <c r="P8" s="65" t="s">
        <v>129</v>
      </c>
      <c r="Q8" s="65" t="s">
        <v>128</v>
      </c>
      <c r="R8" s="65"/>
      <c r="S8" s="142"/>
    </row>
    <row r="9" spans="1:19" ht="24.75" customHeight="1" thickBot="1">
      <c r="A9" s="68"/>
      <c r="B9" s="65" t="s">
        <v>34</v>
      </c>
      <c r="C9" s="65"/>
      <c r="D9" s="65"/>
      <c r="E9" s="507" t="s">
        <v>127</v>
      </c>
      <c r="F9" s="508"/>
      <c r="G9" s="508"/>
      <c r="H9" s="508"/>
      <c r="I9" s="508"/>
      <c r="J9" s="508"/>
      <c r="K9" s="508"/>
      <c r="L9" s="508"/>
      <c r="M9" s="509"/>
      <c r="N9" s="65"/>
      <c r="O9" s="65"/>
      <c r="P9" s="156"/>
      <c r="Q9" s="155"/>
      <c r="R9" s="83"/>
      <c r="S9" s="142"/>
    </row>
    <row r="10" spans="1:19" ht="24.75" customHeight="1" thickBot="1">
      <c r="A10" s="68"/>
      <c r="B10" s="65" t="s">
        <v>30</v>
      </c>
      <c r="C10" s="65"/>
      <c r="D10" s="65"/>
      <c r="E10" s="497" t="s">
        <v>126</v>
      </c>
      <c r="F10" s="498"/>
      <c r="G10" s="498"/>
      <c r="H10" s="498"/>
      <c r="I10" s="498"/>
      <c r="J10" s="498"/>
      <c r="K10" s="498"/>
      <c r="L10" s="498"/>
      <c r="M10" s="499"/>
      <c r="N10" s="65"/>
      <c r="O10" s="65"/>
      <c r="P10" s="156" t="s">
        <v>122</v>
      </c>
      <c r="Q10" s="155"/>
      <c r="R10" s="83"/>
      <c r="S10" s="142"/>
    </row>
    <row r="11" spans="1:19" ht="24.75" customHeight="1" thickBot="1">
      <c r="A11" s="68"/>
      <c r="B11" s="65" t="s">
        <v>35</v>
      </c>
      <c r="C11" s="65"/>
      <c r="D11" s="65"/>
      <c r="E11" s="497" t="s">
        <v>125</v>
      </c>
      <c r="F11" s="498"/>
      <c r="G11" s="498"/>
      <c r="H11" s="498"/>
      <c r="I11" s="498"/>
      <c r="J11" s="498"/>
      <c r="K11" s="498"/>
      <c r="L11" s="498"/>
      <c r="M11" s="499"/>
      <c r="N11" s="65"/>
      <c r="O11" s="65"/>
      <c r="P11" s="156"/>
      <c r="Q11" s="155"/>
      <c r="R11" s="83"/>
      <c r="S11" s="142"/>
    </row>
    <row r="12" spans="1:19" ht="21.75" customHeight="1" thickBot="1">
      <c r="A12" s="153"/>
      <c r="B12" s="492" t="s">
        <v>124</v>
      </c>
      <c r="C12" s="492"/>
      <c r="D12" s="492"/>
      <c r="E12" s="494" t="s">
        <v>123</v>
      </c>
      <c r="F12" s="495"/>
      <c r="G12" s="495"/>
      <c r="H12" s="495"/>
      <c r="I12" s="495"/>
      <c r="J12" s="495"/>
      <c r="K12" s="495"/>
      <c r="L12" s="495"/>
      <c r="M12" s="496"/>
      <c r="N12" s="146"/>
      <c r="O12" s="146"/>
      <c r="P12" s="147" t="s">
        <v>122</v>
      </c>
      <c r="Q12" s="489"/>
      <c r="R12" s="490"/>
      <c r="S12" s="151"/>
    </row>
    <row r="13" spans="1:19" ht="10.5" customHeight="1" thickBot="1">
      <c r="A13" s="153"/>
      <c r="B13" s="146"/>
      <c r="C13" s="146"/>
      <c r="D13" s="146"/>
      <c r="E13" s="152"/>
      <c r="F13" s="146"/>
      <c r="G13" s="146"/>
      <c r="H13" s="146"/>
      <c r="I13" s="146"/>
      <c r="J13" s="146"/>
      <c r="K13" s="146"/>
      <c r="L13" s="146"/>
      <c r="M13" s="146"/>
      <c r="N13" s="146"/>
      <c r="O13" s="146"/>
      <c r="P13" s="152"/>
      <c r="Q13" s="152"/>
      <c r="R13" s="146"/>
      <c r="S13" s="151"/>
    </row>
    <row r="14" spans="1:19" ht="18.75" customHeight="1" thickBot="1">
      <c r="A14" s="68"/>
      <c r="B14" s="65"/>
      <c r="C14" s="65"/>
      <c r="D14" s="65"/>
      <c r="E14" s="150" t="s">
        <v>121</v>
      </c>
      <c r="F14" s="65"/>
      <c r="G14" s="146"/>
      <c r="H14" s="65" t="s">
        <v>120</v>
      </c>
      <c r="I14" s="146"/>
      <c r="J14" s="65"/>
      <c r="K14" s="65"/>
      <c r="L14" s="65"/>
      <c r="M14" s="65"/>
      <c r="N14" s="65"/>
      <c r="O14" s="65"/>
      <c r="P14" s="65" t="s">
        <v>119</v>
      </c>
      <c r="Q14" s="149"/>
      <c r="R14" s="148"/>
      <c r="S14" s="142"/>
    </row>
    <row r="15" spans="1:19" ht="18.75" customHeight="1" thickBot="1">
      <c r="A15" s="68"/>
      <c r="B15" s="65"/>
      <c r="C15" s="65"/>
      <c r="D15" s="65"/>
      <c r="E15" s="147"/>
      <c r="F15" s="65"/>
      <c r="G15" s="146"/>
      <c r="H15" s="485" t="s">
        <v>118</v>
      </c>
      <c r="I15" s="486"/>
      <c r="J15" s="65"/>
      <c r="K15" s="65"/>
      <c r="L15" s="65"/>
      <c r="M15" s="65"/>
      <c r="N15" s="65"/>
      <c r="O15" s="65"/>
      <c r="P15" s="145" t="s">
        <v>117</v>
      </c>
      <c r="Q15" s="144"/>
      <c r="R15" s="143"/>
      <c r="S15" s="142"/>
    </row>
    <row r="16" spans="1:19" ht="9" customHeight="1">
      <c r="A16" s="141"/>
      <c r="B16" s="54"/>
      <c r="C16" s="54"/>
      <c r="D16" s="54"/>
      <c r="E16" s="54"/>
      <c r="F16" s="54"/>
      <c r="G16" s="54"/>
      <c r="H16" s="54"/>
      <c r="I16" s="54"/>
      <c r="J16" s="54"/>
      <c r="K16" s="54"/>
      <c r="L16" s="54"/>
      <c r="M16" s="54"/>
      <c r="N16" s="54"/>
      <c r="O16" s="54"/>
      <c r="P16" s="54"/>
      <c r="Q16" s="54"/>
      <c r="R16" s="54"/>
      <c r="S16" s="108"/>
    </row>
    <row r="17" spans="1:19" ht="20.25" customHeight="1">
      <c r="A17" s="129"/>
      <c r="B17" s="126"/>
      <c r="C17" s="126"/>
      <c r="D17" s="126"/>
      <c r="E17" s="128" t="s">
        <v>116</v>
      </c>
      <c r="F17" s="126"/>
      <c r="G17" s="126"/>
      <c r="H17" s="126"/>
      <c r="I17" s="126"/>
      <c r="J17" s="126"/>
      <c r="K17" s="126"/>
      <c r="L17" s="126"/>
      <c r="M17" s="126"/>
      <c r="N17" s="126"/>
      <c r="O17" s="54"/>
      <c r="P17" s="126"/>
      <c r="Q17" s="126"/>
      <c r="R17" s="126"/>
      <c r="S17" s="102"/>
    </row>
    <row r="18" spans="1:19" ht="21.75" customHeight="1">
      <c r="A18" s="140" t="s">
        <v>115</v>
      </c>
      <c r="B18" s="75"/>
      <c r="C18" s="75"/>
      <c r="D18" s="78"/>
      <c r="E18" s="139" t="s">
        <v>114</v>
      </c>
      <c r="F18" s="78"/>
      <c r="G18" s="139" t="s">
        <v>113</v>
      </c>
      <c r="H18" s="75"/>
      <c r="I18" s="78"/>
      <c r="J18" s="139" t="s">
        <v>112</v>
      </c>
      <c r="K18" s="75"/>
      <c r="L18" s="139" t="s">
        <v>111</v>
      </c>
      <c r="M18" s="75"/>
      <c r="N18" s="75"/>
      <c r="O18" s="62"/>
      <c r="P18" s="78"/>
      <c r="Q18" s="139" t="s">
        <v>110</v>
      </c>
      <c r="R18" s="75"/>
      <c r="S18" s="73"/>
    </row>
    <row r="19" spans="1:19" ht="19.5" customHeight="1">
      <c r="A19" s="138"/>
      <c r="B19" s="135"/>
      <c r="C19" s="135"/>
      <c r="D19" s="133">
        <v>0</v>
      </c>
      <c r="E19" s="48">
        <v>0</v>
      </c>
      <c r="F19" s="137"/>
      <c r="G19" s="132"/>
      <c r="H19" s="135"/>
      <c r="I19" s="133">
        <v>0</v>
      </c>
      <c r="J19" s="48">
        <v>0</v>
      </c>
      <c r="K19" s="136"/>
      <c r="L19" s="132"/>
      <c r="M19" s="135"/>
      <c r="N19" s="135"/>
      <c r="O19" s="134"/>
      <c r="P19" s="133">
        <v>0</v>
      </c>
      <c r="Q19" s="132"/>
      <c r="R19" s="131">
        <v>0</v>
      </c>
      <c r="S19" s="130"/>
    </row>
    <row r="20" spans="1:19" ht="20.25" customHeight="1">
      <c r="A20" s="129"/>
      <c r="B20" s="126"/>
      <c r="C20" s="126"/>
      <c r="D20" s="126"/>
      <c r="E20" s="128" t="s">
        <v>109</v>
      </c>
      <c r="F20" s="126"/>
      <c r="G20" s="126"/>
      <c r="H20" s="126"/>
      <c r="I20" s="126"/>
      <c r="J20" s="127" t="s">
        <v>29</v>
      </c>
      <c r="K20" s="126"/>
      <c r="L20" s="126"/>
      <c r="M20" s="126"/>
      <c r="N20" s="126"/>
      <c r="O20" s="54"/>
      <c r="P20" s="126"/>
      <c r="Q20" s="126"/>
      <c r="R20" s="126"/>
      <c r="S20" s="102"/>
    </row>
    <row r="21" spans="1:19" ht="19.5" customHeight="1">
      <c r="A21" s="79" t="s">
        <v>108</v>
      </c>
      <c r="B21" s="125"/>
      <c r="C21" s="77" t="s">
        <v>107</v>
      </c>
      <c r="D21" s="123"/>
      <c r="E21" s="123"/>
      <c r="F21" s="122"/>
      <c r="G21" s="79" t="s">
        <v>106</v>
      </c>
      <c r="H21" s="124"/>
      <c r="I21" s="77" t="s">
        <v>105</v>
      </c>
      <c r="J21" s="123"/>
      <c r="K21" s="123"/>
      <c r="L21" s="79" t="s">
        <v>104</v>
      </c>
      <c r="M21" s="124"/>
      <c r="N21" s="77" t="s">
        <v>103</v>
      </c>
      <c r="O21" s="76"/>
      <c r="P21" s="123"/>
      <c r="Q21" s="123"/>
      <c r="R21" s="123"/>
      <c r="S21" s="122"/>
    </row>
    <row r="22" spans="1:19" ht="19.5" customHeight="1">
      <c r="A22" s="64" t="s">
        <v>102</v>
      </c>
      <c r="B22" s="121" t="s">
        <v>101</v>
      </c>
      <c r="C22" s="71"/>
      <c r="D22" s="118" t="s">
        <v>79</v>
      </c>
      <c r="E22" s="59">
        <f>'Rekapitulácia E1.1'!C13+'Rekapitulácia E1.6'!C13+'Rekapitulácia E1.7'!C13</f>
        <v>0</v>
      </c>
      <c r="F22" s="58"/>
      <c r="G22" s="64" t="s">
        <v>100</v>
      </c>
      <c r="H22" s="63" t="s">
        <v>99</v>
      </c>
      <c r="I22" s="60"/>
      <c r="J22" s="116">
        <v>0</v>
      </c>
      <c r="K22" s="115"/>
      <c r="L22" s="64" t="s">
        <v>98</v>
      </c>
      <c r="M22" s="101" t="s">
        <v>97</v>
      </c>
      <c r="N22" s="61"/>
      <c r="O22" s="62"/>
      <c r="P22" s="61"/>
      <c r="Q22" s="120"/>
      <c r="R22" s="59">
        <v>0</v>
      </c>
      <c r="S22" s="58"/>
    </row>
    <row r="23" spans="1:19" ht="19.5" customHeight="1">
      <c r="A23" s="64" t="s">
        <v>96</v>
      </c>
      <c r="B23" s="119"/>
      <c r="C23" s="81"/>
      <c r="D23" s="118" t="s">
        <v>75</v>
      </c>
      <c r="E23" s="59">
        <f>'Rekapitulácia E1.1'!D13+'Rekapitulácia E1.6'!D13+'Rekapitulácia E1.7'!D13</f>
        <v>0</v>
      </c>
      <c r="F23" s="58"/>
      <c r="G23" s="64" t="s">
        <v>95</v>
      </c>
      <c r="H23" s="65" t="s">
        <v>94</v>
      </c>
      <c r="I23" s="60"/>
      <c r="J23" s="116">
        <v>0</v>
      </c>
      <c r="K23" s="115"/>
      <c r="L23" s="64" t="s">
        <v>93</v>
      </c>
      <c r="M23" s="101" t="s">
        <v>92</v>
      </c>
      <c r="N23" s="61"/>
      <c r="O23" s="62"/>
      <c r="P23" s="61"/>
      <c r="Q23" s="120"/>
      <c r="R23" s="59">
        <v>0</v>
      </c>
      <c r="S23" s="58"/>
    </row>
    <row r="24" spans="1:19" ht="19.5" customHeight="1">
      <c r="A24" s="64" t="s">
        <v>91</v>
      </c>
      <c r="B24" s="121" t="s">
        <v>90</v>
      </c>
      <c r="C24" s="71"/>
      <c r="D24" s="118" t="s">
        <v>79</v>
      </c>
      <c r="E24" s="59">
        <f>'Rekapitulácia E1.1'!C14+'Rekapitulácia E1.6'!C14+'Rekapitulácia E1.7'!C14</f>
        <v>0</v>
      </c>
      <c r="F24" s="58"/>
      <c r="G24" s="64" t="s">
        <v>89</v>
      </c>
      <c r="H24" s="63" t="s">
        <v>88</v>
      </c>
      <c r="I24" s="60"/>
      <c r="J24" s="116">
        <v>0</v>
      </c>
      <c r="K24" s="115"/>
      <c r="L24" s="64" t="s">
        <v>87</v>
      </c>
      <c r="M24" s="101" t="s">
        <v>86</v>
      </c>
      <c r="N24" s="61"/>
      <c r="O24" s="62"/>
      <c r="P24" s="61"/>
      <c r="Q24" s="120"/>
      <c r="R24" s="59">
        <v>0</v>
      </c>
      <c r="S24" s="58"/>
    </row>
    <row r="25" spans="1:19" ht="19.5" customHeight="1">
      <c r="A25" s="64" t="s">
        <v>85</v>
      </c>
      <c r="B25" s="119"/>
      <c r="C25" s="81"/>
      <c r="D25" s="118" t="s">
        <v>75</v>
      </c>
      <c r="E25" s="59">
        <f>'Rekapitulácia E1.1'!D14+'Rekapitulácia E1.6'!D14+'Rekapitulácia E1.7'!D14</f>
        <v>0</v>
      </c>
      <c r="F25" s="58"/>
      <c r="G25" s="64" t="s">
        <v>84</v>
      </c>
      <c r="H25" s="63"/>
      <c r="I25" s="60"/>
      <c r="J25" s="116">
        <v>0</v>
      </c>
      <c r="K25" s="115"/>
      <c r="L25" s="64" t="s">
        <v>83</v>
      </c>
      <c r="M25" s="101" t="s">
        <v>82</v>
      </c>
      <c r="N25" s="61"/>
      <c r="O25" s="62"/>
      <c r="P25" s="61"/>
      <c r="Q25" s="120"/>
      <c r="R25" s="59">
        <v>0</v>
      </c>
      <c r="S25" s="58"/>
    </row>
    <row r="26" spans="1:19" ht="19.5" customHeight="1">
      <c r="A26" s="64" t="s">
        <v>81</v>
      </c>
      <c r="B26" s="121" t="s">
        <v>80</v>
      </c>
      <c r="C26" s="71"/>
      <c r="D26" s="118" t="s">
        <v>79</v>
      </c>
      <c r="E26" s="59">
        <v>0</v>
      </c>
      <c r="F26" s="58"/>
      <c r="G26" s="117"/>
      <c r="H26" s="61"/>
      <c r="I26" s="60"/>
      <c r="J26" s="116"/>
      <c r="K26" s="115"/>
      <c r="L26" s="64" t="s">
        <v>78</v>
      </c>
      <c r="M26" s="101" t="s">
        <v>77</v>
      </c>
      <c r="N26" s="61"/>
      <c r="O26" s="62"/>
      <c r="P26" s="61"/>
      <c r="Q26" s="120"/>
      <c r="R26" s="59">
        <v>0</v>
      </c>
      <c r="S26" s="58"/>
    </row>
    <row r="27" spans="1:19" ht="19.5" customHeight="1">
      <c r="A27" s="64" t="s">
        <v>76</v>
      </c>
      <c r="B27" s="119"/>
      <c r="C27" s="81"/>
      <c r="D27" s="118" t="s">
        <v>75</v>
      </c>
      <c r="E27" s="59">
        <v>0</v>
      </c>
      <c r="F27" s="58"/>
      <c r="G27" s="117"/>
      <c r="H27" s="61"/>
      <c r="I27" s="60"/>
      <c r="J27" s="116"/>
      <c r="K27" s="115"/>
      <c r="L27" s="64" t="s">
        <v>74</v>
      </c>
      <c r="M27" s="63" t="s">
        <v>73</v>
      </c>
      <c r="N27" s="61"/>
      <c r="O27" s="62"/>
      <c r="P27" s="61"/>
      <c r="Q27" s="60"/>
      <c r="R27" s="59">
        <v>0</v>
      </c>
      <c r="S27" s="58"/>
    </row>
    <row r="28" spans="1:19" ht="19.5" customHeight="1">
      <c r="A28" s="64" t="s">
        <v>72</v>
      </c>
      <c r="B28" s="493" t="s">
        <v>71</v>
      </c>
      <c r="C28" s="493"/>
      <c r="D28" s="493"/>
      <c r="E28" s="103">
        <f>SUM(E22:E27)</f>
        <v>0</v>
      </c>
      <c r="F28" s="102"/>
      <c r="G28" s="64" t="s">
        <v>70</v>
      </c>
      <c r="H28" s="112" t="s">
        <v>69</v>
      </c>
      <c r="I28" s="60"/>
      <c r="J28" s="114"/>
      <c r="K28" s="113"/>
      <c r="L28" s="64" t="s">
        <v>68</v>
      </c>
      <c r="M28" s="112" t="s">
        <v>67</v>
      </c>
      <c r="N28" s="61"/>
      <c r="O28" s="62"/>
      <c r="P28" s="61"/>
      <c r="Q28" s="60"/>
      <c r="R28" s="103">
        <v>0</v>
      </c>
      <c r="S28" s="102"/>
    </row>
    <row r="29" spans="1:19" ht="19.5" customHeight="1">
      <c r="A29" s="53" t="s">
        <v>66</v>
      </c>
      <c r="B29" s="52" t="s">
        <v>65</v>
      </c>
      <c r="C29" s="50"/>
      <c r="D29" s="49"/>
      <c r="E29" s="109">
        <v>0</v>
      </c>
      <c r="F29" s="108"/>
      <c r="G29" s="53" t="s">
        <v>64</v>
      </c>
      <c r="H29" s="52" t="s">
        <v>63</v>
      </c>
      <c r="I29" s="49"/>
      <c r="J29" s="111">
        <v>0</v>
      </c>
      <c r="K29" s="110"/>
      <c r="L29" s="53" t="s">
        <v>62</v>
      </c>
      <c r="M29" s="52" t="s">
        <v>61</v>
      </c>
      <c r="N29" s="50"/>
      <c r="O29" s="54"/>
      <c r="P29" s="50"/>
      <c r="Q29" s="49"/>
      <c r="R29" s="109">
        <v>0</v>
      </c>
      <c r="S29" s="108"/>
    </row>
    <row r="30" spans="1:19" ht="19.5" customHeight="1">
      <c r="A30" s="107" t="s">
        <v>30</v>
      </c>
      <c r="B30" s="104"/>
      <c r="C30" s="104"/>
      <c r="D30" s="104"/>
      <c r="E30" s="104"/>
      <c r="F30" s="106"/>
      <c r="G30" s="105"/>
      <c r="H30" s="104"/>
      <c r="I30" s="104"/>
      <c r="J30" s="104"/>
      <c r="K30" s="104"/>
      <c r="L30" s="79" t="s">
        <v>60</v>
      </c>
      <c r="M30" s="78"/>
      <c r="N30" s="77" t="s">
        <v>59</v>
      </c>
      <c r="O30" s="76"/>
      <c r="P30" s="75"/>
      <c r="Q30" s="75"/>
      <c r="R30" s="75"/>
      <c r="S30" s="73"/>
    </row>
    <row r="31" spans="1:19" ht="19.5" customHeight="1">
      <c r="A31" s="68"/>
      <c r="B31" s="65"/>
      <c r="C31" s="65"/>
      <c r="D31" s="65"/>
      <c r="E31" s="65"/>
      <c r="F31" s="67"/>
      <c r="G31" s="85"/>
      <c r="H31" s="65"/>
      <c r="I31" s="65"/>
      <c r="J31" s="65"/>
      <c r="K31" s="65"/>
      <c r="L31" s="64" t="s">
        <v>58</v>
      </c>
      <c r="M31" s="63" t="s">
        <v>57</v>
      </c>
      <c r="N31" s="61"/>
      <c r="O31" s="62"/>
      <c r="P31" s="61"/>
      <c r="Q31" s="60"/>
      <c r="R31" s="103">
        <f>E28</f>
        <v>0</v>
      </c>
      <c r="S31" s="102"/>
    </row>
    <row r="32" spans="1:19" ht="19.5" customHeight="1" thickBot="1">
      <c r="A32" s="82" t="s">
        <v>46</v>
      </c>
      <c r="B32" s="62"/>
      <c r="C32" s="62"/>
      <c r="D32" s="62"/>
      <c r="E32" s="62"/>
      <c r="F32" s="81"/>
      <c r="G32" s="80" t="s">
        <v>33</v>
      </c>
      <c r="H32" s="62"/>
      <c r="I32" s="62"/>
      <c r="J32" s="62"/>
      <c r="K32" s="62"/>
      <c r="L32" s="64" t="s">
        <v>56</v>
      </c>
      <c r="M32" s="101" t="s">
        <v>23</v>
      </c>
      <c r="N32" s="100">
        <v>20</v>
      </c>
      <c r="O32" s="99" t="s">
        <v>55</v>
      </c>
      <c r="P32" s="98">
        <v>190552.79</v>
      </c>
      <c r="Q32" s="60"/>
      <c r="R32" s="97">
        <f>R34-R31</f>
        <v>0</v>
      </c>
      <c r="S32" s="96"/>
    </row>
    <row r="33" spans="1:19" ht="12.75" hidden="1" customHeight="1">
      <c r="A33" s="95"/>
      <c r="B33" s="69"/>
      <c r="C33" s="69"/>
      <c r="D33" s="69"/>
      <c r="E33" s="69"/>
      <c r="F33" s="71"/>
      <c r="G33" s="94"/>
      <c r="H33" s="69"/>
      <c r="I33" s="69"/>
      <c r="J33" s="69"/>
      <c r="K33" s="69"/>
      <c r="L33" s="93"/>
      <c r="M33" s="92"/>
      <c r="N33" s="89"/>
      <c r="O33" s="91"/>
      <c r="P33" s="90"/>
      <c r="Q33" s="89"/>
      <c r="R33" s="88"/>
      <c r="S33" s="58"/>
    </row>
    <row r="34" spans="1:19" ht="35.25" customHeight="1" thickBot="1">
      <c r="A34" s="87" t="s">
        <v>34</v>
      </c>
      <c r="B34" s="86"/>
      <c r="C34" s="86"/>
      <c r="D34" s="86"/>
      <c r="E34" s="65"/>
      <c r="F34" s="67"/>
      <c r="G34" s="85"/>
      <c r="H34" s="65"/>
      <c r="I34" s="65"/>
      <c r="J34" s="65"/>
      <c r="K34" s="65"/>
      <c r="L34" s="53" t="s">
        <v>54</v>
      </c>
      <c r="M34" s="487" t="s">
        <v>53</v>
      </c>
      <c r="N34" s="488"/>
      <c r="O34" s="488"/>
      <c r="P34" s="488"/>
      <c r="Q34" s="49"/>
      <c r="R34" s="84">
        <f>R31*1.2</f>
        <v>0</v>
      </c>
      <c r="S34" s="83"/>
    </row>
    <row r="35" spans="1:19" ht="33" customHeight="1">
      <c r="A35" s="82" t="s">
        <v>46</v>
      </c>
      <c r="B35" s="62"/>
      <c r="C35" s="62"/>
      <c r="D35" s="62"/>
      <c r="E35" s="62"/>
      <c r="F35" s="81"/>
      <c r="G35" s="80" t="s">
        <v>33</v>
      </c>
      <c r="H35" s="62"/>
      <c r="I35" s="62"/>
      <c r="J35" s="62"/>
      <c r="K35" s="62"/>
      <c r="L35" s="79" t="s">
        <v>52</v>
      </c>
      <c r="M35" s="78"/>
      <c r="N35" s="77" t="s">
        <v>51</v>
      </c>
      <c r="O35" s="76"/>
      <c r="P35" s="75"/>
      <c r="Q35" s="75"/>
      <c r="R35" s="74"/>
      <c r="S35" s="73"/>
    </row>
    <row r="36" spans="1:19" ht="20.25" customHeight="1">
      <c r="A36" s="72" t="s">
        <v>35</v>
      </c>
      <c r="B36" s="69"/>
      <c r="C36" s="69"/>
      <c r="D36" s="69"/>
      <c r="E36" s="69"/>
      <c r="F36" s="71"/>
      <c r="G36" s="70"/>
      <c r="H36" s="69"/>
      <c r="I36" s="69"/>
      <c r="J36" s="69"/>
      <c r="K36" s="69"/>
      <c r="L36" s="64" t="s">
        <v>50</v>
      </c>
      <c r="M36" s="63" t="s">
        <v>49</v>
      </c>
      <c r="N36" s="61"/>
      <c r="O36" s="62"/>
      <c r="P36" s="61"/>
      <c r="Q36" s="60"/>
      <c r="R36" s="59">
        <v>0</v>
      </c>
      <c r="S36" s="58"/>
    </row>
    <row r="37" spans="1:19" ht="19.5" customHeight="1">
      <c r="A37" s="68"/>
      <c r="B37" s="65"/>
      <c r="C37" s="65"/>
      <c r="D37" s="65"/>
      <c r="E37" s="65"/>
      <c r="F37" s="67"/>
      <c r="G37" s="66"/>
      <c r="H37" s="65"/>
      <c r="I37" s="65"/>
      <c r="J37" s="65"/>
      <c r="K37" s="65"/>
      <c r="L37" s="64" t="s">
        <v>48</v>
      </c>
      <c r="M37" s="63" t="s">
        <v>47</v>
      </c>
      <c r="N37" s="61"/>
      <c r="O37" s="62"/>
      <c r="P37" s="61"/>
      <c r="Q37" s="60"/>
      <c r="R37" s="59">
        <v>0</v>
      </c>
      <c r="S37" s="58"/>
    </row>
    <row r="38" spans="1:19" ht="19.5" customHeight="1" thickBot="1">
      <c r="A38" s="57" t="s">
        <v>46</v>
      </c>
      <c r="B38" s="54"/>
      <c r="C38" s="54"/>
      <c r="D38" s="54"/>
      <c r="E38" s="54"/>
      <c r="F38" s="56"/>
      <c r="G38" s="55" t="s">
        <v>33</v>
      </c>
      <c r="H38" s="54"/>
      <c r="I38" s="54"/>
      <c r="J38" s="54"/>
      <c r="K38" s="54"/>
      <c r="L38" s="53" t="s">
        <v>45</v>
      </c>
      <c r="M38" s="52" t="s">
        <v>44</v>
      </c>
      <c r="N38" s="50"/>
      <c r="O38" s="51"/>
      <c r="P38" s="50"/>
      <c r="Q38" s="49"/>
      <c r="R38" s="48">
        <v>0</v>
      </c>
      <c r="S38" s="47"/>
    </row>
  </sheetData>
  <mergeCells count="13">
    <mergeCell ref="E5:M5"/>
    <mergeCell ref="E6:M6"/>
    <mergeCell ref="E7:M7"/>
    <mergeCell ref="E9:M9"/>
    <mergeCell ref="E10:M10"/>
    <mergeCell ref="H15:I15"/>
    <mergeCell ref="M34:P34"/>
    <mergeCell ref="Q12:R12"/>
    <mergeCell ref="B8:D8"/>
    <mergeCell ref="B12:D12"/>
    <mergeCell ref="B28:D28"/>
    <mergeCell ref="E12:M12"/>
    <mergeCell ref="E11:M11"/>
  </mergeCells>
  <printOptions horizontalCentered="1"/>
  <pageMargins left="0.39370079040527345" right="0.39370079040527345" top="0.7874015808105469" bottom="0.7874015808105469" header="0" footer="0"/>
  <pageSetup paperSize="9" scale="93" orientation="portrait" blackAndWhite="1" r:id="rId1"/>
  <headerFooter alignWithMargins="0">
    <oddFooter>&amp;C   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showGridLines="0" topLeftCell="A7" workbookViewId="0">
      <selection activeCell="E29" sqref="E29"/>
    </sheetView>
  </sheetViews>
  <sheetFormatPr defaultColWidth="10.6640625" defaultRowHeight="12" customHeight="1"/>
  <cols>
    <col min="1" max="1" width="16.33203125" style="46" customWidth="1"/>
    <col min="2" max="2" width="72.33203125" style="46" customWidth="1"/>
    <col min="3" max="3" width="22" style="46" customWidth="1"/>
    <col min="4" max="4" width="21" style="46" customWidth="1"/>
    <col min="5" max="5" width="21.5" style="46" customWidth="1"/>
    <col min="6" max="16384" width="10.6640625" style="46"/>
  </cols>
  <sheetData>
    <row r="1" spans="1:6" ht="30.75" customHeight="1">
      <c r="A1" s="513" t="s">
        <v>1213</v>
      </c>
      <c r="B1" s="513"/>
      <c r="C1" s="513"/>
      <c r="D1" s="513"/>
      <c r="E1" s="513"/>
    </row>
    <row r="2" spans="1:6" ht="12.75" customHeight="1">
      <c r="A2" s="192" t="s">
        <v>150</v>
      </c>
      <c r="B2" s="192"/>
      <c r="C2" s="192"/>
      <c r="D2" s="192"/>
      <c r="E2" s="192"/>
    </row>
    <row r="3" spans="1:6" ht="12.75" customHeight="1">
      <c r="A3" s="192"/>
      <c r="B3" s="192"/>
      <c r="C3" s="192"/>
      <c r="D3" s="192"/>
      <c r="E3" s="192"/>
    </row>
    <row r="4" spans="1:6" ht="13.5" customHeight="1">
      <c r="A4" s="193"/>
      <c r="B4" s="193"/>
      <c r="C4" s="192"/>
      <c r="D4" s="192"/>
      <c r="E4" s="192"/>
    </row>
    <row r="5" spans="1:6" ht="6.75" customHeight="1">
      <c r="A5" s="146"/>
      <c r="B5" s="146"/>
      <c r="C5" s="146"/>
      <c r="D5" s="146"/>
      <c r="E5" s="146"/>
    </row>
    <row r="6" spans="1:6" ht="13.5" customHeight="1">
      <c r="A6" s="188" t="s">
        <v>149</v>
      </c>
      <c r="B6" s="188"/>
      <c r="C6" s="190"/>
      <c r="D6" s="191"/>
      <c r="E6" s="190"/>
    </row>
    <row r="7" spans="1:6" ht="14.25" customHeight="1">
      <c r="A7" s="188" t="s">
        <v>148</v>
      </c>
      <c r="B7" s="188"/>
      <c r="C7" s="187"/>
      <c r="D7" s="514" t="s">
        <v>147</v>
      </c>
      <c r="E7" s="515"/>
    </row>
    <row r="8" spans="1:6" ht="14.25" customHeight="1">
      <c r="A8" s="188" t="s">
        <v>146</v>
      </c>
      <c r="B8" s="188"/>
      <c r="C8" s="187"/>
      <c r="D8" s="188" t="s">
        <v>145</v>
      </c>
      <c r="E8" s="187"/>
    </row>
    <row r="9" spans="1:6" ht="6.75" customHeight="1">
      <c r="A9" s="183"/>
      <c r="B9" s="183"/>
      <c r="C9" s="183"/>
      <c r="D9" s="183"/>
      <c r="E9" s="183"/>
    </row>
    <row r="10" spans="1:6" ht="23.25" customHeight="1">
      <c r="A10" s="186" t="s">
        <v>144</v>
      </c>
      <c r="B10" s="186" t="s">
        <v>143</v>
      </c>
      <c r="C10" s="186" t="s">
        <v>142</v>
      </c>
      <c r="D10" s="186" t="s">
        <v>75</v>
      </c>
      <c r="E10" s="186" t="s">
        <v>141</v>
      </c>
    </row>
    <row r="11" spans="1:6" ht="12.75" hidden="1" customHeight="1">
      <c r="A11" s="186" t="s">
        <v>102</v>
      </c>
      <c r="B11" s="186" t="s">
        <v>96</v>
      </c>
      <c r="C11" s="185" t="s">
        <v>91</v>
      </c>
      <c r="D11" s="185" t="s">
        <v>85</v>
      </c>
      <c r="E11" s="185" t="s">
        <v>81</v>
      </c>
    </row>
    <row r="12" spans="1:6" ht="4.5" customHeight="1">
      <c r="A12" s="184"/>
      <c r="B12" s="184"/>
      <c r="C12" s="183"/>
      <c r="D12" s="183"/>
      <c r="E12" s="183"/>
    </row>
    <row r="13" spans="1:6" ht="30.75" customHeight="1">
      <c r="A13" s="182"/>
      <c r="B13" s="181" t="s">
        <v>1259</v>
      </c>
      <c r="C13" s="180">
        <f>'Rekapitulácia E1.1'!C16</f>
        <v>0</v>
      </c>
      <c r="D13" s="180">
        <f>'Rekapitulácia E1.1'!D16</f>
        <v>0</v>
      </c>
      <c r="E13" s="180">
        <f t="shared" ref="E13:E15" si="0">D13+C13</f>
        <v>0</v>
      </c>
      <c r="F13" s="176"/>
    </row>
    <row r="14" spans="1:6" ht="30.75" customHeight="1">
      <c r="A14" s="182"/>
      <c r="B14" s="181" t="s">
        <v>1260</v>
      </c>
      <c r="C14" s="180">
        <f>'Rekapitulácia E1.6'!C16</f>
        <v>0</v>
      </c>
      <c r="D14" s="180">
        <f>'Rekapitulácia E1.6'!D16</f>
        <v>0</v>
      </c>
      <c r="E14" s="180">
        <f t="shared" si="0"/>
        <v>0</v>
      </c>
      <c r="F14" s="176"/>
    </row>
    <row r="15" spans="1:6" ht="30.75" customHeight="1">
      <c r="A15" s="182"/>
      <c r="B15" s="181" t="s">
        <v>1261</v>
      </c>
      <c r="C15" s="180">
        <f>'Rekapitulácia E1.7'!C16</f>
        <v>0</v>
      </c>
      <c r="D15" s="180">
        <f>'Rekapitulácia E1.7'!D16</f>
        <v>0</v>
      </c>
      <c r="E15" s="180">
        <f t="shared" si="0"/>
        <v>0</v>
      </c>
      <c r="F15" s="176"/>
    </row>
    <row r="16" spans="1:6" ht="30.75" customHeight="1">
      <c r="A16" s="179"/>
      <c r="B16" s="178" t="s">
        <v>136</v>
      </c>
      <c r="C16" s="177">
        <f>SUM(C13:C15)</f>
        <v>0</v>
      </c>
      <c r="D16" s="177">
        <f>SUM(D13:D15)</f>
        <v>0</v>
      </c>
      <c r="E16" s="177">
        <f>SUM(E13:E15)</f>
        <v>0</v>
      </c>
      <c r="F16" s="176"/>
    </row>
    <row r="17" spans="3:3" ht="12" customHeight="1">
      <c r="C17" s="175"/>
    </row>
  </sheetData>
  <mergeCells count="2">
    <mergeCell ref="A1:E1"/>
    <mergeCell ref="D7:E7"/>
  </mergeCells>
  <pageMargins left="0.39370079040527345" right="0.39370079040527345" top="0.7874015808105469" bottom="0.7874015808105469" header="0" footer="0"/>
  <pageSetup paperSize="9" scale="79" fitToHeight="100" orientation="portrait" blackAndWhite="1" r:id="rId1"/>
  <headerFooter alignWithMargins="0">
    <oddFooter>&amp;C   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73"/>
  <sheetViews>
    <sheetView showGridLines="0" topLeftCell="A83" zoomScale="130" zoomScaleNormal="130" workbookViewId="0">
      <selection activeCell="E29" sqref="E29"/>
    </sheetView>
  </sheetViews>
  <sheetFormatPr defaultRowHeight="11.25"/>
  <cols>
    <col min="1" max="1" width="8.33203125" style="1" customWidth="1"/>
    <col min="2" max="2" width="1.33203125" style="1" customWidth="1"/>
    <col min="3" max="3" width="4.1640625" style="1" customWidth="1"/>
    <col min="4" max="4" width="4.33203125" style="1" customWidth="1"/>
    <col min="5" max="5" width="17.1640625" style="1" customWidth="1"/>
    <col min="6" max="6" width="50.6640625" style="1" customWidth="1"/>
    <col min="7" max="7" width="7.5" style="1" customWidth="1"/>
    <col min="8" max="8" width="14" style="1" customWidth="1"/>
    <col min="9" max="9" width="15.6640625" style="1" customWidth="1"/>
    <col min="10" max="10" width="22.33203125" style="1" customWidth="1"/>
    <col min="11" max="11" width="22.33203125" style="1" hidden="1" customWidth="1"/>
    <col min="12" max="12" width="9.33203125" style="1" customWidth="1"/>
    <col min="13" max="13" width="10.66406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19"/>
    </row>
    <row r="2" spans="1:46" s="1" customFormat="1" ht="7.15" customHeight="1">
      <c r="B2" s="5"/>
      <c r="C2" s="6"/>
      <c r="D2" s="6"/>
      <c r="E2" s="6"/>
      <c r="F2" s="6"/>
      <c r="G2" s="6"/>
      <c r="H2" s="6"/>
      <c r="I2" s="6"/>
      <c r="J2" s="6"/>
      <c r="K2" s="6"/>
      <c r="L2" s="7"/>
      <c r="AT2" s="4" t="s">
        <v>36</v>
      </c>
    </row>
    <row r="3" spans="1:46" s="1" customFormat="1" ht="25.15" customHeight="1">
      <c r="B3" s="7"/>
      <c r="C3" s="29"/>
      <c r="D3" s="28" t="s">
        <v>39</v>
      </c>
      <c r="E3" s="29"/>
      <c r="F3" s="29"/>
      <c r="G3" s="29"/>
      <c r="H3" s="29"/>
      <c r="I3" s="29"/>
      <c r="J3" s="29"/>
      <c r="L3" s="7"/>
      <c r="M3" s="20" t="s">
        <v>2</v>
      </c>
      <c r="AT3" s="4" t="s">
        <v>1</v>
      </c>
    </row>
    <row r="4" spans="1:46" s="1" customFormat="1" ht="7.15" customHeight="1">
      <c r="B4" s="7"/>
      <c r="C4" s="29"/>
      <c r="D4" s="29"/>
      <c r="E4" s="29"/>
      <c r="F4" s="29"/>
      <c r="G4" s="29"/>
      <c r="H4" s="29"/>
      <c r="I4" s="29"/>
      <c r="J4" s="29"/>
      <c r="L4" s="7"/>
    </row>
    <row r="5" spans="1:46" s="1" customFormat="1" ht="12" customHeight="1">
      <c r="B5" s="7"/>
      <c r="C5" s="29"/>
      <c r="D5" s="30" t="s">
        <v>3</v>
      </c>
      <c r="E5" s="29"/>
      <c r="F5" s="29"/>
      <c r="G5" s="29"/>
      <c r="H5" s="29"/>
      <c r="I5" s="29"/>
      <c r="J5" s="29"/>
      <c r="L5" s="7"/>
    </row>
    <row r="6" spans="1:46" s="1" customFormat="1" ht="26.25" customHeight="1">
      <c r="B6" s="7"/>
      <c r="C6" s="29"/>
      <c r="D6" s="29"/>
      <c r="E6" s="516" t="s">
        <v>43</v>
      </c>
      <c r="F6" s="517"/>
      <c r="G6" s="517"/>
      <c r="H6" s="517"/>
      <c r="I6" s="29"/>
      <c r="J6" s="29"/>
      <c r="L6" s="7"/>
    </row>
    <row r="7" spans="1:46" s="1" customFormat="1" ht="12" customHeight="1">
      <c r="B7" s="7"/>
      <c r="C7" s="29"/>
      <c r="D7" s="30" t="s">
        <v>40</v>
      </c>
      <c r="E7" s="29"/>
      <c r="F7" s="29"/>
      <c r="G7" s="29"/>
      <c r="H7" s="29"/>
      <c r="I7" s="29"/>
      <c r="J7" s="29"/>
      <c r="L7" s="7"/>
    </row>
    <row r="8" spans="1:46" s="2" customFormat="1" ht="16.5" customHeight="1">
      <c r="A8" s="8"/>
      <c r="B8" s="9"/>
      <c r="C8" s="31"/>
      <c r="D8" s="31"/>
      <c r="E8" s="516" t="s">
        <v>37</v>
      </c>
      <c r="F8" s="518"/>
      <c r="G8" s="518"/>
      <c r="H8" s="518"/>
      <c r="I8" s="31"/>
      <c r="J8" s="31"/>
      <c r="K8" s="8"/>
      <c r="L8" s="11"/>
      <c r="S8" s="8"/>
      <c r="T8" s="8"/>
      <c r="U8" s="8"/>
      <c r="V8" s="8"/>
      <c r="W8" s="8"/>
      <c r="X8" s="8"/>
      <c r="Y8" s="8"/>
      <c r="Z8" s="8"/>
      <c r="AA8" s="8"/>
      <c r="AB8" s="8"/>
      <c r="AC8" s="8"/>
      <c r="AD8" s="8"/>
      <c r="AE8" s="8"/>
    </row>
    <row r="9" spans="1:46" s="2" customFormat="1" ht="12" customHeight="1">
      <c r="A9" s="8"/>
      <c r="B9" s="9"/>
      <c r="C9" s="31"/>
      <c r="D9" s="30" t="s">
        <v>41</v>
      </c>
      <c r="E9" s="31"/>
      <c r="F9" s="31"/>
      <c r="G9" s="31"/>
      <c r="H9" s="31"/>
      <c r="I9" s="31"/>
      <c r="J9" s="31"/>
      <c r="K9" s="8"/>
      <c r="L9" s="11"/>
      <c r="S9" s="8"/>
      <c r="T9" s="8"/>
      <c r="U9" s="8"/>
      <c r="V9" s="8"/>
      <c r="W9" s="8"/>
      <c r="X9" s="8"/>
      <c r="Y9" s="8"/>
      <c r="Z9" s="8"/>
      <c r="AA9" s="8"/>
      <c r="AB9" s="8"/>
      <c r="AC9" s="8"/>
      <c r="AD9" s="8"/>
      <c r="AE9" s="8"/>
    </row>
    <row r="10" spans="1:46" s="2" customFormat="1" ht="16.5" customHeight="1">
      <c r="A10" s="8"/>
      <c r="B10" s="9"/>
      <c r="C10" s="31"/>
      <c r="D10" s="31"/>
      <c r="E10" s="519" t="s">
        <v>38</v>
      </c>
      <c r="F10" s="518"/>
      <c r="G10" s="518"/>
      <c r="H10" s="518"/>
      <c r="I10" s="31"/>
      <c r="J10" s="31"/>
      <c r="K10" s="8"/>
      <c r="L10" s="11"/>
      <c r="S10" s="8"/>
      <c r="T10" s="8"/>
      <c r="U10" s="8"/>
      <c r="V10" s="8"/>
      <c r="W10" s="8"/>
      <c r="X10" s="8"/>
      <c r="Y10" s="8"/>
      <c r="Z10" s="8"/>
      <c r="AA10" s="8"/>
      <c r="AB10" s="8"/>
      <c r="AC10" s="8"/>
      <c r="AD10" s="8"/>
      <c r="AE10" s="8"/>
    </row>
    <row r="11" spans="1:46" s="2" customFormat="1">
      <c r="A11" s="8"/>
      <c r="B11" s="9"/>
      <c r="C11" s="31"/>
      <c r="D11" s="31"/>
      <c r="E11" s="31"/>
      <c r="F11" s="31"/>
      <c r="G11" s="31"/>
      <c r="H11" s="31"/>
      <c r="I11" s="31"/>
      <c r="J11" s="31"/>
      <c r="K11" s="8"/>
      <c r="L11" s="11"/>
      <c r="S11" s="8"/>
      <c r="T11" s="8"/>
      <c r="U11" s="8"/>
      <c r="V11" s="8"/>
      <c r="W11" s="8"/>
      <c r="X11" s="8"/>
      <c r="Y11" s="8"/>
      <c r="Z11" s="8"/>
      <c r="AA11" s="8"/>
      <c r="AB11" s="8"/>
      <c r="AC11" s="8"/>
      <c r="AD11" s="8"/>
      <c r="AE11" s="8"/>
    </row>
    <row r="12" spans="1:46" s="2" customFormat="1" ht="12" customHeight="1">
      <c r="A12" s="8"/>
      <c r="B12" s="9"/>
      <c r="C12" s="31"/>
      <c r="D12" s="30" t="s">
        <v>4</v>
      </c>
      <c r="E12" s="31"/>
      <c r="F12" s="30" t="s">
        <v>0</v>
      </c>
      <c r="G12" s="31"/>
      <c r="H12" s="31"/>
      <c r="I12" s="30" t="s">
        <v>5</v>
      </c>
      <c r="J12" s="30" t="s">
        <v>0</v>
      </c>
      <c r="K12" s="8"/>
      <c r="L12" s="11"/>
      <c r="S12" s="8"/>
      <c r="T12" s="8"/>
      <c r="U12" s="8"/>
      <c r="V12" s="8"/>
      <c r="W12" s="8"/>
      <c r="X12" s="8"/>
      <c r="Y12" s="8"/>
      <c r="Z12" s="8"/>
      <c r="AA12" s="8"/>
      <c r="AB12" s="8"/>
      <c r="AC12" s="8"/>
      <c r="AD12" s="8"/>
      <c r="AE12" s="8"/>
    </row>
    <row r="13" spans="1:46" s="2" customFormat="1" ht="12" customHeight="1">
      <c r="A13" s="8"/>
      <c r="B13" s="9"/>
      <c r="C13" s="31"/>
      <c r="D13" s="30" t="s">
        <v>6</v>
      </c>
      <c r="E13" s="31"/>
      <c r="F13" s="30" t="s">
        <v>7</v>
      </c>
      <c r="G13" s="31"/>
      <c r="H13" s="31"/>
      <c r="I13" s="30" t="s">
        <v>8</v>
      </c>
      <c r="J13" s="27" t="s">
        <v>42</v>
      </c>
      <c r="K13" s="8"/>
      <c r="L13" s="11"/>
      <c r="S13" s="8"/>
      <c r="T13" s="8"/>
      <c r="U13" s="8"/>
      <c r="V13" s="8"/>
      <c r="W13" s="8"/>
      <c r="X13" s="8"/>
      <c r="Y13" s="8"/>
      <c r="Z13" s="8"/>
      <c r="AA13" s="8"/>
      <c r="AB13" s="8"/>
      <c r="AC13" s="8"/>
      <c r="AD13" s="8"/>
      <c r="AE13" s="8"/>
    </row>
    <row r="14" spans="1:46" s="2" customFormat="1" ht="10.9" customHeight="1">
      <c r="A14" s="8"/>
      <c r="B14" s="9"/>
      <c r="C14" s="31"/>
      <c r="D14" s="31"/>
      <c r="E14" s="31"/>
      <c r="F14" s="31"/>
      <c r="G14" s="31"/>
      <c r="H14" s="31"/>
      <c r="I14" s="31"/>
      <c r="J14" s="31"/>
      <c r="K14" s="8"/>
      <c r="L14" s="11"/>
      <c r="S14" s="8"/>
      <c r="T14" s="8"/>
      <c r="U14" s="8"/>
      <c r="V14" s="8"/>
      <c r="W14" s="8"/>
      <c r="X14" s="8"/>
      <c r="Y14" s="8"/>
      <c r="Z14" s="8"/>
      <c r="AA14" s="8"/>
      <c r="AB14" s="8"/>
      <c r="AC14" s="8"/>
      <c r="AD14" s="8"/>
      <c r="AE14" s="8"/>
    </row>
    <row r="15" spans="1:46" s="2" customFormat="1" ht="12" customHeight="1">
      <c r="A15" s="8"/>
      <c r="B15" s="9"/>
      <c r="C15" s="31"/>
      <c r="D15" s="30" t="s">
        <v>9</v>
      </c>
      <c r="E15" s="31"/>
      <c r="F15" s="31"/>
      <c r="G15" s="31"/>
      <c r="H15" s="31"/>
      <c r="I15" s="30" t="s">
        <v>10</v>
      </c>
      <c r="J15" s="30" t="s">
        <v>0</v>
      </c>
      <c r="K15" s="8"/>
      <c r="L15" s="11"/>
      <c r="S15" s="8"/>
      <c r="T15" s="8"/>
      <c r="U15" s="8"/>
      <c r="V15" s="8"/>
      <c r="W15" s="8"/>
      <c r="X15" s="8"/>
      <c r="Y15" s="8"/>
      <c r="Z15" s="8"/>
      <c r="AA15" s="8"/>
      <c r="AB15" s="8"/>
      <c r="AC15" s="8"/>
      <c r="AD15" s="8"/>
      <c r="AE15" s="8"/>
    </row>
    <row r="16" spans="1:46" s="2" customFormat="1" ht="18" customHeight="1">
      <c r="A16" s="8"/>
      <c r="B16" s="9"/>
      <c r="C16" s="31"/>
      <c r="D16" s="31"/>
      <c r="E16" s="30" t="s">
        <v>11</v>
      </c>
      <c r="F16" s="31"/>
      <c r="G16" s="31"/>
      <c r="H16" s="31"/>
      <c r="I16" s="30" t="s">
        <v>12</v>
      </c>
      <c r="J16" s="30" t="s">
        <v>0</v>
      </c>
      <c r="K16" s="8"/>
      <c r="L16" s="11"/>
      <c r="S16" s="8"/>
      <c r="T16" s="8"/>
      <c r="U16" s="8"/>
      <c r="V16" s="8"/>
      <c r="W16" s="8"/>
      <c r="X16" s="8"/>
      <c r="Y16" s="8"/>
      <c r="Z16" s="8"/>
      <c r="AA16" s="8"/>
      <c r="AB16" s="8"/>
      <c r="AC16" s="8"/>
      <c r="AD16" s="8"/>
      <c r="AE16" s="8"/>
    </row>
    <row r="17" spans="1:31" s="2" customFormat="1" ht="7.15" customHeight="1">
      <c r="A17" s="8"/>
      <c r="B17" s="9"/>
      <c r="C17" s="31"/>
      <c r="D17" s="31"/>
      <c r="E17" s="31"/>
      <c r="F17" s="31"/>
      <c r="G17" s="31"/>
      <c r="H17" s="31"/>
      <c r="I17" s="31"/>
      <c r="J17" s="31"/>
      <c r="K17" s="8"/>
      <c r="L17" s="11"/>
      <c r="S17" s="8"/>
      <c r="T17" s="8"/>
      <c r="U17" s="8"/>
      <c r="V17" s="8"/>
      <c r="W17" s="8"/>
      <c r="X17" s="8"/>
      <c r="Y17" s="8"/>
      <c r="Z17" s="8"/>
      <c r="AA17" s="8"/>
      <c r="AB17" s="8"/>
      <c r="AC17" s="8"/>
      <c r="AD17" s="8"/>
      <c r="AE17" s="8"/>
    </row>
    <row r="18" spans="1:31" s="2" customFormat="1" ht="12" customHeight="1">
      <c r="A18" s="8"/>
      <c r="B18" s="9"/>
      <c r="C18" s="31"/>
      <c r="D18" s="30" t="s">
        <v>13</v>
      </c>
      <c r="E18" s="31"/>
      <c r="F18" s="31"/>
      <c r="G18" s="31"/>
      <c r="H18" s="31"/>
      <c r="I18" s="30" t="s">
        <v>10</v>
      </c>
      <c r="J18" s="30"/>
      <c r="K18" s="8"/>
      <c r="L18" s="11"/>
      <c r="S18" s="8"/>
      <c r="T18" s="8"/>
      <c r="U18" s="8"/>
      <c r="V18" s="8"/>
      <c r="W18" s="8"/>
      <c r="X18" s="8"/>
      <c r="Y18" s="8"/>
      <c r="Z18" s="8"/>
      <c r="AA18" s="8"/>
      <c r="AB18" s="8"/>
      <c r="AC18" s="8"/>
      <c r="AD18" s="8"/>
      <c r="AE18" s="8"/>
    </row>
    <row r="19" spans="1:31" s="2" customFormat="1" ht="18" customHeight="1">
      <c r="A19" s="8"/>
      <c r="B19" s="9"/>
      <c r="C19" s="31"/>
      <c r="D19" s="31"/>
      <c r="E19" s="517"/>
      <c r="F19" s="517"/>
      <c r="G19" s="517"/>
      <c r="H19" s="517"/>
      <c r="I19" s="30" t="s">
        <v>12</v>
      </c>
      <c r="J19" s="30"/>
      <c r="K19" s="8"/>
      <c r="L19" s="11"/>
      <c r="S19" s="8"/>
      <c r="T19" s="8"/>
      <c r="U19" s="8"/>
      <c r="V19" s="8"/>
      <c r="W19" s="8"/>
      <c r="X19" s="8"/>
      <c r="Y19" s="8"/>
      <c r="Z19" s="8"/>
      <c r="AA19" s="8"/>
      <c r="AB19" s="8"/>
      <c r="AC19" s="8"/>
      <c r="AD19" s="8"/>
      <c r="AE19" s="8"/>
    </row>
    <row r="20" spans="1:31" s="2" customFormat="1" ht="7.15" customHeight="1">
      <c r="A20" s="8"/>
      <c r="B20" s="9"/>
      <c r="C20" s="31"/>
      <c r="D20" s="31"/>
      <c r="E20" s="31"/>
      <c r="F20" s="31"/>
      <c r="G20" s="31"/>
      <c r="H20" s="31"/>
      <c r="I20" s="31"/>
      <c r="J20" s="31"/>
      <c r="K20" s="8"/>
      <c r="L20" s="11"/>
      <c r="S20" s="8"/>
      <c r="T20" s="8"/>
      <c r="U20" s="8"/>
      <c r="V20" s="8"/>
      <c r="W20" s="8"/>
      <c r="X20" s="8"/>
      <c r="Y20" s="8"/>
      <c r="Z20" s="8"/>
      <c r="AA20" s="8"/>
      <c r="AB20" s="8"/>
      <c r="AC20" s="8"/>
      <c r="AD20" s="8"/>
      <c r="AE20" s="8"/>
    </row>
    <row r="21" spans="1:31" s="2" customFormat="1" ht="12" customHeight="1">
      <c r="A21" s="8"/>
      <c r="B21" s="9"/>
      <c r="C21" s="31"/>
      <c r="D21" s="30" t="s">
        <v>14</v>
      </c>
      <c r="E21" s="31"/>
      <c r="F21" s="31"/>
      <c r="G21" s="31"/>
      <c r="H21" s="31"/>
      <c r="I21" s="30" t="s">
        <v>10</v>
      </c>
      <c r="J21" s="30" t="s">
        <v>0</v>
      </c>
      <c r="K21" s="8"/>
      <c r="L21" s="11"/>
      <c r="S21" s="8"/>
      <c r="T21" s="8"/>
      <c r="U21" s="8"/>
      <c r="V21" s="8"/>
      <c r="W21" s="8"/>
      <c r="X21" s="8"/>
      <c r="Y21" s="8"/>
      <c r="Z21" s="8"/>
      <c r="AA21" s="8"/>
      <c r="AB21" s="8"/>
      <c r="AC21" s="8"/>
      <c r="AD21" s="8"/>
      <c r="AE21" s="8"/>
    </row>
    <row r="22" spans="1:31" s="2" customFormat="1" ht="18" customHeight="1">
      <c r="A22" s="8"/>
      <c r="B22" s="9"/>
      <c r="C22" s="31"/>
      <c r="D22" s="31"/>
      <c r="E22" s="30" t="s">
        <v>15</v>
      </c>
      <c r="F22" s="31"/>
      <c r="G22" s="31"/>
      <c r="H22" s="31"/>
      <c r="I22" s="30" t="s">
        <v>12</v>
      </c>
      <c r="J22" s="30" t="s">
        <v>0</v>
      </c>
      <c r="K22" s="8"/>
      <c r="L22" s="11"/>
      <c r="S22" s="8"/>
      <c r="T22" s="8"/>
      <c r="U22" s="8"/>
      <c r="V22" s="8"/>
      <c r="W22" s="8"/>
      <c r="X22" s="8"/>
      <c r="Y22" s="8"/>
      <c r="Z22" s="8"/>
      <c r="AA22" s="8"/>
      <c r="AB22" s="8"/>
      <c r="AC22" s="8"/>
      <c r="AD22" s="8"/>
      <c r="AE22" s="8"/>
    </row>
    <row r="23" spans="1:31" s="2" customFormat="1" ht="7.15" customHeight="1">
      <c r="A23" s="8"/>
      <c r="B23" s="9"/>
      <c r="C23" s="31"/>
      <c r="D23" s="31"/>
      <c r="E23" s="31"/>
      <c r="F23" s="31"/>
      <c r="G23" s="31"/>
      <c r="H23" s="31"/>
      <c r="I23" s="31"/>
      <c r="J23" s="31"/>
      <c r="K23" s="8"/>
      <c r="L23" s="11"/>
      <c r="S23" s="8"/>
      <c r="T23" s="8"/>
      <c r="U23" s="8"/>
      <c r="V23" s="8"/>
      <c r="W23" s="8"/>
      <c r="X23" s="8"/>
      <c r="Y23" s="8"/>
      <c r="Z23" s="8"/>
      <c r="AA23" s="8"/>
      <c r="AB23" s="8"/>
      <c r="AC23" s="8"/>
      <c r="AD23" s="8"/>
      <c r="AE23" s="8"/>
    </row>
    <row r="24" spans="1:31" s="2" customFormat="1" ht="12" customHeight="1">
      <c r="A24" s="8"/>
      <c r="B24" s="9"/>
      <c r="C24" s="31"/>
      <c r="D24" s="30" t="s">
        <v>16</v>
      </c>
      <c r="E24" s="31"/>
      <c r="F24" s="31"/>
      <c r="G24" s="31"/>
      <c r="H24" s="31"/>
      <c r="I24" s="30" t="s">
        <v>10</v>
      </c>
      <c r="J24" s="30" t="s">
        <v>0</v>
      </c>
      <c r="K24" s="8"/>
      <c r="L24" s="11"/>
      <c r="S24" s="8"/>
      <c r="T24" s="8"/>
      <c r="U24" s="8"/>
      <c r="V24" s="8"/>
      <c r="W24" s="8"/>
      <c r="X24" s="8"/>
      <c r="Y24" s="8"/>
      <c r="Z24" s="8"/>
      <c r="AA24" s="8"/>
      <c r="AB24" s="8"/>
      <c r="AC24" s="8"/>
      <c r="AD24" s="8"/>
      <c r="AE24" s="8"/>
    </row>
    <row r="25" spans="1:31" s="2" customFormat="1" ht="18" customHeight="1">
      <c r="A25" s="8"/>
      <c r="B25" s="9"/>
      <c r="C25" s="31"/>
      <c r="D25" s="31"/>
      <c r="E25" s="30" t="s">
        <v>17</v>
      </c>
      <c r="F25" s="31"/>
      <c r="G25" s="31"/>
      <c r="H25" s="31"/>
      <c r="I25" s="30" t="s">
        <v>12</v>
      </c>
      <c r="J25" s="30" t="s">
        <v>0</v>
      </c>
      <c r="K25" s="8"/>
      <c r="L25" s="11"/>
      <c r="S25" s="8"/>
      <c r="T25" s="8"/>
      <c r="U25" s="8"/>
      <c r="V25" s="8"/>
      <c r="W25" s="8"/>
      <c r="X25" s="8"/>
      <c r="Y25" s="8"/>
      <c r="Z25" s="8"/>
      <c r="AA25" s="8"/>
      <c r="AB25" s="8"/>
      <c r="AC25" s="8"/>
      <c r="AD25" s="8"/>
      <c r="AE25" s="8"/>
    </row>
    <row r="26" spans="1:31" s="2" customFormat="1" ht="7.15" customHeight="1">
      <c r="A26" s="8"/>
      <c r="B26" s="9"/>
      <c r="C26" s="31"/>
      <c r="D26" s="31"/>
      <c r="E26" s="31"/>
      <c r="F26" s="31"/>
      <c r="G26" s="31"/>
      <c r="H26" s="31"/>
      <c r="I26" s="31"/>
      <c r="J26" s="31"/>
      <c r="K26" s="8"/>
      <c r="L26" s="11"/>
      <c r="S26" s="8"/>
      <c r="T26" s="8"/>
      <c r="U26" s="8"/>
      <c r="V26" s="8"/>
      <c r="W26" s="8"/>
      <c r="X26" s="8"/>
      <c r="Y26" s="8"/>
      <c r="Z26" s="8"/>
      <c r="AA26" s="8"/>
      <c r="AB26" s="8"/>
      <c r="AC26" s="8"/>
      <c r="AD26" s="8"/>
      <c r="AE26" s="8"/>
    </row>
    <row r="27" spans="1:31" s="2" customFormat="1" ht="12" customHeight="1">
      <c r="A27" s="8"/>
      <c r="B27" s="9"/>
      <c r="C27" s="31"/>
      <c r="D27" s="30" t="s">
        <v>18</v>
      </c>
      <c r="E27" s="31"/>
      <c r="F27" s="31"/>
      <c r="G27" s="31"/>
      <c r="H27" s="31"/>
      <c r="I27" s="31"/>
      <c r="J27" s="31"/>
      <c r="K27" s="8"/>
      <c r="L27" s="11"/>
      <c r="S27" s="8"/>
      <c r="T27" s="8"/>
      <c r="U27" s="8"/>
      <c r="V27" s="8"/>
      <c r="W27" s="8"/>
      <c r="X27" s="8"/>
      <c r="Y27" s="8"/>
      <c r="Z27" s="8"/>
      <c r="AA27" s="8"/>
      <c r="AB27" s="8"/>
      <c r="AC27" s="8"/>
      <c r="AD27" s="8"/>
      <c r="AE27" s="8"/>
    </row>
    <row r="28" spans="1:31" s="3" customFormat="1" ht="16.5" customHeight="1">
      <c r="A28" s="21"/>
      <c r="B28" s="22"/>
      <c r="C28" s="32"/>
      <c r="D28" s="32"/>
      <c r="E28" s="516" t="s">
        <v>0</v>
      </c>
      <c r="F28" s="516"/>
      <c r="G28" s="516"/>
      <c r="H28" s="516"/>
      <c r="I28" s="32"/>
      <c r="J28" s="32"/>
      <c r="K28" s="21"/>
      <c r="L28" s="23"/>
      <c r="S28" s="21"/>
      <c r="T28" s="21"/>
      <c r="U28" s="21"/>
      <c r="V28" s="21"/>
      <c r="W28" s="21"/>
      <c r="X28" s="21"/>
      <c r="Y28" s="21"/>
      <c r="Z28" s="21"/>
      <c r="AA28" s="21"/>
      <c r="AB28" s="21"/>
      <c r="AC28" s="21"/>
      <c r="AD28" s="21"/>
      <c r="AE28" s="21"/>
    </row>
    <row r="29" spans="1:31" s="2" customFormat="1" ht="7.15" customHeight="1">
      <c r="A29" s="8"/>
      <c r="B29" s="9"/>
      <c r="C29" s="31"/>
      <c r="D29" s="31"/>
      <c r="E29" s="31"/>
      <c r="F29" s="31"/>
      <c r="G29" s="31"/>
      <c r="H29" s="31"/>
      <c r="I29" s="31"/>
      <c r="J29" s="31"/>
      <c r="K29" s="8"/>
      <c r="L29" s="11"/>
      <c r="S29" s="8"/>
      <c r="T29" s="8"/>
      <c r="U29" s="8"/>
      <c r="V29" s="8"/>
      <c r="W29" s="8"/>
      <c r="X29" s="8"/>
      <c r="Y29" s="8"/>
      <c r="Z29" s="8"/>
      <c r="AA29" s="8"/>
      <c r="AB29" s="8"/>
      <c r="AC29" s="8"/>
      <c r="AD29" s="8"/>
      <c r="AE29" s="8"/>
    </row>
    <row r="30" spans="1:31" s="2" customFormat="1" ht="7.15" customHeight="1">
      <c r="A30" s="8"/>
      <c r="B30" s="9"/>
      <c r="C30" s="31"/>
      <c r="D30" s="33"/>
      <c r="E30" s="33"/>
      <c r="F30" s="33"/>
      <c r="G30" s="33"/>
      <c r="H30" s="33"/>
      <c r="I30" s="33"/>
      <c r="J30" s="33"/>
      <c r="K30" s="18"/>
      <c r="L30" s="11"/>
      <c r="S30" s="8"/>
      <c r="T30" s="8"/>
      <c r="U30" s="8"/>
      <c r="V30" s="8"/>
      <c r="W30" s="8"/>
      <c r="X30" s="8"/>
      <c r="Y30" s="8"/>
      <c r="Z30" s="8"/>
      <c r="AA30" s="8"/>
      <c r="AB30" s="8"/>
      <c r="AC30" s="8"/>
      <c r="AD30" s="8"/>
      <c r="AE30" s="8"/>
    </row>
    <row r="31" spans="1:31" s="2" customFormat="1" ht="25.35" customHeight="1">
      <c r="A31" s="8"/>
      <c r="B31" s="9"/>
      <c r="C31" s="31"/>
      <c r="D31" s="34" t="s">
        <v>19</v>
      </c>
      <c r="E31" s="31"/>
      <c r="F31" s="31"/>
      <c r="G31" s="31"/>
      <c r="H31" s="31"/>
      <c r="I31" s="31"/>
      <c r="J31" s="35">
        <f>'Rozpočet E1.1'!J18</f>
        <v>0</v>
      </c>
      <c r="K31" s="8"/>
      <c r="L31" s="11"/>
      <c r="S31" s="8"/>
      <c r="T31" s="8"/>
      <c r="U31" s="8"/>
      <c r="V31" s="8"/>
      <c r="W31" s="8"/>
      <c r="X31" s="8"/>
      <c r="Y31" s="8"/>
      <c r="Z31" s="8"/>
      <c r="AA31" s="8"/>
      <c r="AB31" s="8"/>
      <c r="AC31" s="8"/>
      <c r="AD31" s="8"/>
      <c r="AE31" s="8"/>
    </row>
    <row r="32" spans="1:31" s="2" customFormat="1" ht="7.15" customHeight="1">
      <c r="A32" s="8"/>
      <c r="B32" s="9"/>
      <c r="C32" s="31"/>
      <c r="D32" s="33"/>
      <c r="E32" s="33"/>
      <c r="F32" s="33"/>
      <c r="G32" s="33"/>
      <c r="H32" s="33"/>
      <c r="I32" s="33"/>
      <c r="J32" s="33"/>
      <c r="K32" s="18"/>
      <c r="L32" s="11"/>
      <c r="S32" s="8"/>
      <c r="T32" s="8"/>
      <c r="U32" s="8"/>
      <c r="V32" s="8"/>
      <c r="W32" s="8"/>
      <c r="X32" s="8"/>
      <c r="Y32" s="8"/>
      <c r="Z32" s="8"/>
      <c r="AA32" s="8"/>
      <c r="AB32" s="8"/>
      <c r="AC32" s="8"/>
      <c r="AD32" s="8"/>
      <c r="AE32" s="8"/>
    </row>
    <row r="33" spans="1:31" s="2" customFormat="1" ht="14.45" customHeight="1">
      <c r="A33" s="8"/>
      <c r="B33" s="9"/>
      <c r="C33" s="31"/>
      <c r="D33" s="31"/>
      <c r="E33" s="31"/>
      <c r="F33" s="36" t="s">
        <v>21</v>
      </c>
      <c r="G33" s="31"/>
      <c r="H33" s="31"/>
      <c r="I33" s="36" t="s">
        <v>20</v>
      </c>
      <c r="J33" s="36" t="s">
        <v>22</v>
      </c>
      <c r="K33" s="8"/>
      <c r="L33" s="11"/>
      <c r="S33" s="8"/>
      <c r="T33" s="8"/>
      <c r="U33" s="8"/>
      <c r="V33" s="8"/>
      <c r="W33" s="8"/>
      <c r="X33" s="8"/>
      <c r="Y33" s="8"/>
      <c r="Z33" s="8"/>
      <c r="AA33" s="8"/>
      <c r="AB33" s="8"/>
      <c r="AC33" s="8"/>
      <c r="AD33" s="8"/>
      <c r="AE33" s="8"/>
    </row>
    <row r="34" spans="1:31" s="2" customFormat="1" ht="14.45" customHeight="1">
      <c r="A34" s="8"/>
      <c r="B34" s="9"/>
      <c r="C34" s="31"/>
      <c r="D34" s="37" t="s">
        <v>23</v>
      </c>
      <c r="E34" s="30"/>
      <c r="F34" s="38">
        <f>J31</f>
        <v>0</v>
      </c>
      <c r="G34" s="31"/>
      <c r="H34" s="31"/>
      <c r="I34" s="39">
        <v>0.2</v>
      </c>
      <c r="J34" s="38">
        <f>J39-J31</f>
        <v>0</v>
      </c>
      <c r="K34" s="8"/>
      <c r="L34" s="11"/>
      <c r="S34" s="8"/>
      <c r="T34" s="8"/>
      <c r="U34" s="8"/>
      <c r="V34" s="8"/>
      <c r="W34" s="8"/>
      <c r="X34" s="8"/>
      <c r="Y34" s="8"/>
      <c r="Z34" s="8"/>
      <c r="AA34" s="8"/>
      <c r="AB34" s="8"/>
      <c r="AC34" s="8"/>
      <c r="AD34" s="8"/>
      <c r="AE34" s="8"/>
    </row>
    <row r="35" spans="1:31" s="2" customFormat="1" ht="14.45" hidden="1" customHeight="1">
      <c r="A35" s="8"/>
      <c r="B35" s="9"/>
      <c r="C35" s="31"/>
      <c r="D35" s="31"/>
      <c r="E35" s="30" t="s">
        <v>24</v>
      </c>
      <c r="F35" s="38" t="e">
        <f>ROUND((SUM(#REF!)),  2)</f>
        <v>#REF!</v>
      </c>
      <c r="G35" s="31"/>
      <c r="H35" s="31"/>
      <c r="I35" s="39">
        <v>0.2</v>
      </c>
      <c r="J35" s="38">
        <f>0</f>
        <v>0</v>
      </c>
      <c r="K35" s="8"/>
      <c r="L35" s="11"/>
      <c r="S35" s="8"/>
      <c r="T35" s="8"/>
      <c r="U35" s="8"/>
      <c r="V35" s="8"/>
      <c r="W35" s="8"/>
      <c r="X35" s="8"/>
      <c r="Y35" s="8"/>
      <c r="Z35" s="8"/>
      <c r="AA35" s="8"/>
      <c r="AB35" s="8"/>
      <c r="AC35" s="8"/>
      <c r="AD35" s="8"/>
      <c r="AE35" s="8"/>
    </row>
    <row r="36" spans="1:31" s="2" customFormat="1" ht="14.45" hidden="1" customHeight="1">
      <c r="A36" s="8"/>
      <c r="B36" s="9"/>
      <c r="C36" s="31"/>
      <c r="D36" s="31"/>
      <c r="E36" s="30" t="s">
        <v>25</v>
      </c>
      <c r="F36" s="38" t="e">
        <f>ROUND((SUM(#REF!)),  2)</f>
        <v>#REF!</v>
      </c>
      <c r="G36" s="31"/>
      <c r="H36" s="31"/>
      <c r="I36" s="39">
        <v>0.2</v>
      </c>
      <c r="J36" s="38">
        <f>0</f>
        <v>0</v>
      </c>
      <c r="K36" s="8"/>
      <c r="L36" s="11"/>
      <c r="S36" s="8"/>
      <c r="T36" s="8"/>
      <c r="U36" s="8"/>
      <c r="V36" s="8"/>
      <c r="W36" s="8"/>
      <c r="X36" s="8"/>
      <c r="Y36" s="8"/>
      <c r="Z36" s="8"/>
      <c r="AA36" s="8"/>
      <c r="AB36" s="8"/>
      <c r="AC36" s="8"/>
      <c r="AD36" s="8"/>
      <c r="AE36" s="8"/>
    </row>
    <row r="37" spans="1:31" s="2" customFormat="1" ht="14.45" hidden="1" customHeight="1">
      <c r="A37" s="8"/>
      <c r="B37" s="9"/>
      <c r="C37" s="31"/>
      <c r="D37" s="31"/>
      <c r="E37" s="30" t="s">
        <v>26</v>
      </c>
      <c r="F37" s="38" t="e">
        <f>ROUND((SUM(#REF!)),  2)</f>
        <v>#REF!</v>
      </c>
      <c r="G37" s="31"/>
      <c r="H37" s="31"/>
      <c r="I37" s="39">
        <v>0</v>
      </c>
      <c r="J37" s="38">
        <f>0</f>
        <v>0</v>
      </c>
      <c r="K37" s="8"/>
      <c r="L37" s="11"/>
      <c r="S37" s="8"/>
      <c r="T37" s="8"/>
      <c r="U37" s="8"/>
      <c r="V37" s="8"/>
      <c r="W37" s="8"/>
      <c r="X37" s="8"/>
      <c r="Y37" s="8"/>
      <c r="Z37" s="8"/>
      <c r="AA37" s="8"/>
      <c r="AB37" s="8"/>
      <c r="AC37" s="8"/>
      <c r="AD37" s="8"/>
      <c r="AE37" s="8"/>
    </row>
    <row r="38" spans="1:31" s="2" customFormat="1" ht="7.15" customHeight="1">
      <c r="A38" s="8"/>
      <c r="B38" s="9"/>
      <c r="C38" s="31"/>
      <c r="D38" s="31"/>
      <c r="E38" s="31"/>
      <c r="F38" s="31"/>
      <c r="G38" s="31"/>
      <c r="H38" s="31"/>
      <c r="I38" s="31"/>
      <c r="J38" s="31"/>
      <c r="K38" s="8"/>
      <c r="L38" s="11"/>
      <c r="S38" s="8"/>
      <c r="T38" s="8"/>
      <c r="U38" s="8"/>
      <c r="V38" s="8"/>
      <c r="W38" s="8"/>
      <c r="X38" s="8"/>
      <c r="Y38" s="8"/>
      <c r="Z38" s="8"/>
      <c r="AA38" s="8"/>
      <c r="AB38" s="8"/>
      <c r="AC38" s="8"/>
      <c r="AD38" s="8"/>
      <c r="AE38" s="8"/>
    </row>
    <row r="39" spans="1:31" s="2" customFormat="1" ht="25.35" customHeight="1">
      <c r="A39" s="8"/>
      <c r="B39" s="9"/>
      <c r="C39" s="40"/>
      <c r="D39" s="41" t="s">
        <v>27</v>
      </c>
      <c r="E39" s="42"/>
      <c r="F39" s="42"/>
      <c r="G39" s="43" t="s">
        <v>28</v>
      </c>
      <c r="H39" s="44" t="s">
        <v>29</v>
      </c>
      <c r="I39" s="42"/>
      <c r="J39" s="45">
        <f>J31*1.2</f>
        <v>0</v>
      </c>
      <c r="K39" s="24"/>
      <c r="L39" s="11"/>
      <c r="S39" s="8"/>
      <c r="T39" s="8"/>
      <c r="U39" s="8"/>
      <c r="V39" s="8"/>
      <c r="W39" s="8"/>
      <c r="X39" s="8"/>
      <c r="Y39" s="8"/>
      <c r="Z39" s="8"/>
      <c r="AA39" s="8"/>
      <c r="AB39" s="8"/>
      <c r="AC39" s="8"/>
      <c r="AD39" s="8"/>
      <c r="AE39" s="8"/>
    </row>
    <row r="40" spans="1:31" s="2" customFormat="1" ht="14.45" customHeight="1">
      <c r="A40" s="8"/>
      <c r="B40" s="9"/>
      <c r="C40" s="8"/>
      <c r="D40" s="8"/>
      <c r="E40" s="8"/>
      <c r="F40" s="8"/>
      <c r="G40" s="8"/>
      <c r="H40" s="8"/>
      <c r="I40" s="8"/>
      <c r="J40" s="8"/>
      <c r="K40" s="8"/>
      <c r="L40" s="11"/>
      <c r="S40" s="8"/>
      <c r="T40" s="8"/>
      <c r="U40" s="8"/>
      <c r="V40" s="8"/>
      <c r="W40" s="8"/>
      <c r="X40" s="8"/>
      <c r="Y40" s="8"/>
      <c r="Z40" s="8"/>
      <c r="AA40" s="8"/>
      <c r="AB40" s="8"/>
      <c r="AC40" s="8"/>
      <c r="AD40" s="8"/>
      <c r="AE40" s="8"/>
    </row>
    <row r="41" spans="1:31" s="1" customFormat="1" ht="14.45" customHeight="1">
      <c r="B41" s="7"/>
      <c r="L41" s="7"/>
    </row>
    <row r="42" spans="1:31" s="1" customFormat="1" ht="14.45" customHeight="1">
      <c r="B42" s="7"/>
      <c r="L42" s="7"/>
    </row>
    <row r="43" spans="1:31" s="1" customFormat="1" ht="14.45" customHeight="1">
      <c r="B43" s="7"/>
      <c r="L43" s="7"/>
    </row>
    <row r="44" spans="1:31" s="1" customFormat="1" ht="14.45" customHeight="1">
      <c r="B44" s="7"/>
      <c r="L44" s="7"/>
    </row>
    <row r="45" spans="1:31" s="1" customFormat="1" ht="14.45" customHeight="1">
      <c r="B45" s="7"/>
      <c r="L45" s="7"/>
    </row>
    <row r="46" spans="1:31" s="1" customFormat="1" ht="14.45" customHeight="1">
      <c r="B46" s="7"/>
      <c r="L46" s="7"/>
    </row>
    <row r="47" spans="1:31" s="1" customFormat="1" ht="14.45" customHeight="1">
      <c r="B47" s="7"/>
      <c r="L47" s="7"/>
    </row>
    <row r="48" spans="1:31" s="2" customFormat="1" ht="14.45" customHeight="1">
      <c r="B48" s="11"/>
      <c r="D48" s="12" t="s">
        <v>30</v>
      </c>
      <c r="E48" s="13"/>
      <c r="F48" s="13"/>
      <c r="G48" s="12" t="s">
        <v>31</v>
      </c>
      <c r="H48" s="13"/>
      <c r="I48" s="13"/>
      <c r="J48" s="13"/>
      <c r="K48" s="13"/>
      <c r="L48" s="11"/>
    </row>
    <row r="49" spans="1:31">
      <c r="B49" s="7"/>
      <c r="L49" s="7"/>
    </row>
    <row r="50" spans="1:31">
      <c r="B50" s="7"/>
      <c r="L50" s="7"/>
    </row>
    <row r="51" spans="1:31">
      <c r="B51" s="7"/>
      <c r="L51" s="7"/>
    </row>
    <row r="52" spans="1:31">
      <c r="B52" s="7"/>
      <c r="L52" s="7"/>
    </row>
    <row r="53" spans="1:31">
      <c r="B53" s="7"/>
      <c r="L53" s="7"/>
    </row>
    <row r="54" spans="1:31">
      <c r="B54" s="7"/>
      <c r="L54" s="7"/>
    </row>
    <row r="55" spans="1:31">
      <c r="B55" s="7"/>
      <c r="L55" s="7"/>
    </row>
    <row r="56" spans="1:31">
      <c r="B56" s="7"/>
      <c r="L56" s="7"/>
    </row>
    <row r="57" spans="1:31">
      <c r="B57" s="7"/>
      <c r="L57" s="7"/>
    </row>
    <row r="58" spans="1:31">
      <c r="B58" s="7"/>
      <c r="L58" s="7"/>
    </row>
    <row r="59" spans="1:31" s="2" customFormat="1" ht="12.75">
      <c r="A59" s="8"/>
      <c r="B59" s="9"/>
      <c r="C59" s="8"/>
      <c r="D59" s="14" t="s">
        <v>32</v>
      </c>
      <c r="E59" s="10"/>
      <c r="F59" s="25" t="s">
        <v>33</v>
      </c>
      <c r="G59" s="14" t="s">
        <v>32</v>
      </c>
      <c r="H59" s="10"/>
      <c r="I59" s="10"/>
      <c r="J59" s="26" t="s">
        <v>33</v>
      </c>
      <c r="K59" s="10"/>
      <c r="L59" s="11"/>
      <c r="S59" s="8"/>
      <c r="T59" s="8"/>
      <c r="U59" s="8"/>
      <c r="V59" s="8"/>
      <c r="W59" s="8"/>
      <c r="X59" s="8"/>
      <c r="Y59" s="8"/>
      <c r="Z59" s="8"/>
      <c r="AA59" s="8"/>
      <c r="AB59" s="8"/>
      <c r="AC59" s="8"/>
      <c r="AD59" s="8"/>
      <c r="AE59" s="8"/>
    </row>
    <row r="60" spans="1:31">
      <c r="B60" s="7"/>
      <c r="L60" s="7"/>
    </row>
    <row r="61" spans="1:31">
      <c r="B61" s="7"/>
      <c r="L61" s="7"/>
    </row>
    <row r="62" spans="1:31">
      <c r="B62" s="7"/>
      <c r="L62" s="7"/>
    </row>
    <row r="63" spans="1:31" s="2" customFormat="1" ht="12.75">
      <c r="A63" s="8"/>
      <c r="B63" s="9"/>
      <c r="C63" s="8"/>
      <c r="D63" s="12" t="s">
        <v>34</v>
      </c>
      <c r="E63" s="15"/>
      <c r="F63" s="15"/>
      <c r="G63" s="12" t="s">
        <v>35</v>
      </c>
      <c r="H63" s="15"/>
      <c r="I63" s="15"/>
      <c r="J63" s="15"/>
      <c r="K63" s="15"/>
      <c r="L63" s="11"/>
      <c r="S63" s="8"/>
      <c r="T63" s="8"/>
      <c r="U63" s="8"/>
      <c r="V63" s="8"/>
      <c r="W63" s="8"/>
      <c r="X63" s="8"/>
      <c r="Y63" s="8"/>
      <c r="Z63" s="8"/>
      <c r="AA63" s="8"/>
      <c r="AB63" s="8"/>
      <c r="AC63" s="8"/>
      <c r="AD63" s="8"/>
      <c r="AE63" s="8"/>
    </row>
    <row r="64" spans="1:31">
      <c r="B64" s="7"/>
      <c r="L64" s="7"/>
    </row>
    <row r="65" spans="1:31">
      <c r="B65" s="7"/>
      <c r="L65" s="7"/>
    </row>
    <row r="66" spans="1:31">
      <c r="B66" s="7"/>
      <c r="L66" s="7"/>
    </row>
    <row r="67" spans="1:31">
      <c r="B67" s="7"/>
      <c r="L67" s="7"/>
    </row>
    <row r="68" spans="1:31">
      <c r="B68" s="7"/>
      <c r="L68" s="7"/>
    </row>
    <row r="69" spans="1:31">
      <c r="B69" s="7"/>
      <c r="L69" s="7"/>
    </row>
    <row r="70" spans="1:31">
      <c r="B70" s="7"/>
      <c r="L70" s="7"/>
    </row>
    <row r="71" spans="1:31">
      <c r="B71" s="7"/>
      <c r="L71" s="7"/>
    </row>
    <row r="72" spans="1:31" s="2" customFormat="1" ht="12.75">
      <c r="A72" s="8"/>
      <c r="B72" s="9"/>
      <c r="C72" s="8"/>
      <c r="D72" s="14" t="s">
        <v>32</v>
      </c>
      <c r="E72" s="10"/>
      <c r="F72" s="25" t="s">
        <v>33</v>
      </c>
      <c r="G72" s="14" t="s">
        <v>32</v>
      </c>
      <c r="H72" s="10"/>
      <c r="I72" s="10"/>
      <c r="J72" s="26" t="s">
        <v>33</v>
      </c>
      <c r="K72" s="10"/>
      <c r="L72" s="11"/>
      <c r="S72" s="8"/>
      <c r="T72" s="8"/>
      <c r="U72" s="8"/>
      <c r="V72" s="8"/>
      <c r="W72" s="8"/>
      <c r="X72" s="8"/>
      <c r="Y72" s="8"/>
      <c r="Z72" s="8"/>
      <c r="AA72" s="8"/>
      <c r="AB72" s="8"/>
      <c r="AC72" s="8"/>
      <c r="AD72" s="8"/>
      <c r="AE72" s="8"/>
    </row>
    <row r="73" spans="1:31" s="2" customFormat="1" ht="14.45" customHeight="1">
      <c r="A73" s="8"/>
      <c r="B73" s="16"/>
      <c r="C73" s="17"/>
      <c r="D73" s="17"/>
      <c r="E73" s="17"/>
      <c r="F73" s="17"/>
      <c r="G73" s="17"/>
      <c r="H73" s="17"/>
      <c r="I73" s="17"/>
      <c r="J73" s="17"/>
      <c r="K73" s="17"/>
      <c r="L73" s="11"/>
      <c r="S73" s="8"/>
      <c r="T73" s="8"/>
      <c r="U73" s="8"/>
      <c r="V73" s="8"/>
      <c r="W73" s="8"/>
      <c r="X73" s="8"/>
      <c r="Y73" s="8"/>
      <c r="Z73" s="8"/>
      <c r="AA73" s="8"/>
      <c r="AB73" s="8"/>
      <c r="AC73" s="8"/>
      <c r="AD73" s="8"/>
      <c r="AE73" s="8"/>
    </row>
  </sheetData>
  <mergeCells count="5">
    <mergeCell ref="E6:H6"/>
    <mergeCell ref="E8:H8"/>
    <mergeCell ref="E10:H10"/>
    <mergeCell ref="E19:H19"/>
    <mergeCell ref="E28:H28"/>
  </mergeCells>
  <pageMargins left="0.39374999999999999" right="0.39374999999999999" top="0.39374999999999999" bottom="0.39374999999999999" header="0" footer="0"/>
  <pageSetup paperSize="9" scale="78" fitToHeight="100" orientation="portrait" blackAndWhite="1" r:id="rId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topLeftCell="A37" workbookViewId="0">
      <selection activeCell="E29" sqref="E29"/>
    </sheetView>
  </sheetViews>
  <sheetFormatPr defaultColWidth="10.6640625" defaultRowHeight="12" customHeight="1"/>
  <cols>
    <col min="1" max="1" width="16.33203125" style="46" customWidth="1"/>
    <col min="2" max="2" width="72.33203125" style="46" customWidth="1"/>
    <col min="3" max="3" width="22" style="46" customWidth="1"/>
    <col min="4" max="4" width="21" style="46" customWidth="1"/>
    <col min="5" max="5" width="21.5" style="46" customWidth="1"/>
    <col min="6" max="16384" width="10.6640625" style="46"/>
  </cols>
  <sheetData>
    <row r="1" spans="1:6" ht="30.75" customHeight="1">
      <c r="A1" s="513" t="s">
        <v>539</v>
      </c>
      <c r="B1" s="513"/>
      <c r="C1" s="513"/>
      <c r="D1" s="513"/>
      <c r="E1" s="513"/>
    </row>
    <row r="2" spans="1:6" ht="12.75" customHeight="1">
      <c r="A2" s="192" t="s">
        <v>150</v>
      </c>
      <c r="B2" s="192"/>
      <c r="C2" s="192"/>
      <c r="D2" s="192"/>
      <c r="E2" s="192"/>
    </row>
    <row r="3" spans="1:6" ht="12.75" customHeight="1">
      <c r="A3" s="192" t="s">
        <v>1254</v>
      </c>
      <c r="B3" s="192"/>
      <c r="C3" s="192"/>
      <c r="D3" s="192"/>
      <c r="E3" s="192"/>
    </row>
    <row r="4" spans="1:6" ht="13.5" customHeight="1">
      <c r="A4" s="193"/>
      <c r="B4" s="193"/>
      <c r="C4" s="192"/>
      <c r="D4" s="192"/>
      <c r="E4" s="192"/>
    </row>
    <row r="5" spans="1:6" ht="6.75" customHeight="1">
      <c r="A5" s="146"/>
      <c r="B5" s="146"/>
      <c r="C5" s="146"/>
      <c r="D5" s="146"/>
      <c r="E5" s="146"/>
    </row>
    <row r="6" spans="1:6" ht="13.5" customHeight="1">
      <c r="A6" s="484" t="s">
        <v>149</v>
      </c>
      <c r="B6" s="484"/>
      <c r="C6" s="190"/>
      <c r="D6" s="191"/>
      <c r="E6" s="190"/>
    </row>
    <row r="7" spans="1:6" ht="14.25" customHeight="1">
      <c r="A7" s="484" t="s">
        <v>148</v>
      </c>
      <c r="B7" s="484"/>
      <c r="C7" s="187"/>
      <c r="D7" s="514" t="s">
        <v>147</v>
      </c>
      <c r="E7" s="515"/>
    </row>
    <row r="8" spans="1:6" ht="14.25" customHeight="1">
      <c r="A8" s="484" t="s">
        <v>146</v>
      </c>
      <c r="B8" s="484"/>
      <c r="C8" s="187"/>
      <c r="D8" s="484" t="s">
        <v>145</v>
      </c>
      <c r="E8" s="187"/>
    </row>
    <row r="9" spans="1:6" ht="6.75" customHeight="1">
      <c r="A9" s="183"/>
      <c r="B9" s="183"/>
      <c r="C9" s="183"/>
      <c r="D9" s="183"/>
      <c r="E9" s="183"/>
    </row>
    <row r="10" spans="1:6" ht="23.25" customHeight="1">
      <c r="A10" s="186" t="s">
        <v>144</v>
      </c>
      <c r="B10" s="186" t="s">
        <v>143</v>
      </c>
      <c r="C10" s="186" t="s">
        <v>142</v>
      </c>
      <c r="D10" s="186" t="s">
        <v>75</v>
      </c>
      <c r="E10" s="186" t="s">
        <v>141</v>
      </c>
    </row>
    <row r="11" spans="1:6" ht="12.75" hidden="1" customHeight="1">
      <c r="A11" s="186" t="s">
        <v>102</v>
      </c>
      <c r="B11" s="186" t="s">
        <v>96</v>
      </c>
      <c r="C11" s="185" t="s">
        <v>91</v>
      </c>
      <c r="D11" s="185" t="s">
        <v>85</v>
      </c>
      <c r="E11" s="185" t="s">
        <v>81</v>
      </c>
    </row>
    <row r="12" spans="1:6" ht="4.5" customHeight="1">
      <c r="A12" s="184"/>
      <c r="B12" s="184"/>
      <c r="C12" s="183"/>
      <c r="D12" s="183"/>
      <c r="E12" s="183"/>
    </row>
    <row r="13" spans="1:6" ht="30.75" customHeight="1">
      <c r="A13" s="182" t="s">
        <v>101</v>
      </c>
      <c r="B13" s="181" t="s">
        <v>140</v>
      </c>
      <c r="C13" s="347">
        <f>'Rozpočet E1.1'!J30+'Rozpočet E1.1'!J61+'Rozpočet E1.1'!J63+'Rozpočet E1.1'!J65+'Rozpočet E1.1'!J66</f>
        <v>0</v>
      </c>
      <c r="D13" s="347">
        <f>'Rozpočet E1.1'!J19-C13</f>
        <v>0</v>
      </c>
      <c r="E13" s="347">
        <f>D13+C13</f>
        <v>0</v>
      </c>
      <c r="F13" s="175"/>
    </row>
    <row r="14" spans="1:6" ht="30.75" customHeight="1">
      <c r="A14" s="182" t="s">
        <v>90</v>
      </c>
      <c r="B14" s="181" t="s">
        <v>139</v>
      </c>
      <c r="C14" s="347">
        <f>'Rozpočet E1.1'!J114+'Rozpočet E1.1'!J116+'Rozpočet E1.1'!J126+'Rozpočet E1.1'!J127+'Rozpočet E1.1'!J128+'Rozpočet E1.1'!J132+'Rozpočet E1.1'!J133+'Rozpočet E1.1'!J134+'Rozpočet E1.1'!J136+'Rozpočet E1.1'!J145+'Rozpočet E1.1'!J149</f>
        <v>0</v>
      </c>
      <c r="D14" s="347">
        <f>'Rozpočet E1.1'!J111-'Rekapitulácia E1.1'!C14</f>
        <v>0</v>
      </c>
      <c r="E14" s="347">
        <f>C14+D14</f>
        <v>0</v>
      </c>
      <c r="F14" s="175"/>
    </row>
    <row r="15" spans="1:6" ht="30.75" customHeight="1">
      <c r="A15" s="182" t="s">
        <v>138</v>
      </c>
      <c r="B15" s="181" t="s">
        <v>137</v>
      </c>
      <c r="C15" s="347">
        <v>0</v>
      </c>
      <c r="D15" s="347">
        <v>0</v>
      </c>
      <c r="E15" s="347">
        <f>D15+C15</f>
        <v>0</v>
      </c>
      <c r="F15" s="175"/>
    </row>
    <row r="16" spans="1:6" ht="30.75" customHeight="1">
      <c r="A16" s="179"/>
      <c r="B16" s="178" t="s">
        <v>136</v>
      </c>
      <c r="C16" s="346">
        <f>C15+C14+C13</f>
        <v>0</v>
      </c>
      <c r="D16" s="346">
        <f>D13+D14+D15</f>
        <v>0</v>
      </c>
      <c r="E16" s="346">
        <f>E13+E14+E15</f>
        <v>0</v>
      </c>
      <c r="F16" s="175"/>
    </row>
  </sheetData>
  <mergeCells count="2">
    <mergeCell ref="A1:E1"/>
    <mergeCell ref="D7:E7"/>
  </mergeCells>
  <pageMargins left="0.39370079040527345" right="0.39370079040527345" top="0.7874015808105469" bottom="0.7874015808105469" header="0" footer="0"/>
  <pageSetup paperSize="9" scale="79" fitToHeight="100" orientation="portrait" blackAndWhite="1" r:id="rId1"/>
  <headerFooter alignWithMargins="0">
    <oddFooter>&amp;C   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58"/>
  <sheetViews>
    <sheetView showGridLines="0" zoomScale="170" zoomScaleNormal="170" workbookViewId="0">
      <selection activeCell="N14" sqref="N14:V19"/>
    </sheetView>
  </sheetViews>
  <sheetFormatPr defaultColWidth="9.1640625" defaultRowHeight="11.25"/>
  <cols>
    <col min="1" max="1" width="8.33203125" style="1" customWidth="1"/>
    <col min="2" max="2" width="1.33203125" style="1" customWidth="1"/>
    <col min="3" max="3" width="4.1640625" style="1" customWidth="1"/>
    <col min="4" max="4" width="4.33203125" style="1" customWidth="1"/>
    <col min="5" max="5" width="17.1640625" style="1" customWidth="1"/>
    <col min="6" max="6" width="50.6640625" style="1" customWidth="1"/>
    <col min="7" max="7" width="7.5" style="1" customWidth="1"/>
    <col min="8" max="8" width="14" style="1" customWidth="1"/>
    <col min="9" max="9" width="15.6640625" style="1" customWidth="1"/>
    <col min="10" max="10" width="22.33203125" style="1" customWidth="1"/>
    <col min="11" max="11" width="22.33203125" style="1" hidden="1" customWidth="1"/>
    <col min="12" max="12" width="9.33203125" style="1" customWidth="1"/>
    <col min="13" max="13" width="10.6640625" style="1" hidden="1" customWidth="1"/>
    <col min="14" max="14" width="9.1640625" style="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32" max="16384" width="9.1640625" style="1"/>
  </cols>
  <sheetData>
    <row r="2" spans="2:12" s="2" customFormat="1" ht="7.15" customHeight="1">
      <c r="B2" s="204"/>
      <c r="C2" s="203"/>
      <c r="D2" s="203"/>
      <c r="E2" s="203"/>
      <c r="F2" s="203"/>
      <c r="G2" s="203"/>
      <c r="H2" s="203"/>
      <c r="I2" s="203"/>
      <c r="J2" s="203"/>
      <c r="K2" s="203"/>
      <c r="L2" s="11"/>
    </row>
    <row r="3" spans="2:12" s="2" customFormat="1" ht="25.15" customHeight="1">
      <c r="B3" s="11"/>
      <c r="C3" s="28" t="s">
        <v>534</v>
      </c>
      <c r="L3" s="11"/>
    </row>
    <row r="4" spans="2:12" s="2" customFormat="1" ht="7.15" customHeight="1">
      <c r="B4" s="11"/>
      <c r="L4" s="11"/>
    </row>
    <row r="5" spans="2:12" s="2" customFormat="1" ht="12" customHeight="1">
      <c r="B5" s="11"/>
      <c r="C5" s="257" t="s">
        <v>3</v>
      </c>
      <c r="L5" s="11"/>
    </row>
    <row r="6" spans="2:12" s="2" customFormat="1" ht="26.25" customHeight="1">
      <c r="B6" s="11"/>
      <c r="E6" s="522" t="s">
        <v>43</v>
      </c>
      <c r="F6" s="523"/>
      <c r="G6" s="523"/>
      <c r="H6" s="523"/>
      <c r="L6" s="11"/>
    </row>
    <row r="7" spans="2:12" ht="12" customHeight="1">
      <c r="B7" s="7"/>
      <c r="C7" s="257" t="s">
        <v>40</v>
      </c>
      <c r="L7" s="7"/>
    </row>
    <row r="8" spans="2:12" s="2" customFormat="1" ht="16.5" customHeight="1">
      <c r="B8" s="11"/>
      <c r="E8" s="522" t="s">
        <v>37</v>
      </c>
      <c r="F8" s="521"/>
      <c r="G8" s="521"/>
      <c r="H8" s="521"/>
      <c r="L8" s="11"/>
    </row>
    <row r="9" spans="2:12" s="2" customFormat="1" ht="12" customHeight="1">
      <c r="B9" s="11"/>
      <c r="C9" s="257" t="s">
        <v>41</v>
      </c>
      <c r="L9" s="11"/>
    </row>
    <row r="10" spans="2:12" s="2" customFormat="1" ht="16.5" customHeight="1">
      <c r="B10" s="11"/>
      <c r="E10" s="520" t="s">
        <v>533</v>
      </c>
      <c r="F10" s="521"/>
      <c r="G10" s="521"/>
      <c r="H10" s="521"/>
      <c r="L10" s="11"/>
    </row>
    <row r="11" spans="2:12" s="2" customFormat="1" ht="7.15" customHeight="1">
      <c r="B11" s="11"/>
      <c r="L11" s="11"/>
    </row>
    <row r="12" spans="2:12" s="2" customFormat="1" ht="12" customHeight="1">
      <c r="B12" s="11"/>
      <c r="C12" s="257" t="s">
        <v>6</v>
      </c>
      <c r="F12" s="257"/>
      <c r="I12" s="257" t="s">
        <v>8</v>
      </c>
      <c r="J12" s="258"/>
      <c r="L12" s="11"/>
    </row>
    <row r="13" spans="2:12" s="2" customFormat="1" ht="7.15" customHeight="1">
      <c r="B13" s="11"/>
      <c r="L13" s="11"/>
    </row>
    <row r="14" spans="2:12" s="2" customFormat="1" ht="25.7" customHeight="1">
      <c r="B14" s="11"/>
      <c r="C14" s="257" t="s">
        <v>9</v>
      </c>
      <c r="F14" s="257"/>
      <c r="I14" s="257" t="s">
        <v>14</v>
      </c>
      <c r="J14" s="256"/>
      <c r="L14" s="11"/>
    </row>
    <row r="15" spans="2:12" s="2" customFormat="1" ht="15.2" customHeight="1">
      <c r="B15" s="11"/>
      <c r="C15" s="257" t="s">
        <v>13</v>
      </c>
      <c r="F15" s="257"/>
      <c r="I15" s="257" t="s">
        <v>16</v>
      </c>
      <c r="J15" s="256"/>
      <c r="L15" s="11"/>
    </row>
    <row r="16" spans="2:12" s="2" customFormat="1" ht="10.15" customHeight="1">
      <c r="B16" s="11"/>
      <c r="L16" s="11"/>
    </row>
    <row r="17" spans="2:65" s="250" customFormat="1" ht="29.25" customHeight="1">
      <c r="B17" s="251"/>
      <c r="C17" s="255" t="s">
        <v>532</v>
      </c>
      <c r="D17" s="254" t="s">
        <v>152</v>
      </c>
      <c r="E17" s="254" t="s">
        <v>144</v>
      </c>
      <c r="F17" s="254" t="s">
        <v>143</v>
      </c>
      <c r="G17" s="254" t="s">
        <v>531</v>
      </c>
      <c r="H17" s="254" t="s">
        <v>530</v>
      </c>
      <c r="I17" s="254" t="s">
        <v>529</v>
      </c>
      <c r="J17" s="253" t="s">
        <v>528</v>
      </c>
      <c r="K17" s="252" t="s">
        <v>527</v>
      </c>
      <c r="L17" s="251"/>
      <c r="M17" s="201" t="s">
        <v>0</v>
      </c>
      <c r="N17" s="200"/>
      <c r="O17" s="200" t="s">
        <v>526</v>
      </c>
      <c r="P17" s="200" t="s">
        <v>525</v>
      </c>
      <c r="Q17" s="200" t="s">
        <v>524</v>
      </c>
      <c r="R17" s="200" t="s">
        <v>523</v>
      </c>
      <c r="S17" s="200" t="s">
        <v>522</v>
      </c>
      <c r="T17" s="199" t="s">
        <v>521</v>
      </c>
    </row>
    <row r="18" spans="2:65" s="2" customFormat="1" ht="22.9" customHeight="1">
      <c r="B18" s="11"/>
      <c r="C18" s="196" t="s">
        <v>520</v>
      </c>
      <c r="J18" s="249">
        <f>J19+J111</f>
        <v>0</v>
      </c>
      <c r="L18" s="11"/>
      <c r="M18" s="198"/>
      <c r="N18" s="197"/>
      <c r="O18" s="197"/>
      <c r="P18" s="248">
        <f>P19+P111</f>
        <v>601.63090733999991</v>
      </c>
      <c r="Q18" s="197"/>
      <c r="R18" s="248">
        <f>R19+R111</f>
        <v>20.456821850000001</v>
      </c>
      <c r="S18" s="197"/>
      <c r="T18" s="247">
        <f>T19+T111</f>
        <v>17.197640119999999</v>
      </c>
      <c r="AT18" s="206"/>
      <c r="AU18" s="206"/>
      <c r="BK18" s="246"/>
    </row>
    <row r="19" spans="2:65" s="224" customFormat="1" ht="25.9" customHeight="1">
      <c r="B19" s="231"/>
      <c r="D19" s="226" t="s">
        <v>60</v>
      </c>
      <c r="E19" s="245" t="s">
        <v>101</v>
      </c>
      <c r="F19" s="245" t="s">
        <v>518</v>
      </c>
      <c r="J19" s="244">
        <f>J20+J31+J35+J41+J44+J67+J109</f>
        <v>0</v>
      </c>
      <c r="L19" s="231"/>
      <c r="M19" s="230"/>
      <c r="P19" s="229">
        <f>P20+P31+P35+P41+P44+P67+P109</f>
        <v>420.79566482999996</v>
      </c>
      <c r="R19" s="229">
        <f>R20+R31+R35+R41+R44+R67+R109</f>
        <v>18.008604720000001</v>
      </c>
      <c r="T19" s="228">
        <f>T20+T31+T35+T41+T44+T67+T109</f>
        <v>15.697056319999998</v>
      </c>
      <c r="AR19" s="226"/>
      <c r="AT19" s="227"/>
      <c r="AU19" s="227"/>
      <c r="AY19" s="226"/>
      <c r="BK19" s="225"/>
    </row>
    <row r="20" spans="2:65" s="224" customFormat="1" ht="22.9" customHeight="1">
      <c r="B20" s="231"/>
      <c r="D20" s="226" t="s">
        <v>60</v>
      </c>
      <c r="E20" s="233" t="s">
        <v>102</v>
      </c>
      <c r="F20" s="233" t="s">
        <v>517</v>
      </c>
      <c r="J20" s="232">
        <f>SUM(J21:J30)</f>
        <v>0</v>
      </c>
      <c r="L20" s="231"/>
      <c r="M20" s="230"/>
      <c r="P20" s="229">
        <f>SUM(P21:P30)</f>
        <v>36.570540799999996</v>
      </c>
      <c r="R20" s="229">
        <f>SUM(R21:R30)</f>
        <v>5.4560000000000004</v>
      </c>
      <c r="T20" s="228">
        <f>SUM(T21:T30)</f>
        <v>0</v>
      </c>
      <c r="AR20" s="226"/>
      <c r="AT20" s="227"/>
      <c r="AU20" s="227"/>
      <c r="AY20" s="226"/>
      <c r="BK20" s="225"/>
    </row>
    <row r="21" spans="2:65" s="2" customFormat="1" ht="24.2" customHeight="1">
      <c r="B21" s="219"/>
      <c r="C21" s="218" t="s">
        <v>102</v>
      </c>
      <c r="D21" s="218" t="s">
        <v>153</v>
      </c>
      <c r="E21" s="217" t="s">
        <v>516</v>
      </c>
      <c r="F21" s="216" t="s">
        <v>515</v>
      </c>
      <c r="G21" s="215" t="s">
        <v>363</v>
      </c>
      <c r="H21" s="214">
        <v>7.2610000000000001</v>
      </c>
      <c r="I21" s="213"/>
      <c r="J21" s="213">
        <f t="shared" ref="J21:J30" si="0">I21*H21</f>
        <v>0</v>
      </c>
      <c r="K21" s="212"/>
      <c r="L21" s="11"/>
      <c r="M21" s="223" t="s">
        <v>0</v>
      </c>
      <c r="N21" s="222"/>
      <c r="O21" s="221">
        <v>3.1739999999999999</v>
      </c>
      <c r="P21" s="221">
        <f t="shared" ref="P21:P30" si="1">O21*H21</f>
        <v>23.046413999999999</v>
      </c>
      <c r="Q21" s="221">
        <v>0</v>
      </c>
      <c r="R21" s="221">
        <f t="shared" ref="R21:R30" si="2">Q21*H21</f>
        <v>0</v>
      </c>
      <c r="S21" s="221">
        <v>0</v>
      </c>
      <c r="T21" s="220">
        <f t="shared" ref="T21:T30" si="3">S21*H21</f>
        <v>0</v>
      </c>
      <c r="AR21" s="205"/>
      <c r="AT21" s="205"/>
      <c r="AU21" s="205"/>
      <c r="AY21" s="206"/>
      <c r="BE21" s="207"/>
      <c r="BF21" s="207"/>
      <c r="BG21" s="207"/>
      <c r="BH21" s="207"/>
      <c r="BI21" s="207"/>
      <c r="BJ21" s="206"/>
      <c r="BK21" s="207"/>
      <c r="BL21" s="206"/>
      <c r="BM21" s="205"/>
    </row>
    <row r="22" spans="2:65" s="2" customFormat="1" ht="24.2" customHeight="1">
      <c r="B22" s="219"/>
      <c r="C22" s="218" t="s">
        <v>96</v>
      </c>
      <c r="D22" s="218" t="s">
        <v>153</v>
      </c>
      <c r="E22" s="217" t="s">
        <v>514</v>
      </c>
      <c r="F22" s="216" t="s">
        <v>513</v>
      </c>
      <c r="G22" s="215" t="s">
        <v>363</v>
      </c>
      <c r="H22" s="214">
        <v>4.8600000000000003</v>
      </c>
      <c r="I22" s="213"/>
      <c r="J22" s="213">
        <f t="shared" si="0"/>
        <v>0</v>
      </c>
      <c r="K22" s="212"/>
      <c r="L22" s="11"/>
      <c r="M22" s="223" t="s">
        <v>0</v>
      </c>
      <c r="N22" s="222"/>
      <c r="O22" s="221">
        <v>6.9000000000000006E-2</v>
      </c>
      <c r="P22" s="221">
        <f t="shared" si="1"/>
        <v>0.33534000000000003</v>
      </c>
      <c r="Q22" s="221">
        <v>0</v>
      </c>
      <c r="R22" s="221">
        <f t="shared" si="2"/>
        <v>0</v>
      </c>
      <c r="S22" s="221">
        <v>0</v>
      </c>
      <c r="T22" s="220">
        <f t="shared" si="3"/>
        <v>0</v>
      </c>
      <c r="AR22" s="205"/>
      <c r="AT22" s="205"/>
      <c r="AU22" s="205"/>
      <c r="AY22" s="206"/>
      <c r="BE22" s="207"/>
      <c r="BF22" s="207"/>
      <c r="BG22" s="207"/>
      <c r="BH22" s="207"/>
      <c r="BI22" s="207"/>
      <c r="BJ22" s="206"/>
      <c r="BK22" s="207"/>
      <c r="BL22" s="206"/>
      <c r="BM22" s="205"/>
    </row>
    <row r="23" spans="2:65" s="2" customFormat="1" ht="33" customHeight="1">
      <c r="B23" s="219"/>
      <c r="C23" s="218" t="s">
        <v>91</v>
      </c>
      <c r="D23" s="218" t="s">
        <v>153</v>
      </c>
      <c r="E23" s="217" t="s">
        <v>512</v>
      </c>
      <c r="F23" s="216" t="s">
        <v>511</v>
      </c>
      <c r="G23" s="215" t="s">
        <v>363</v>
      </c>
      <c r="H23" s="214">
        <v>4.8600000000000003</v>
      </c>
      <c r="I23" s="213"/>
      <c r="J23" s="213">
        <f t="shared" si="0"/>
        <v>0</v>
      </c>
      <c r="K23" s="212"/>
      <c r="L23" s="11"/>
      <c r="M23" s="223" t="s">
        <v>0</v>
      </c>
      <c r="N23" s="222"/>
      <c r="O23" s="221">
        <v>7.0999999999999994E-2</v>
      </c>
      <c r="P23" s="221">
        <f t="shared" si="1"/>
        <v>0.34505999999999998</v>
      </c>
      <c r="Q23" s="221">
        <v>0</v>
      </c>
      <c r="R23" s="221">
        <f t="shared" si="2"/>
        <v>0</v>
      </c>
      <c r="S23" s="221">
        <v>0</v>
      </c>
      <c r="T23" s="220">
        <f t="shared" si="3"/>
        <v>0</v>
      </c>
      <c r="AR23" s="205"/>
      <c r="AT23" s="205"/>
      <c r="AU23" s="205"/>
      <c r="AY23" s="206"/>
      <c r="BE23" s="207"/>
      <c r="BF23" s="207"/>
      <c r="BG23" s="207"/>
      <c r="BH23" s="207"/>
      <c r="BI23" s="207"/>
      <c r="BJ23" s="206"/>
      <c r="BK23" s="207"/>
      <c r="BL23" s="206"/>
      <c r="BM23" s="205"/>
    </row>
    <row r="24" spans="2:65" s="2" customFormat="1" ht="37.9" customHeight="1">
      <c r="B24" s="219"/>
      <c r="C24" s="218" t="s">
        <v>85</v>
      </c>
      <c r="D24" s="218" t="s">
        <v>153</v>
      </c>
      <c r="E24" s="217" t="s">
        <v>510</v>
      </c>
      <c r="F24" s="216" t="s">
        <v>509</v>
      </c>
      <c r="G24" s="215" t="s">
        <v>363</v>
      </c>
      <c r="H24" s="214">
        <v>140.94</v>
      </c>
      <c r="I24" s="213"/>
      <c r="J24" s="213">
        <f t="shared" si="0"/>
        <v>0</v>
      </c>
      <c r="K24" s="212"/>
      <c r="L24" s="11"/>
      <c r="M24" s="223" t="s">
        <v>0</v>
      </c>
      <c r="N24" s="222"/>
      <c r="O24" s="221">
        <v>7.3699999999999998E-3</v>
      </c>
      <c r="P24" s="221">
        <f t="shared" si="1"/>
        <v>1.0387278</v>
      </c>
      <c r="Q24" s="221">
        <v>0</v>
      </c>
      <c r="R24" s="221">
        <f t="shared" si="2"/>
        <v>0</v>
      </c>
      <c r="S24" s="221">
        <v>0</v>
      </c>
      <c r="T24" s="220">
        <f t="shared" si="3"/>
        <v>0</v>
      </c>
      <c r="AR24" s="205"/>
      <c r="AT24" s="205"/>
      <c r="AU24" s="205"/>
      <c r="AY24" s="206"/>
      <c r="BE24" s="207"/>
      <c r="BF24" s="207"/>
      <c r="BG24" s="207"/>
      <c r="BH24" s="207"/>
      <c r="BI24" s="207"/>
      <c r="BJ24" s="206"/>
      <c r="BK24" s="207"/>
      <c r="BL24" s="206"/>
      <c r="BM24" s="205"/>
    </row>
    <row r="25" spans="2:65" s="2" customFormat="1" ht="16.5" customHeight="1">
      <c r="B25" s="219"/>
      <c r="C25" s="218" t="s">
        <v>81</v>
      </c>
      <c r="D25" s="218" t="s">
        <v>153</v>
      </c>
      <c r="E25" s="217" t="s">
        <v>508</v>
      </c>
      <c r="F25" s="216" t="s">
        <v>507</v>
      </c>
      <c r="G25" s="215" t="s">
        <v>363</v>
      </c>
      <c r="H25" s="214">
        <v>4.8600000000000003</v>
      </c>
      <c r="I25" s="213"/>
      <c r="J25" s="213">
        <f t="shared" si="0"/>
        <v>0</v>
      </c>
      <c r="K25" s="212"/>
      <c r="L25" s="11"/>
      <c r="M25" s="223" t="s">
        <v>0</v>
      </c>
      <c r="N25" s="222"/>
      <c r="O25" s="221">
        <v>0.83199999999999996</v>
      </c>
      <c r="P25" s="221">
        <f t="shared" si="1"/>
        <v>4.04352</v>
      </c>
      <c r="Q25" s="221">
        <v>0</v>
      </c>
      <c r="R25" s="221">
        <f t="shared" si="2"/>
        <v>0</v>
      </c>
      <c r="S25" s="221">
        <v>0</v>
      </c>
      <c r="T25" s="220">
        <f t="shared" si="3"/>
        <v>0</v>
      </c>
      <c r="AR25" s="205"/>
      <c r="AT25" s="205"/>
      <c r="AU25" s="205"/>
      <c r="AY25" s="206"/>
      <c r="BE25" s="207"/>
      <c r="BF25" s="207"/>
      <c r="BG25" s="207"/>
      <c r="BH25" s="207"/>
      <c r="BI25" s="207"/>
      <c r="BJ25" s="206"/>
      <c r="BK25" s="207"/>
      <c r="BL25" s="206"/>
      <c r="BM25" s="205"/>
    </row>
    <row r="26" spans="2:65" s="2" customFormat="1" ht="16.5" customHeight="1">
      <c r="B26" s="219"/>
      <c r="C26" s="218" t="s">
        <v>76</v>
      </c>
      <c r="D26" s="218" t="s">
        <v>153</v>
      </c>
      <c r="E26" s="217" t="s">
        <v>506</v>
      </c>
      <c r="F26" s="216" t="s">
        <v>505</v>
      </c>
      <c r="G26" s="215" t="s">
        <v>363</v>
      </c>
      <c r="H26" s="214">
        <v>4.8600000000000003</v>
      </c>
      <c r="I26" s="213"/>
      <c r="J26" s="213">
        <f t="shared" si="0"/>
        <v>0</v>
      </c>
      <c r="K26" s="212"/>
      <c r="L26" s="11"/>
      <c r="M26" s="223" t="s">
        <v>0</v>
      </c>
      <c r="N26" s="222"/>
      <c r="O26" s="221">
        <v>8.9999999999999993E-3</v>
      </c>
      <c r="P26" s="221">
        <f t="shared" si="1"/>
        <v>4.3740000000000001E-2</v>
      </c>
      <c r="Q26" s="221">
        <v>0</v>
      </c>
      <c r="R26" s="221">
        <f t="shared" si="2"/>
        <v>0</v>
      </c>
      <c r="S26" s="221">
        <v>0</v>
      </c>
      <c r="T26" s="220">
        <f t="shared" si="3"/>
        <v>0</v>
      </c>
      <c r="AR26" s="205"/>
      <c r="AT26" s="205"/>
      <c r="AU26" s="205"/>
      <c r="AY26" s="206"/>
      <c r="BE26" s="207"/>
      <c r="BF26" s="207"/>
      <c r="BG26" s="207"/>
      <c r="BH26" s="207"/>
      <c r="BI26" s="207"/>
      <c r="BJ26" s="206"/>
      <c r="BK26" s="207"/>
      <c r="BL26" s="206"/>
      <c r="BM26" s="205"/>
    </row>
    <row r="27" spans="2:65" s="2" customFormat="1" ht="24.2" customHeight="1">
      <c r="B27" s="219"/>
      <c r="C27" s="218" t="s">
        <v>72</v>
      </c>
      <c r="D27" s="218" t="s">
        <v>153</v>
      </c>
      <c r="E27" s="217" t="s">
        <v>504</v>
      </c>
      <c r="F27" s="216" t="s">
        <v>503</v>
      </c>
      <c r="G27" s="215" t="s">
        <v>174</v>
      </c>
      <c r="H27" s="214">
        <v>8.1159999999999997</v>
      </c>
      <c r="I27" s="213"/>
      <c r="J27" s="213">
        <f t="shared" si="0"/>
        <v>0</v>
      </c>
      <c r="K27" s="212"/>
      <c r="L27" s="11"/>
      <c r="M27" s="223" t="s">
        <v>0</v>
      </c>
      <c r="N27" s="222"/>
      <c r="O27" s="221">
        <v>0</v>
      </c>
      <c r="P27" s="221">
        <f t="shared" si="1"/>
        <v>0</v>
      </c>
      <c r="Q27" s="221">
        <v>0</v>
      </c>
      <c r="R27" s="221">
        <f t="shared" si="2"/>
        <v>0</v>
      </c>
      <c r="S27" s="221">
        <v>0</v>
      </c>
      <c r="T27" s="220">
        <f t="shared" si="3"/>
        <v>0</v>
      </c>
      <c r="AR27" s="205"/>
      <c r="AT27" s="205"/>
      <c r="AU27" s="205"/>
      <c r="AY27" s="206"/>
      <c r="BE27" s="207"/>
      <c r="BF27" s="207"/>
      <c r="BG27" s="207"/>
      <c r="BH27" s="207"/>
      <c r="BI27" s="207"/>
      <c r="BJ27" s="206"/>
      <c r="BK27" s="207"/>
      <c r="BL27" s="206"/>
      <c r="BM27" s="205"/>
    </row>
    <row r="28" spans="2:65" s="2" customFormat="1" ht="24.2" customHeight="1">
      <c r="B28" s="219"/>
      <c r="C28" s="218" t="s">
        <v>100</v>
      </c>
      <c r="D28" s="218" t="s">
        <v>153</v>
      </c>
      <c r="E28" s="217" t="s">
        <v>502</v>
      </c>
      <c r="F28" s="216" t="s">
        <v>501</v>
      </c>
      <c r="G28" s="215" t="s">
        <v>363</v>
      </c>
      <c r="H28" s="214">
        <v>2.4009999999999998</v>
      </c>
      <c r="I28" s="213"/>
      <c r="J28" s="213">
        <f t="shared" si="0"/>
        <v>0</v>
      </c>
      <c r="K28" s="212"/>
      <c r="L28" s="11"/>
      <c r="M28" s="223" t="s">
        <v>0</v>
      </c>
      <c r="N28" s="222"/>
      <c r="O28" s="221">
        <v>1.1719999999999999</v>
      </c>
      <c r="P28" s="221">
        <f t="shared" si="1"/>
        <v>2.8139719999999997</v>
      </c>
      <c r="Q28" s="221">
        <v>0</v>
      </c>
      <c r="R28" s="221">
        <f t="shared" si="2"/>
        <v>0</v>
      </c>
      <c r="S28" s="221">
        <v>0</v>
      </c>
      <c r="T28" s="220">
        <f t="shared" si="3"/>
        <v>0</v>
      </c>
      <c r="AR28" s="205"/>
      <c r="AT28" s="205"/>
      <c r="AU28" s="205"/>
      <c r="AY28" s="206"/>
      <c r="BE28" s="207"/>
      <c r="BF28" s="207"/>
      <c r="BG28" s="207"/>
      <c r="BH28" s="207"/>
      <c r="BI28" s="207"/>
      <c r="BJ28" s="206"/>
      <c r="BK28" s="207"/>
      <c r="BL28" s="206"/>
      <c r="BM28" s="205"/>
    </row>
    <row r="29" spans="2:65" s="2" customFormat="1" ht="16.5" customHeight="1">
      <c r="B29" s="219"/>
      <c r="C29" s="218" t="s">
        <v>95</v>
      </c>
      <c r="D29" s="218" t="s">
        <v>153</v>
      </c>
      <c r="E29" s="217" t="s">
        <v>500</v>
      </c>
      <c r="F29" s="216" t="s">
        <v>499</v>
      </c>
      <c r="G29" s="215" t="s">
        <v>363</v>
      </c>
      <c r="H29" s="214">
        <v>3.2669999999999999</v>
      </c>
      <c r="I29" s="213"/>
      <c r="J29" s="213">
        <f t="shared" si="0"/>
        <v>0</v>
      </c>
      <c r="K29" s="212"/>
      <c r="L29" s="11"/>
      <c r="M29" s="223" t="s">
        <v>0</v>
      </c>
      <c r="N29" s="222"/>
      <c r="O29" s="221">
        <v>1.5009999999999999</v>
      </c>
      <c r="P29" s="221">
        <f t="shared" si="1"/>
        <v>4.9037669999999993</v>
      </c>
      <c r="Q29" s="221">
        <v>0</v>
      </c>
      <c r="R29" s="221">
        <f t="shared" si="2"/>
        <v>0</v>
      </c>
      <c r="S29" s="221">
        <v>0</v>
      </c>
      <c r="T29" s="220">
        <f t="shared" si="3"/>
        <v>0</v>
      </c>
      <c r="AR29" s="205"/>
      <c r="AT29" s="205"/>
      <c r="AU29" s="205"/>
      <c r="AY29" s="206"/>
      <c r="BE29" s="207"/>
      <c r="BF29" s="207"/>
      <c r="BG29" s="207"/>
      <c r="BH29" s="207"/>
      <c r="BI29" s="207"/>
      <c r="BJ29" s="206"/>
      <c r="BK29" s="207"/>
      <c r="BL29" s="206"/>
      <c r="BM29" s="205"/>
    </row>
    <row r="30" spans="2:65" s="2" customFormat="1" ht="16.5" customHeight="1">
      <c r="B30" s="219"/>
      <c r="C30" s="243" t="s">
        <v>89</v>
      </c>
      <c r="D30" s="243" t="s">
        <v>178</v>
      </c>
      <c r="E30" s="242" t="s">
        <v>498</v>
      </c>
      <c r="F30" s="241" t="s">
        <v>497</v>
      </c>
      <c r="G30" s="240" t="s">
        <v>174</v>
      </c>
      <c r="H30" s="239">
        <v>5.4560000000000004</v>
      </c>
      <c r="I30" s="238"/>
      <c r="J30" s="213">
        <f t="shared" si="0"/>
        <v>0</v>
      </c>
      <c r="K30" s="237"/>
      <c r="L30" s="236"/>
      <c r="M30" s="235" t="s">
        <v>0</v>
      </c>
      <c r="N30" s="234"/>
      <c r="O30" s="221">
        <v>0</v>
      </c>
      <c r="P30" s="221">
        <f t="shared" si="1"/>
        <v>0</v>
      </c>
      <c r="Q30" s="221">
        <v>1</v>
      </c>
      <c r="R30" s="221">
        <f t="shared" si="2"/>
        <v>5.4560000000000004</v>
      </c>
      <c r="S30" s="221">
        <v>0</v>
      </c>
      <c r="T30" s="220">
        <f t="shared" si="3"/>
        <v>0</v>
      </c>
      <c r="AR30" s="205"/>
      <c r="AT30" s="205"/>
      <c r="AU30" s="205"/>
      <c r="AY30" s="206"/>
      <c r="BE30" s="207"/>
      <c r="BF30" s="207"/>
      <c r="BG30" s="207"/>
      <c r="BH30" s="207"/>
      <c r="BI30" s="207"/>
      <c r="BJ30" s="206"/>
      <c r="BK30" s="207"/>
      <c r="BL30" s="206"/>
      <c r="BM30" s="205"/>
    </row>
    <row r="31" spans="2:65" s="224" customFormat="1" ht="22.9" customHeight="1">
      <c r="B31" s="231"/>
      <c r="D31" s="226" t="s">
        <v>60</v>
      </c>
      <c r="E31" s="233" t="s">
        <v>96</v>
      </c>
      <c r="F31" s="233" t="s">
        <v>496</v>
      </c>
      <c r="J31" s="213">
        <f>SUM(J32:J34)</f>
        <v>0</v>
      </c>
      <c r="L31" s="231"/>
      <c r="M31" s="230"/>
      <c r="P31" s="229">
        <f>SUM(P32:P34)</f>
        <v>0.94401416999999999</v>
      </c>
      <c r="R31" s="229">
        <f>SUM(R32:R34)</f>
        <v>2.1933947399999996</v>
      </c>
      <c r="T31" s="228">
        <f>SUM(T32:T34)</f>
        <v>0</v>
      </c>
      <c r="AR31" s="226"/>
      <c r="AT31" s="227"/>
      <c r="AU31" s="227"/>
      <c r="AY31" s="226"/>
      <c r="BK31" s="225"/>
    </row>
    <row r="32" spans="2:65" s="2" customFormat="1" ht="33" customHeight="1">
      <c r="B32" s="219"/>
      <c r="C32" s="218" t="s">
        <v>84</v>
      </c>
      <c r="D32" s="218" t="s">
        <v>153</v>
      </c>
      <c r="E32" s="217" t="s">
        <v>495</v>
      </c>
      <c r="F32" s="216" t="s">
        <v>494</v>
      </c>
      <c r="G32" s="215" t="s">
        <v>154</v>
      </c>
      <c r="H32" s="214">
        <v>7.2610000000000001</v>
      </c>
      <c r="I32" s="213"/>
      <c r="J32" s="213">
        <f>I32*H32</f>
        <v>0</v>
      </c>
      <c r="K32" s="212"/>
      <c r="L32" s="11"/>
      <c r="M32" s="223" t="s">
        <v>0</v>
      </c>
      <c r="N32" s="222"/>
      <c r="O32" s="221">
        <v>4.0000000000000001E-3</v>
      </c>
      <c r="P32" s="221">
        <f>O32*H32</f>
        <v>2.9044E-2</v>
      </c>
      <c r="Q32" s="221">
        <v>0</v>
      </c>
      <c r="R32" s="221">
        <f>Q32*H32</f>
        <v>0</v>
      </c>
      <c r="S32" s="221">
        <v>0</v>
      </c>
      <c r="T32" s="220">
        <f>S32*H32</f>
        <v>0</v>
      </c>
      <c r="AR32" s="205"/>
      <c r="AT32" s="205"/>
      <c r="AU32" s="205"/>
      <c r="AY32" s="206"/>
      <c r="BE32" s="207"/>
      <c r="BF32" s="207"/>
      <c r="BG32" s="207"/>
      <c r="BH32" s="207"/>
      <c r="BI32" s="207"/>
      <c r="BJ32" s="206"/>
      <c r="BK32" s="207"/>
      <c r="BL32" s="206"/>
      <c r="BM32" s="205"/>
    </row>
    <row r="33" spans="2:65" s="2" customFormat="1" ht="24.2" customHeight="1">
      <c r="B33" s="219"/>
      <c r="C33" s="218" t="s">
        <v>70</v>
      </c>
      <c r="D33" s="218" t="s">
        <v>153</v>
      </c>
      <c r="E33" s="217" t="s">
        <v>493</v>
      </c>
      <c r="F33" s="216" t="s">
        <v>492</v>
      </c>
      <c r="G33" s="215" t="s">
        <v>363</v>
      </c>
      <c r="H33" s="214">
        <v>0.98099999999999998</v>
      </c>
      <c r="I33" s="213"/>
      <c r="J33" s="213">
        <f>I33*H33</f>
        <v>0</v>
      </c>
      <c r="K33" s="212"/>
      <c r="L33" s="11"/>
      <c r="M33" s="223" t="s">
        <v>0</v>
      </c>
      <c r="N33" s="222"/>
      <c r="O33" s="221">
        <v>0.61890999999999996</v>
      </c>
      <c r="P33" s="221">
        <f>O33*H33</f>
        <v>0.60715070999999998</v>
      </c>
      <c r="Q33" s="221">
        <v>2.19407</v>
      </c>
      <c r="R33" s="221">
        <f>Q33*H33</f>
        <v>2.1523826699999997</v>
      </c>
      <c r="S33" s="221">
        <v>0</v>
      </c>
      <c r="T33" s="220">
        <f>S33*H33</f>
        <v>0</v>
      </c>
      <c r="AR33" s="205"/>
      <c r="AT33" s="205"/>
      <c r="AU33" s="205"/>
      <c r="AY33" s="206"/>
      <c r="BE33" s="207"/>
      <c r="BF33" s="207"/>
      <c r="BG33" s="207"/>
      <c r="BH33" s="207"/>
      <c r="BI33" s="207"/>
      <c r="BJ33" s="206"/>
      <c r="BK33" s="207"/>
      <c r="BL33" s="206"/>
      <c r="BM33" s="205"/>
    </row>
    <row r="34" spans="2:65" s="2" customFormat="1" ht="33" customHeight="1">
      <c r="B34" s="219"/>
      <c r="C34" s="218" t="s">
        <v>98</v>
      </c>
      <c r="D34" s="218" t="s">
        <v>153</v>
      </c>
      <c r="E34" s="217" t="s">
        <v>491</v>
      </c>
      <c r="F34" s="216" t="s">
        <v>490</v>
      </c>
      <c r="G34" s="215" t="s">
        <v>154</v>
      </c>
      <c r="H34" s="214">
        <v>6.5410000000000004</v>
      </c>
      <c r="I34" s="213"/>
      <c r="J34" s="213">
        <f>I34*H34</f>
        <v>0</v>
      </c>
      <c r="K34" s="212"/>
      <c r="L34" s="11"/>
      <c r="M34" s="223" t="s">
        <v>0</v>
      </c>
      <c r="N34" s="222"/>
      <c r="O34" s="221">
        <v>4.7059999999999998E-2</v>
      </c>
      <c r="P34" s="221">
        <f>O34*H34</f>
        <v>0.30781945999999999</v>
      </c>
      <c r="Q34" s="221">
        <v>6.2700000000000004E-3</v>
      </c>
      <c r="R34" s="221">
        <f>Q34*H34</f>
        <v>4.1012070000000005E-2</v>
      </c>
      <c r="S34" s="221">
        <v>0</v>
      </c>
      <c r="T34" s="220">
        <f>S34*H34</f>
        <v>0</v>
      </c>
      <c r="AR34" s="205"/>
      <c r="AT34" s="205"/>
      <c r="AU34" s="205"/>
      <c r="AY34" s="206"/>
      <c r="BE34" s="207"/>
      <c r="BF34" s="207"/>
      <c r="BG34" s="207"/>
      <c r="BH34" s="207"/>
      <c r="BI34" s="207"/>
      <c r="BJ34" s="206"/>
      <c r="BK34" s="207"/>
      <c r="BL34" s="206"/>
      <c r="BM34" s="205"/>
    </row>
    <row r="35" spans="2:65" s="224" customFormat="1" ht="22.9" customHeight="1">
      <c r="B35" s="231"/>
      <c r="D35" s="226" t="s">
        <v>60</v>
      </c>
      <c r="E35" s="233" t="s">
        <v>91</v>
      </c>
      <c r="F35" s="233" t="s">
        <v>489</v>
      </c>
      <c r="J35" s="232">
        <f>SUM(J36:J40)</f>
        <v>0</v>
      </c>
      <c r="L35" s="231"/>
      <c r="M35" s="230"/>
      <c r="P35" s="229">
        <f>SUM(P36:P40)</f>
        <v>7.4652741999999996</v>
      </c>
      <c r="R35" s="229">
        <f>SUM(R36:R40)</f>
        <v>0.59784802999999997</v>
      </c>
      <c r="T35" s="228">
        <f>SUM(T36:T40)</f>
        <v>0</v>
      </c>
      <c r="AR35" s="226"/>
      <c r="AT35" s="227"/>
      <c r="AU35" s="227"/>
      <c r="AY35" s="226"/>
      <c r="BK35" s="225"/>
    </row>
    <row r="36" spans="2:65" s="2" customFormat="1" ht="24.2" customHeight="1">
      <c r="B36" s="219"/>
      <c r="C36" s="218" t="s">
        <v>93</v>
      </c>
      <c r="D36" s="218" t="s">
        <v>153</v>
      </c>
      <c r="E36" s="217" t="s">
        <v>488</v>
      </c>
      <c r="F36" s="216" t="s">
        <v>487</v>
      </c>
      <c r="G36" s="215" t="s">
        <v>210</v>
      </c>
      <c r="H36" s="214">
        <v>1</v>
      </c>
      <c r="I36" s="213"/>
      <c r="J36" s="213">
        <f>I36*H36</f>
        <v>0</v>
      </c>
      <c r="K36" s="212"/>
      <c r="L36" s="11"/>
      <c r="M36" s="223" t="s">
        <v>0</v>
      </c>
      <c r="N36" s="222"/>
      <c r="O36" s="221">
        <v>0.14765</v>
      </c>
      <c r="P36" s="221">
        <f>O36*H36</f>
        <v>0.14765</v>
      </c>
      <c r="Q36" s="221">
        <v>1.9990000000000001E-2</v>
      </c>
      <c r="R36" s="221">
        <f>Q36*H36</f>
        <v>1.9990000000000001E-2</v>
      </c>
      <c r="S36" s="221">
        <v>0</v>
      </c>
      <c r="T36" s="220">
        <f>S36*H36</f>
        <v>0</v>
      </c>
      <c r="AR36" s="205"/>
      <c r="AT36" s="205"/>
      <c r="AU36" s="205"/>
      <c r="AY36" s="206"/>
      <c r="BE36" s="207"/>
      <c r="BF36" s="207"/>
      <c r="BG36" s="207"/>
      <c r="BH36" s="207"/>
      <c r="BI36" s="207"/>
      <c r="BJ36" s="206"/>
      <c r="BK36" s="207"/>
      <c r="BL36" s="206"/>
      <c r="BM36" s="205"/>
    </row>
    <row r="37" spans="2:65" s="2" customFormat="1" ht="33" customHeight="1">
      <c r="B37" s="219"/>
      <c r="C37" s="218" t="s">
        <v>87</v>
      </c>
      <c r="D37" s="218" t="s">
        <v>153</v>
      </c>
      <c r="E37" s="217" t="s">
        <v>486</v>
      </c>
      <c r="F37" s="216" t="s">
        <v>485</v>
      </c>
      <c r="G37" s="215" t="s">
        <v>174</v>
      </c>
      <c r="H37" s="214">
        <v>0.23499999999999999</v>
      </c>
      <c r="I37" s="213"/>
      <c r="J37" s="213">
        <f>I37*H37</f>
        <v>0</v>
      </c>
      <c r="K37" s="212"/>
      <c r="L37" s="11"/>
      <c r="M37" s="223" t="s">
        <v>0</v>
      </c>
      <c r="N37" s="222"/>
      <c r="O37" s="221">
        <v>11.777520000000001</v>
      </c>
      <c r="P37" s="221">
        <f>O37*H37</f>
        <v>2.7677171999999999</v>
      </c>
      <c r="Q37" s="221">
        <v>1.0900000000000001</v>
      </c>
      <c r="R37" s="221">
        <f>Q37*H37</f>
        <v>0.25614999999999999</v>
      </c>
      <c r="S37" s="221">
        <v>0</v>
      </c>
      <c r="T37" s="220">
        <f>S37*H37</f>
        <v>0</v>
      </c>
      <c r="AR37" s="205"/>
      <c r="AT37" s="205"/>
      <c r="AU37" s="205"/>
      <c r="AY37" s="206"/>
      <c r="BE37" s="207"/>
      <c r="BF37" s="207"/>
      <c r="BG37" s="207"/>
      <c r="BH37" s="207"/>
      <c r="BI37" s="207"/>
      <c r="BJ37" s="206"/>
      <c r="BK37" s="207"/>
      <c r="BL37" s="206"/>
      <c r="BM37" s="205"/>
    </row>
    <row r="38" spans="2:65" s="2" customFormat="1" ht="33" customHeight="1">
      <c r="B38" s="219"/>
      <c r="C38" s="218" t="s">
        <v>83</v>
      </c>
      <c r="D38" s="218" t="s">
        <v>153</v>
      </c>
      <c r="E38" s="217" t="s">
        <v>484</v>
      </c>
      <c r="F38" s="216" t="s">
        <v>483</v>
      </c>
      <c r="G38" s="215" t="s">
        <v>340</v>
      </c>
      <c r="H38" s="214">
        <v>9.4749999999999996</v>
      </c>
      <c r="I38" s="213"/>
      <c r="J38" s="213">
        <f>I38*H38</f>
        <v>0</v>
      </c>
      <c r="K38" s="212"/>
      <c r="L38" s="11"/>
      <c r="M38" s="223" t="s">
        <v>0</v>
      </c>
      <c r="N38" s="222"/>
      <c r="O38" s="221">
        <v>0.15</v>
      </c>
      <c r="P38" s="221">
        <f>O38*H38</f>
        <v>1.4212499999999999</v>
      </c>
      <c r="Q38" s="221">
        <v>4.0000000000000003E-5</v>
      </c>
      <c r="R38" s="221">
        <f>Q38*H38</f>
        <v>3.79E-4</v>
      </c>
      <c r="S38" s="221">
        <v>0</v>
      </c>
      <c r="T38" s="220">
        <f>S38*H38</f>
        <v>0</v>
      </c>
      <c r="AR38" s="205"/>
      <c r="AT38" s="205"/>
      <c r="AU38" s="205"/>
      <c r="AY38" s="206"/>
      <c r="BE38" s="207"/>
      <c r="BF38" s="207"/>
      <c r="BG38" s="207"/>
      <c r="BH38" s="207"/>
      <c r="BI38" s="207"/>
      <c r="BJ38" s="206"/>
      <c r="BK38" s="207"/>
      <c r="BL38" s="206"/>
      <c r="BM38" s="205"/>
    </row>
    <row r="39" spans="2:65" s="2" customFormat="1" ht="33" customHeight="1">
      <c r="B39" s="219"/>
      <c r="C39" s="218" t="s">
        <v>78</v>
      </c>
      <c r="D39" s="218" t="s">
        <v>153</v>
      </c>
      <c r="E39" s="217" t="s">
        <v>482</v>
      </c>
      <c r="F39" s="216" t="s">
        <v>481</v>
      </c>
      <c r="G39" s="215" t="s">
        <v>154</v>
      </c>
      <c r="H39" s="214">
        <v>3.206</v>
      </c>
      <c r="I39" s="213"/>
      <c r="J39" s="213">
        <f>I39*H39</f>
        <v>0</v>
      </c>
      <c r="K39" s="212"/>
      <c r="L39" s="11"/>
      <c r="M39" s="223" t="s">
        <v>0</v>
      </c>
      <c r="N39" s="222"/>
      <c r="O39" s="221">
        <v>0.47299999999999998</v>
      </c>
      <c r="P39" s="221">
        <f>O39*H39</f>
        <v>1.516438</v>
      </c>
      <c r="Q39" s="221">
        <v>7.424E-2</v>
      </c>
      <c r="R39" s="221">
        <f>Q39*H39</f>
        <v>0.23801343999999999</v>
      </c>
      <c r="S39" s="221">
        <v>0</v>
      </c>
      <c r="T39" s="220">
        <f>S39*H39</f>
        <v>0</v>
      </c>
      <c r="AR39" s="205"/>
      <c r="AT39" s="205"/>
      <c r="AU39" s="205"/>
      <c r="AY39" s="206"/>
      <c r="BE39" s="207"/>
      <c r="BF39" s="207"/>
      <c r="BG39" s="207"/>
      <c r="BH39" s="207"/>
      <c r="BI39" s="207"/>
      <c r="BJ39" s="206"/>
      <c r="BK39" s="207"/>
      <c r="BL39" s="206"/>
      <c r="BM39" s="205"/>
    </row>
    <row r="40" spans="2:65" s="2" customFormat="1" ht="24.2" customHeight="1">
      <c r="B40" s="219"/>
      <c r="C40" s="218" t="s">
        <v>74</v>
      </c>
      <c r="D40" s="218" t="s">
        <v>153</v>
      </c>
      <c r="E40" s="217" t="s">
        <v>480</v>
      </c>
      <c r="F40" s="216" t="s">
        <v>479</v>
      </c>
      <c r="G40" s="215" t="s">
        <v>154</v>
      </c>
      <c r="H40" s="214">
        <v>2.113</v>
      </c>
      <c r="I40" s="213"/>
      <c r="J40" s="213">
        <f>I40*H40</f>
        <v>0</v>
      </c>
      <c r="K40" s="212"/>
      <c r="L40" s="11"/>
      <c r="M40" s="223" t="s">
        <v>0</v>
      </c>
      <c r="N40" s="222"/>
      <c r="O40" s="221">
        <v>0.76300000000000001</v>
      </c>
      <c r="P40" s="221">
        <f>O40*H40</f>
        <v>1.6122190000000001</v>
      </c>
      <c r="Q40" s="221">
        <v>3.943E-2</v>
      </c>
      <c r="R40" s="221">
        <f>Q40*H40</f>
        <v>8.3315589999999995E-2</v>
      </c>
      <c r="S40" s="221">
        <v>0</v>
      </c>
      <c r="T40" s="220">
        <f>S40*H40</f>
        <v>0</v>
      </c>
      <c r="AR40" s="205"/>
      <c r="AT40" s="205"/>
      <c r="AU40" s="205"/>
      <c r="AY40" s="206"/>
      <c r="BE40" s="207"/>
      <c r="BF40" s="207"/>
      <c r="BG40" s="207"/>
      <c r="BH40" s="207"/>
      <c r="BI40" s="207"/>
      <c r="BJ40" s="206"/>
      <c r="BK40" s="207"/>
      <c r="BL40" s="206"/>
      <c r="BM40" s="205"/>
    </row>
    <row r="41" spans="2:65" s="224" customFormat="1" ht="22.9" customHeight="1">
      <c r="B41" s="231"/>
      <c r="D41" s="226" t="s">
        <v>60</v>
      </c>
      <c r="E41" s="233" t="s">
        <v>85</v>
      </c>
      <c r="F41" s="233" t="s">
        <v>478</v>
      </c>
      <c r="J41" s="232">
        <f>SUM(J42:J43)</f>
        <v>0</v>
      </c>
      <c r="L41" s="231"/>
      <c r="M41" s="230"/>
      <c r="P41" s="229">
        <f>SUM(P42:P43)</f>
        <v>4.4319869999999995</v>
      </c>
      <c r="R41" s="229">
        <f>SUM(R42:R43)</f>
        <v>2.3627085299999999</v>
      </c>
      <c r="T41" s="228">
        <f>SUM(T42:T43)</f>
        <v>0</v>
      </c>
      <c r="AR41" s="226"/>
      <c r="AT41" s="227"/>
      <c r="AU41" s="227"/>
      <c r="AY41" s="226"/>
      <c r="BK41" s="225"/>
    </row>
    <row r="42" spans="2:65" s="2" customFormat="1" ht="24.2" customHeight="1">
      <c r="B42" s="219"/>
      <c r="C42" s="218" t="s">
        <v>68</v>
      </c>
      <c r="D42" s="218" t="s">
        <v>153</v>
      </c>
      <c r="E42" s="217" t="s">
        <v>477</v>
      </c>
      <c r="F42" s="216" t="s">
        <v>476</v>
      </c>
      <c r="G42" s="215" t="s">
        <v>210</v>
      </c>
      <c r="H42" s="214">
        <v>14</v>
      </c>
      <c r="I42" s="213"/>
      <c r="J42" s="213">
        <f>I42*H42</f>
        <v>0</v>
      </c>
      <c r="K42" s="212"/>
      <c r="L42" s="11"/>
      <c r="M42" s="223" t="s">
        <v>0</v>
      </c>
      <c r="N42" s="222"/>
      <c r="O42" s="221">
        <v>0.19188</v>
      </c>
      <c r="P42" s="221">
        <f>O42*H42</f>
        <v>2.6863199999999998</v>
      </c>
      <c r="Q42" s="221">
        <v>2.1690000000000001E-2</v>
      </c>
      <c r="R42" s="221">
        <f>Q42*H42</f>
        <v>0.30366000000000004</v>
      </c>
      <c r="S42" s="221">
        <v>0</v>
      </c>
      <c r="T42" s="220">
        <f>S42*H42</f>
        <v>0</v>
      </c>
      <c r="AR42" s="205"/>
      <c r="AT42" s="205"/>
      <c r="AU42" s="205"/>
      <c r="AY42" s="206"/>
      <c r="BE42" s="207"/>
      <c r="BF42" s="207"/>
      <c r="BG42" s="207"/>
      <c r="BH42" s="207"/>
      <c r="BI42" s="207"/>
      <c r="BJ42" s="206"/>
      <c r="BK42" s="207"/>
      <c r="BL42" s="206"/>
      <c r="BM42" s="205"/>
    </row>
    <row r="43" spans="2:65" s="2" customFormat="1" ht="37.9" customHeight="1">
      <c r="B43" s="219"/>
      <c r="C43" s="218" t="s">
        <v>66</v>
      </c>
      <c r="D43" s="218" t="s">
        <v>153</v>
      </c>
      <c r="E43" s="217" t="s">
        <v>475</v>
      </c>
      <c r="F43" s="216" t="s">
        <v>474</v>
      </c>
      <c r="G43" s="215" t="s">
        <v>363</v>
      </c>
      <c r="H43" s="214">
        <v>1.089</v>
      </c>
      <c r="I43" s="213"/>
      <c r="J43" s="213">
        <f>I43*H43</f>
        <v>0</v>
      </c>
      <c r="K43" s="212"/>
      <c r="L43" s="11"/>
      <c r="M43" s="223" t="s">
        <v>0</v>
      </c>
      <c r="N43" s="222"/>
      <c r="O43" s="221">
        <v>1.603</v>
      </c>
      <c r="P43" s="221">
        <f>O43*H43</f>
        <v>1.7456669999999999</v>
      </c>
      <c r="Q43" s="221">
        <v>1.8907700000000001</v>
      </c>
      <c r="R43" s="221">
        <f>Q43*H43</f>
        <v>2.0590485300000001</v>
      </c>
      <c r="S43" s="221">
        <v>0</v>
      </c>
      <c r="T43" s="220">
        <f>S43*H43</f>
        <v>0</v>
      </c>
      <c r="AR43" s="205"/>
      <c r="AT43" s="205"/>
      <c r="AU43" s="205"/>
      <c r="AY43" s="206"/>
      <c r="BE43" s="207"/>
      <c r="BF43" s="207"/>
      <c r="BG43" s="207"/>
      <c r="BH43" s="207"/>
      <c r="BI43" s="207"/>
      <c r="BJ43" s="206"/>
      <c r="BK43" s="207"/>
      <c r="BL43" s="206"/>
      <c r="BM43" s="205"/>
    </row>
    <row r="44" spans="2:65" s="224" customFormat="1" ht="22.9" customHeight="1">
      <c r="B44" s="231"/>
      <c r="D44" s="226" t="s">
        <v>60</v>
      </c>
      <c r="E44" s="233" t="s">
        <v>76</v>
      </c>
      <c r="F44" s="233" t="s">
        <v>473</v>
      </c>
      <c r="J44" s="232">
        <f>SUM(J45:J66)</f>
        <v>0</v>
      </c>
      <c r="L44" s="231"/>
      <c r="M44" s="230"/>
      <c r="P44" s="229">
        <f>SUM(P45:P66)</f>
        <v>148.09985669999998</v>
      </c>
      <c r="R44" s="229">
        <f>SUM(R45:R66)</f>
        <v>7.2458531000000015</v>
      </c>
      <c r="T44" s="228">
        <f>SUM(T45:T66)</f>
        <v>0</v>
      </c>
      <c r="AR44" s="226"/>
      <c r="AT44" s="227"/>
      <c r="AU44" s="227"/>
      <c r="AY44" s="226"/>
      <c r="BK44" s="225"/>
    </row>
    <row r="45" spans="2:65" s="2" customFormat="1" ht="62.65" customHeight="1">
      <c r="B45" s="219"/>
      <c r="C45" s="218" t="s">
        <v>64</v>
      </c>
      <c r="D45" s="218" t="s">
        <v>153</v>
      </c>
      <c r="E45" s="217" t="s">
        <v>472</v>
      </c>
      <c r="F45" s="216" t="s">
        <v>471</v>
      </c>
      <c r="G45" s="215" t="s">
        <v>154</v>
      </c>
      <c r="H45" s="214">
        <v>64.959999999999994</v>
      </c>
      <c r="I45" s="213"/>
      <c r="J45" s="213">
        <f t="shared" ref="J45:J66" si="4">I45*H45</f>
        <v>0</v>
      </c>
      <c r="K45" s="212"/>
      <c r="L45" s="11"/>
      <c r="M45" s="223" t="s">
        <v>0</v>
      </c>
      <c r="N45" s="222"/>
      <c r="O45" s="221">
        <v>8.2000000000000003E-2</v>
      </c>
      <c r="P45" s="221">
        <f t="shared" ref="P45:P66" si="5">O45*H45</f>
        <v>5.3267199999999999</v>
      </c>
      <c r="Q45" s="221">
        <v>1.9000000000000001E-4</v>
      </c>
      <c r="R45" s="221">
        <f t="shared" ref="R45:R66" si="6">Q45*H45</f>
        <v>1.23424E-2</v>
      </c>
      <c r="S45" s="221">
        <v>0</v>
      </c>
      <c r="T45" s="220">
        <f t="shared" ref="T45:T66" si="7">S45*H45</f>
        <v>0</v>
      </c>
      <c r="AR45" s="205"/>
      <c r="AT45" s="205"/>
      <c r="AU45" s="205"/>
      <c r="AY45" s="206"/>
      <c r="BE45" s="207"/>
      <c r="BF45" s="207"/>
      <c r="BG45" s="207"/>
      <c r="BH45" s="207"/>
      <c r="BI45" s="207"/>
      <c r="BJ45" s="206"/>
      <c r="BK45" s="207"/>
      <c r="BL45" s="206"/>
      <c r="BM45" s="205"/>
    </row>
    <row r="46" spans="2:65" s="2" customFormat="1" ht="37.9" customHeight="1">
      <c r="B46" s="219"/>
      <c r="C46" s="218" t="s">
        <v>62</v>
      </c>
      <c r="D46" s="218" t="s">
        <v>153</v>
      </c>
      <c r="E46" s="217" t="s">
        <v>470</v>
      </c>
      <c r="F46" s="216" t="s">
        <v>469</v>
      </c>
      <c r="G46" s="215" t="s">
        <v>154</v>
      </c>
      <c r="H46" s="214">
        <v>17.100000000000001</v>
      </c>
      <c r="I46" s="213"/>
      <c r="J46" s="213">
        <f t="shared" si="4"/>
        <v>0</v>
      </c>
      <c r="K46" s="212"/>
      <c r="L46" s="11"/>
      <c r="M46" s="223" t="s">
        <v>0</v>
      </c>
      <c r="N46" s="222"/>
      <c r="O46" s="221">
        <v>0.214</v>
      </c>
      <c r="P46" s="221">
        <f t="shared" si="5"/>
        <v>3.6594000000000002</v>
      </c>
      <c r="Q46" s="221">
        <v>1.06E-2</v>
      </c>
      <c r="R46" s="221">
        <f t="shared" si="6"/>
        <v>0.18126</v>
      </c>
      <c r="S46" s="221">
        <v>0</v>
      </c>
      <c r="T46" s="220">
        <f t="shared" si="7"/>
        <v>0</v>
      </c>
      <c r="AR46" s="205"/>
      <c r="AT46" s="205"/>
      <c r="AU46" s="205"/>
      <c r="AY46" s="206"/>
      <c r="BE46" s="207"/>
      <c r="BF46" s="207"/>
      <c r="BG46" s="207"/>
      <c r="BH46" s="207"/>
      <c r="BI46" s="207"/>
      <c r="BJ46" s="206"/>
      <c r="BK46" s="207"/>
      <c r="BL46" s="206"/>
      <c r="BM46" s="205"/>
    </row>
    <row r="47" spans="2:65" s="2" customFormat="1" ht="24.2" customHeight="1">
      <c r="B47" s="219"/>
      <c r="C47" s="218" t="s">
        <v>58</v>
      </c>
      <c r="D47" s="218" t="s">
        <v>153</v>
      </c>
      <c r="E47" s="217" t="s">
        <v>468</v>
      </c>
      <c r="F47" s="216" t="s">
        <v>467</v>
      </c>
      <c r="G47" s="215" t="s">
        <v>154</v>
      </c>
      <c r="H47" s="214">
        <v>17.100000000000001</v>
      </c>
      <c r="I47" s="213"/>
      <c r="J47" s="213">
        <f t="shared" si="4"/>
        <v>0</v>
      </c>
      <c r="K47" s="212"/>
      <c r="L47" s="11"/>
      <c r="M47" s="223" t="s">
        <v>0</v>
      </c>
      <c r="N47" s="222"/>
      <c r="O47" s="221">
        <v>0.11204</v>
      </c>
      <c r="P47" s="221">
        <f t="shared" si="5"/>
        <v>1.9158840000000001</v>
      </c>
      <c r="Q47" s="221">
        <v>2.0000000000000001E-4</v>
      </c>
      <c r="R47" s="221">
        <f t="shared" si="6"/>
        <v>3.4200000000000003E-3</v>
      </c>
      <c r="S47" s="221">
        <v>0</v>
      </c>
      <c r="T47" s="220">
        <f t="shared" si="7"/>
        <v>0</v>
      </c>
      <c r="AR47" s="205"/>
      <c r="AT47" s="205"/>
      <c r="AU47" s="205"/>
      <c r="AY47" s="206"/>
      <c r="BE47" s="207"/>
      <c r="BF47" s="207"/>
      <c r="BG47" s="207"/>
      <c r="BH47" s="207"/>
      <c r="BI47" s="207"/>
      <c r="BJ47" s="206"/>
      <c r="BK47" s="207"/>
      <c r="BL47" s="206"/>
      <c r="BM47" s="205"/>
    </row>
    <row r="48" spans="2:65" s="2" customFormat="1" ht="24.2" customHeight="1">
      <c r="B48" s="219"/>
      <c r="C48" s="218" t="s">
        <v>56</v>
      </c>
      <c r="D48" s="218" t="s">
        <v>153</v>
      </c>
      <c r="E48" s="217" t="s">
        <v>466</v>
      </c>
      <c r="F48" s="216" t="s">
        <v>465</v>
      </c>
      <c r="G48" s="215" t="s">
        <v>154</v>
      </c>
      <c r="H48" s="214">
        <v>17.100000000000001</v>
      </c>
      <c r="I48" s="213"/>
      <c r="J48" s="213">
        <f t="shared" si="4"/>
        <v>0</v>
      </c>
      <c r="K48" s="212"/>
      <c r="L48" s="11"/>
      <c r="M48" s="223" t="s">
        <v>0</v>
      </c>
      <c r="N48" s="222"/>
      <c r="O48" s="221">
        <v>0.40789999999999998</v>
      </c>
      <c r="P48" s="221">
        <f t="shared" si="5"/>
        <v>6.9750900000000007</v>
      </c>
      <c r="Q48" s="221">
        <v>4.4000000000000003E-3</v>
      </c>
      <c r="R48" s="221">
        <f t="shared" si="6"/>
        <v>7.5240000000000015E-2</v>
      </c>
      <c r="S48" s="221">
        <v>0</v>
      </c>
      <c r="T48" s="220">
        <f t="shared" si="7"/>
        <v>0</v>
      </c>
      <c r="AR48" s="205"/>
      <c r="AT48" s="205"/>
      <c r="AU48" s="205"/>
      <c r="AY48" s="206"/>
      <c r="BE48" s="207"/>
      <c r="BF48" s="207"/>
      <c r="BG48" s="207"/>
      <c r="BH48" s="207"/>
      <c r="BI48" s="207"/>
      <c r="BJ48" s="206"/>
      <c r="BK48" s="207"/>
      <c r="BL48" s="206"/>
      <c r="BM48" s="205"/>
    </row>
    <row r="49" spans="2:65" s="2" customFormat="1" ht="24.2" customHeight="1">
      <c r="B49" s="219"/>
      <c r="C49" s="218" t="s">
        <v>54</v>
      </c>
      <c r="D49" s="218" t="s">
        <v>153</v>
      </c>
      <c r="E49" s="217" t="s">
        <v>464</v>
      </c>
      <c r="F49" s="216" t="s">
        <v>463</v>
      </c>
      <c r="G49" s="215" t="s">
        <v>154</v>
      </c>
      <c r="H49" s="214">
        <v>17.100000000000001</v>
      </c>
      <c r="I49" s="213"/>
      <c r="J49" s="213">
        <f t="shared" si="4"/>
        <v>0</v>
      </c>
      <c r="K49" s="212"/>
      <c r="L49" s="11"/>
      <c r="M49" s="223" t="s">
        <v>0</v>
      </c>
      <c r="N49" s="222"/>
      <c r="O49" s="221">
        <v>0.121</v>
      </c>
      <c r="P49" s="221">
        <f t="shared" si="5"/>
        <v>2.0691000000000002</v>
      </c>
      <c r="Q49" s="221">
        <v>4.15E-3</v>
      </c>
      <c r="R49" s="221">
        <f t="shared" si="6"/>
        <v>7.0965E-2</v>
      </c>
      <c r="S49" s="221">
        <v>0</v>
      </c>
      <c r="T49" s="220">
        <f t="shared" si="7"/>
        <v>0</v>
      </c>
      <c r="AR49" s="205"/>
      <c r="AT49" s="205"/>
      <c r="AU49" s="205"/>
      <c r="AY49" s="206"/>
      <c r="BE49" s="207"/>
      <c r="BF49" s="207"/>
      <c r="BG49" s="207"/>
      <c r="BH49" s="207"/>
      <c r="BI49" s="207"/>
      <c r="BJ49" s="206"/>
      <c r="BK49" s="207"/>
      <c r="BL49" s="206"/>
      <c r="BM49" s="205"/>
    </row>
    <row r="50" spans="2:65" s="2" customFormat="1" ht="24.2" customHeight="1">
      <c r="B50" s="219"/>
      <c r="C50" s="218" t="s">
        <v>50</v>
      </c>
      <c r="D50" s="218" t="s">
        <v>153</v>
      </c>
      <c r="E50" s="217" t="s">
        <v>462</v>
      </c>
      <c r="F50" s="216" t="s">
        <v>461</v>
      </c>
      <c r="G50" s="215" t="s">
        <v>340</v>
      </c>
      <c r="H50" s="214">
        <v>38.159999999999997</v>
      </c>
      <c r="I50" s="213"/>
      <c r="J50" s="213">
        <f t="shared" si="4"/>
        <v>0</v>
      </c>
      <c r="K50" s="212"/>
      <c r="L50" s="11"/>
      <c r="M50" s="223" t="s">
        <v>0</v>
      </c>
      <c r="N50" s="222"/>
      <c r="O50" s="221">
        <v>0.14557999999999999</v>
      </c>
      <c r="P50" s="221">
        <f t="shared" si="5"/>
        <v>5.5553327999999986</v>
      </c>
      <c r="Q50" s="221">
        <v>2.8E-3</v>
      </c>
      <c r="R50" s="221">
        <f t="shared" si="6"/>
        <v>0.10684799999999998</v>
      </c>
      <c r="S50" s="221">
        <v>0</v>
      </c>
      <c r="T50" s="220">
        <f t="shared" si="7"/>
        <v>0</v>
      </c>
      <c r="AR50" s="205"/>
      <c r="AT50" s="205"/>
      <c r="AU50" s="205"/>
      <c r="AY50" s="206"/>
      <c r="BE50" s="207"/>
      <c r="BF50" s="207"/>
      <c r="BG50" s="207"/>
      <c r="BH50" s="207"/>
      <c r="BI50" s="207"/>
      <c r="BJ50" s="206"/>
      <c r="BK50" s="207"/>
      <c r="BL50" s="206"/>
      <c r="BM50" s="205"/>
    </row>
    <row r="51" spans="2:65" s="2" customFormat="1" ht="33" customHeight="1">
      <c r="B51" s="219"/>
      <c r="C51" s="218" t="s">
        <v>48</v>
      </c>
      <c r="D51" s="218" t="s">
        <v>153</v>
      </c>
      <c r="E51" s="217" t="s">
        <v>460</v>
      </c>
      <c r="F51" s="216" t="s">
        <v>459</v>
      </c>
      <c r="G51" s="215" t="s">
        <v>154</v>
      </c>
      <c r="H51" s="214">
        <v>97.870999999999995</v>
      </c>
      <c r="I51" s="213"/>
      <c r="J51" s="213">
        <f t="shared" si="4"/>
        <v>0</v>
      </c>
      <c r="K51" s="212"/>
      <c r="L51" s="11"/>
      <c r="M51" s="223" t="s">
        <v>0</v>
      </c>
      <c r="N51" s="222"/>
      <c r="O51" s="221">
        <v>0.14699999999999999</v>
      </c>
      <c r="P51" s="221">
        <f t="shared" si="5"/>
        <v>14.387036999999998</v>
      </c>
      <c r="Q51" s="221">
        <v>1.069E-2</v>
      </c>
      <c r="R51" s="221">
        <f t="shared" si="6"/>
        <v>1.04624099</v>
      </c>
      <c r="S51" s="221">
        <v>0</v>
      </c>
      <c r="T51" s="220">
        <f t="shared" si="7"/>
        <v>0</v>
      </c>
      <c r="AR51" s="205"/>
      <c r="AT51" s="205"/>
      <c r="AU51" s="205"/>
      <c r="AY51" s="206"/>
      <c r="BE51" s="207"/>
      <c r="BF51" s="207"/>
      <c r="BG51" s="207"/>
      <c r="BH51" s="207"/>
      <c r="BI51" s="207"/>
      <c r="BJ51" s="206"/>
      <c r="BK51" s="207"/>
      <c r="BL51" s="206"/>
      <c r="BM51" s="205"/>
    </row>
    <row r="52" spans="2:65" s="2" customFormat="1" ht="24.2" customHeight="1">
      <c r="B52" s="219"/>
      <c r="C52" s="218" t="s">
        <v>45</v>
      </c>
      <c r="D52" s="218" t="s">
        <v>153</v>
      </c>
      <c r="E52" s="217" t="s">
        <v>458</v>
      </c>
      <c r="F52" s="216" t="s">
        <v>457</v>
      </c>
      <c r="G52" s="215" t="s">
        <v>154</v>
      </c>
      <c r="H52" s="214">
        <v>97.870999999999995</v>
      </c>
      <c r="I52" s="213"/>
      <c r="J52" s="213">
        <f t="shared" si="4"/>
        <v>0</v>
      </c>
      <c r="K52" s="212"/>
      <c r="L52" s="11"/>
      <c r="M52" s="223" t="s">
        <v>0</v>
      </c>
      <c r="N52" s="222"/>
      <c r="O52" s="221">
        <v>5.1999999999999998E-2</v>
      </c>
      <c r="P52" s="221">
        <f t="shared" si="5"/>
        <v>5.0892919999999995</v>
      </c>
      <c r="Q52" s="221">
        <v>2.0000000000000001E-4</v>
      </c>
      <c r="R52" s="221">
        <f t="shared" si="6"/>
        <v>1.95742E-2</v>
      </c>
      <c r="S52" s="221">
        <v>0</v>
      </c>
      <c r="T52" s="220">
        <f t="shared" si="7"/>
        <v>0</v>
      </c>
      <c r="AR52" s="205"/>
      <c r="AT52" s="205"/>
      <c r="AU52" s="205"/>
      <c r="AY52" s="206"/>
      <c r="BE52" s="207"/>
      <c r="BF52" s="207"/>
      <c r="BG52" s="207"/>
      <c r="BH52" s="207"/>
      <c r="BI52" s="207"/>
      <c r="BJ52" s="206"/>
      <c r="BK52" s="207"/>
      <c r="BL52" s="206"/>
      <c r="BM52" s="205"/>
    </row>
    <row r="53" spans="2:65" s="2" customFormat="1" ht="24.2" customHeight="1">
      <c r="B53" s="219"/>
      <c r="C53" s="218" t="s">
        <v>456</v>
      </c>
      <c r="D53" s="218" t="s">
        <v>153</v>
      </c>
      <c r="E53" s="217" t="s">
        <v>455</v>
      </c>
      <c r="F53" s="216" t="s">
        <v>454</v>
      </c>
      <c r="G53" s="215" t="s">
        <v>154</v>
      </c>
      <c r="H53" s="214">
        <v>85.290999999999997</v>
      </c>
      <c r="I53" s="213"/>
      <c r="J53" s="213">
        <f t="shared" si="4"/>
        <v>0</v>
      </c>
      <c r="K53" s="212"/>
      <c r="L53" s="11"/>
      <c r="M53" s="223" t="s">
        <v>0</v>
      </c>
      <c r="N53" s="222"/>
      <c r="O53" s="221">
        <v>0.318</v>
      </c>
      <c r="P53" s="221">
        <f t="shared" si="5"/>
        <v>27.122537999999999</v>
      </c>
      <c r="Q53" s="221">
        <v>4.1999999999999997E-3</v>
      </c>
      <c r="R53" s="221">
        <f t="shared" si="6"/>
        <v>0.35822219999999999</v>
      </c>
      <c r="S53" s="221">
        <v>0</v>
      </c>
      <c r="T53" s="220">
        <f t="shared" si="7"/>
        <v>0</v>
      </c>
      <c r="AR53" s="205"/>
      <c r="AT53" s="205"/>
      <c r="AU53" s="205"/>
      <c r="AY53" s="206"/>
      <c r="BE53" s="207"/>
      <c r="BF53" s="207"/>
      <c r="BG53" s="207"/>
      <c r="BH53" s="207"/>
      <c r="BI53" s="207"/>
      <c r="BJ53" s="206"/>
      <c r="BK53" s="207"/>
      <c r="BL53" s="206"/>
      <c r="BM53" s="205"/>
    </row>
    <row r="54" spans="2:65" s="2" customFormat="1" ht="24.2" customHeight="1">
      <c r="B54" s="219"/>
      <c r="C54" s="218" t="s">
        <v>453</v>
      </c>
      <c r="D54" s="218" t="s">
        <v>153</v>
      </c>
      <c r="E54" s="217" t="s">
        <v>452</v>
      </c>
      <c r="F54" s="216" t="s">
        <v>451</v>
      </c>
      <c r="G54" s="215" t="s">
        <v>154</v>
      </c>
      <c r="H54" s="214">
        <v>24.09</v>
      </c>
      <c r="I54" s="213"/>
      <c r="J54" s="213">
        <f t="shared" si="4"/>
        <v>0</v>
      </c>
      <c r="K54" s="212"/>
      <c r="L54" s="11"/>
      <c r="M54" s="223" t="s">
        <v>0</v>
      </c>
      <c r="N54" s="222"/>
      <c r="O54" s="221">
        <v>0.49199999999999999</v>
      </c>
      <c r="P54" s="221">
        <f t="shared" si="5"/>
        <v>11.85228</v>
      </c>
      <c r="Q54" s="221">
        <v>3.15E-2</v>
      </c>
      <c r="R54" s="221">
        <f t="shared" si="6"/>
        <v>0.75883500000000004</v>
      </c>
      <c r="S54" s="221">
        <v>0</v>
      </c>
      <c r="T54" s="220">
        <f t="shared" si="7"/>
        <v>0</v>
      </c>
      <c r="AR54" s="205"/>
      <c r="AT54" s="205"/>
      <c r="AU54" s="205"/>
      <c r="AY54" s="206"/>
      <c r="BE54" s="207"/>
      <c r="BF54" s="207"/>
      <c r="BG54" s="207"/>
      <c r="BH54" s="207"/>
      <c r="BI54" s="207"/>
      <c r="BJ54" s="206"/>
      <c r="BK54" s="207"/>
      <c r="BL54" s="206"/>
      <c r="BM54" s="205"/>
    </row>
    <row r="55" spans="2:65" s="2" customFormat="1" ht="24.2" customHeight="1">
      <c r="B55" s="219"/>
      <c r="C55" s="218" t="s">
        <v>450</v>
      </c>
      <c r="D55" s="218" t="s">
        <v>153</v>
      </c>
      <c r="E55" s="217" t="s">
        <v>449</v>
      </c>
      <c r="F55" s="216" t="s">
        <v>448</v>
      </c>
      <c r="G55" s="215" t="s">
        <v>154</v>
      </c>
      <c r="H55" s="214">
        <v>109.501</v>
      </c>
      <c r="I55" s="213"/>
      <c r="J55" s="213">
        <f t="shared" si="4"/>
        <v>0</v>
      </c>
      <c r="K55" s="212"/>
      <c r="L55" s="11"/>
      <c r="M55" s="223" t="s">
        <v>0</v>
      </c>
      <c r="N55" s="222"/>
      <c r="O55" s="221">
        <v>0.111</v>
      </c>
      <c r="P55" s="221">
        <f t="shared" si="5"/>
        <v>12.154611000000001</v>
      </c>
      <c r="Q55" s="221">
        <v>4.15E-3</v>
      </c>
      <c r="R55" s="221">
        <f t="shared" si="6"/>
        <v>0.45442915</v>
      </c>
      <c r="S55" s="221">
        <v>0</v>
      </c>
      <c r="T55" s="220">
        <f t="shared" si="7"/>
        <v>0</v>
      </c>
      <c r="AR55" s="205"/>
      <c r="AT55" s="205"/>
      <c r="AU55" s="205"/>
      <c r="AY55" s="206"/>
      <c r="BE55" s="207"/>
      <c r="BF55" s="207"/>
      <c r="BG55" s="207"/>
      <c r="BH55" s="207"/>
      <c r="BI55" s="207"/>
      <c r="BJ55" s="206"/>
      <c r="BK55" s="207"/>
      <c r="BL55" s="206"/>
      <c r="BM55" s="205"/>
    </row>
    <row r="56" spans="2:65" s="2" customFormat="1" ht="24.2" customHeight="1">
      <c r="B56" s="219"/>
      <c r="C56" s="218" t="s">
        <v>179</v>
      </c>
      <c r="D56" s="218" t="s">
        <v>153</v>
      </c>
      <c r="E56" s="217" t="s">
        <v>447</v>
      </c>
      <c r="F56" s="216" t="s">
        <v>446</v>
      </c>
      <c r="G56" s="215" t="s">
        <v>363</v>
      </c>
      <c r="H56" s="214">
        <v>0.65400000000000003</v>
      </c>
      <c r="I56" s="213"/>
      <c r="J56" s="213">
        <f t="shared" si="4"/>
        <v>0</v>
      </c>
      <c r="K56" s="212"/>
      <c r="L56" s="11"/>
      <c r="M56" s="223" t="s">
        <v>0</v>
      </c>
      <c r="N56" s="222"/>
      <c r="O56" s="221">
        <v>2.3787799999999999</v>
      </c>
      <c r="P56" s="221">
        <f t="shared" si="5"/>
        <v>1.55572212</v>
      </c>
      <c r="Q56" s="221">
        <v>1.7126999999999999</v>
      </c>
      <c r="R56" s="221">
        <f t="shared" si="6"/>
        <v>1.1201057999999999</v>
      </c>
      <c r="S56" s="221">
        <v>0</v>
      </c>
      <c r="T56" s="220">
        <f t="shared" si="7"/>
        <v>0</v>
      </c>
      <c r="AR56" s="205"/>
      <c r="AT56" s="205"/>
      <c r="AU56" s="205"/>
      <c r="AY56" s="206"/>
      <c r="BE56" s="207"/>
      <c r="BF56" s="207"/>
      <c r="BG56" s="207"/>
      <c r="BH56" s="207"/>
      <c r="BI56" s="207"/>
      <c r="BJ56" s="206"/>
      <c r="BK56" s="207"/>
      <c r="BL56" s="206"/>
      <c r="BM56" s="205"/>
    </row>
    <row r="57" spans="2:65" s="2" customFormat="1" ht="33" customHeight="1">
      <c r="B57" s="219"/>
      <c r="C57" s="218" t="s">
        <v>445</v>
      </c>
      <c r="D57" s="218" t="s">
        <v>153</v>
      </c>
      <c r="E57" s="217" t="s">
        <v>444</v>
      </c>
      <c r="F57" s="216" t="s">
        <v>443</v>
      </c>
      <c r="G57" s="215" t="s">
        <v>154</v>
      </c>
      <c r="H57" s="214">
        <v>0.56799999999999995</v>
      </c>
      <c r="I57" s="213"/>
      <c r="J57" s="213">
        <f t="shared" si="4"/>
        <v>0</v>
      </c>
      <c r="K57" s="212"/>
      <c r="L57" s="11"/>
      <c r="M57" s="223" t="s">
        <v>0</v>
      </c>
      <c r="N57" s="222"/>
      <c r="O57" s="221">
        <v>0.56864999999999999</v>
      </c>
      <c r="P57" s="221">
        <f t="shared" si="5"/>
        <v>0.32299319999999998</v>
      </c>
      <c r="Q57" s="221">
        <v>7.9020000000000007E-2</v>
      </c>
      <c r="R57" s="221">
        <f t="shared" si="6"/>
        <v>4.4883359999999997E-2</v>
      </c>
      <c r="S57" s="221">
        <v>0</v>
      </c>
      <c r="T57" s="220">
        <f t="shared" si="7"/>
        <v>0</v>
      </c>
      <c r="AR57" s="205"/>
      <c r="AT57" s="205"/>
      <c r="AU57" s="205"/>
      <c r="AY57" s="206"/>
      <c r="BE57" s="207"/>
      <c r="BF57" s="207"/>
      <c r="BG57" s="207"/>
      <c r="BH57" s="207"/>
      <c r="BI57" s="207"/>
      <c r="BJ57" s="206"/>
      <c r="BK57" s="207"/>
      <c r="BL57" s="206"/>
      <c r="BM57" s="205"/>
    </row>
    <row r="58" spans="2:65" s="2" customFormat="1" ht="21.75" customHeight="1">
      <c r="B58" s="219"/>
      <c r="C58" s="218" t="s">
        <v>442</v>
      </c>
      <c r="D58" s="218" t="s">
        <v>153</v>
      </c>
      <c r="E58" s="217" t="s">
        <v>441</v>
      </c>
      <c r="F58" s="216" t="s">
        <v>440</v>
      </c>
      <c r="G58" s="215" t="s">
        <v>154</v>
      </c>
      <c r="H58" s="214">
        <v>6.5410000000000004</v>
      </c>
      <c r="I58" s="213"/>
      <c r="J58" s="213">
        <f t="shared" si="4"/>
        <v>0</v>
      </c>
      <c r="K58" s="212"/>
      <c r="L58" s="11"/>
      <c r="M58" s="223" t="s">
        <v>0</v>
      </c>
      <c r="N58" s="222"/>
      <c r="O58" s="221">
        <v>0.67137999999999998</v>
      </c>
      <c r="P58" s="221">
        <f t="shared" si="5"/>
        <v>4.3914965800000001</v>
      </c>
      <c r="Q58" s="221">
        <v>0.14419999999999999</v>
      </c>
      <c r="R58" s="221">
        <f t="shared" si="6"/>
        <v>0.94321220000000006</v>
      </c>
      <c r="S58" s="221">
        <v>0</v>
      </c>
      <c r="T58" s="220">
        <f t="shared" si="7"/>
        <v>0</v>
      </c>
      <c r="AR58" s="205"/>
      <c r="AT58" s="205"/>
      <c r="AU58" s="205"/>
      <c r="AY58" s="206"/>
      <c r="BE58" s="207"/>
      <c r="BF58" s="207"/>
      <c r="BG58" s="207"/>
      <c r="BH58" s="207"/>
      <c r="BI58" s="207"/>
      <c r="BJ58" s="206"/>
      <c r="BK58" s="207"/>
      <c r="BL58" s="206"/>
      <c r="BM58" s="205"/>
    </row>
    <row r="59" spans="2:65" s="2" customFormat="1" ht="24.2" customHeight="1">
      <c r="B59" s="219"/>
      <c r="C59" s="218" t="s">
        <v>439</v>
      </c>
      <c r="D59" s="218" t="s">
        <v>153</v>
      </c>
      <c r="E59" s="217" t="s">
        <v>438</v>
      </c>
      <c r="F59" s="216" t="s">
        <v>437</v>
      </c>
      <c r="G59" s="215" t="s">
        <v>154</v>
      </c>
      <c r="H59" s="214">
        <v>20.89</v>
      </c>
      <c r="I59" s="213"/>
      <c r="J59" s="213">
        <f t="shared" si="4"/>
        <v>0</v>
      </c>
      <c r="K59" s="212"/>
      <c r="L59" s="11"/>
      <c r="M59" s="223" t="s">
        <v>0</v>
      </c>
      <c r="N59" s="222"/>
      <c r="O59" s="221">
        <v>0.23</v>
      </c>
      <c r="P59" s="221">
        <f t="shared" si="5"/>
        <v>4.8047000000000004</v>
      </c>
      <c r="Q59" s="221">
        <v>1.6320000000000001E-2</v>
      </c>
      <c r="R59" s="221">
        <f t="shared" si="6"/>
        <v>0.34092480000000003</v>
      </c>
      <c r="S59" s="221">
        <v>0</v>
      </c>
      <c r="T59" s="220">
        <f t="shared" si="7"/>
        <v>0</v>
      </c>
      <c r="AR59" s="205"/>
      <c r="AT59" s="205"/>
      <c r="AU59" s="205"/>
      <c r="AY59" s="206"/>
      <c r="BE59" s="207"/>
      <c r="BF59" s="207"/>
      <c r="BG59" s="207"/>
      <c r="BH59" s="207"/>
      <c r="BI59" s="207"/>
      <c r="BJ59" s="206"/>
      <c r="BK59" s="207"/>
      <c r="BL59" s="206"/>
      <c r="BM59" s="205"/>
    </row>
    <row r="60" spans="2:65" s="2" customFormat="1" ht="24.2" customHeight="1">
      <c r="B60" s="219"/>
      <c r="C60" s="218" t="s">
        <v>436</v>
      </c>
      <c r="D60" s="218" t="s">
        <v>153</v>
      </c>
      <c r="E60" s="217" t="s">
        <v>435</v>
      </c>
      <c r="F60" s="216" t="s">
        <v>434</v>
      </c>
      <c r="G60" s="215" t="s">
        <v>210</v>
      </c>
      <c r="H60" s="214">
        <v>1</v>
      </c>
      <c r="I60" s="213"/>
      <c r="J60" s="213">
        <f t="shared" si="4"/>
        <v>0</v>
      </c>
      <c r="K60" s="212"/>
      <c r="L60" s="11"/>
      <c r="M60" s="223" t="s">
        <v>0</v>
      </c>
      <c r="N60" s="222"/>
      <c r="O60" s="221">
        <v>3.0472899999999998</v>
      </c>
      <c r="P60" s="221">
        <f t="shared" si="5"/>
        <v>3.0472899999999998</v>
      </c>
      <c r="Q60" s="221">
        <v>1.7500000000000002E-2</v>
      </c>
      <c r="R60" s="221">
        <f t="shared" si="6"/>
        <v>1.7500000000000002E-2</v>
      </c>
      <c r="S60" s="221">
        <v>0</v>
      </c>
      <c r="T60" s="220">
        <f t="shared" si="7"/>
        <v>0</v>
      </c>
      <c r="AR60" s="205"/>
      <c r="AT60" s="205"/>
      <c r="AU60" s="205"/>
      <c r="AY60" s="206"/>
      <c r="BE60" s="207"/>
      <c r="BF60" s="207"/>
      <c r="BG60" s="207"/>
      <c r="BH60" s="207"/>
      <c r="BI60" s="207"/>
      <c r="BJ60" s="206"/>
      <c r="BK60" s="207"/>
      <c r="BL60" s="206"/>
      <c r="BM60" s="205"/>
    </row>
    <row r="61" spans="2:65" s="2" customFormat="1" ht="16.5" customHeight="1">
      <c r="B61" s="219"/>
      <c r="C61" s="243" t="s">
        <v>433</v>
      </c>
      <c r="D61" s="243" t="s">
        <v>178</v>
      </c>
      <c r="E61" s="242" t="s">
        <v>432</v>
      </c>
      <c r="F61" s="241" t="s">
        <v>431</v>
      </c>
      <c r="G61" s="240" t="s">
        <v>210</v>
      </c>
      <c r="H61" s="239">
        <v>1</v>
      </c>
      <c r="I61" s="238"/>
      <c r="J61" s="213">
        <f t="shared" si="4"/>
        <v>0</v>
      </c>
      <c r="K61" s="237"/>
      <c r="L61" s="236"/>
      <c r="M61" s="235" t="s">
        <v>0</v>
      </c>
      <c r="N61" s="234"/>
      <c r="O61" s="221">
        <v>0</v>
      </c>
      <c r="P61" s="221">
        <f t="shared" si="5"/>
        <v>0</v>
      </c>
      <c r="Q61" s="221">
        <v>1.0800000000000001E-2</v>
      </c>
      <c r="R61" s="221">
        <f t="shared" si="6"/>
        <v>1.0800000000000001E-2</v>
      </c>
      <c r="S61" s="221">
        <v>0</v>
      </c>
      <c r="T61" s="220">
        <f t="shared" si="7"/>
        <v>0</v>
      </c>
      <c r="AR61" s="205"/>
      <c r="AT61" s="205"/>
      <c r="AU61" s="205"/>
      <c r="AY61" s="206"/>
      <c r="BE61" s="207"/>
      <c r="BF61" s="207"/>
      <c r="BG61" s="207"/>
      <c r="BH61" s="207"/>
      <c r="BI61" s="207"/>
      <c r="BJ61" s="206"/>
      <c r="BK61" s="207"/>
      <c r="BL61" s="206"/>
      <c r="BM61" s="205"/>
    </row>
    <row r="62" spans="2:65" s="2" customFormat="1" ht="24.2" customHeight="1">
      <c r="B62" s="219"/>
      <c r="C62" s="218" t="s">
        <v>430</v>
      </c>
      <c r="D62" s="218" t="s">
        <v>153</v>
      </c>
      <c r="E62" s="217" t="s">
        <v>429</v>
      </c>
      <c r="F62" s="216" t="s">
        <v>428</v>
      </c>
      <c r="G62" s="215" t="s">
        <v>210</v>
      </c>
      <c r="H62" s="214">
        <v>1</v>
      </c>
      <c r="I62" s="213"/>
      <c r="J62" s="213">
        <f t="shared" si="4"/>
        <v>0</v>
      </c>
      <c r="K62" s="212"/>
      <c r="L62" s="11"/>
      <c r="M62" s="223" t="s">
        <v>0</v>
      </c>
      <c r="N62" s="222"/>
      <c r="O62" s="221">
        <v>3.3131599999999999</v>
      </c>
      <c r="P62" s="221">
        <f t="shared" si="5"/>
        <v>3.3131599999999999</v>
      </c>
      <c r="Q62" s="221">
        <v>3.9640000000000002E-2</v>
      </c>
      <c r="R62" s="221">
        <f t="shared" si="6"/>
        <v>3.9640000000000002E-2</v>
      </c>
      <c r="S62" s="221">
        <v>0</v>
      </c>
      <c r="T62" s="220">
        <f t="shared" si="7"/>
        <v>0</v>
      </c>
      <c r="AR62" s="205"/>
      <c r="AT62" s="205"/>
      <c r="AU62" s="205"/>
      <c r="AY62" s="206"/>
      <c r="BE62" s="207"/>
      <c r="BF62" s="207"/>
      <c r="BG62" s="207"/>
      <c r="BH62" s="207"/>
      <c r="BI62" s="207"/>
      <c r="BJ62" s="206"/>
      <c r="BK62" s="207"/>
      <c r="BL62" s="206"/>
      <c r="BM62" s="205"/>
    </row>
    <row r="63" spans="2:65" s="2" customFormat="1" ht="16.5" customHeight="1">
      <c r="B63" s="219"/>
      <c r="C63" s="243" t="s">
        <v>427</v>
      </c>
      <c r="D63" s="243" t="s">
        <v>178</v>
      </c>
      <c r="E63" s="242" t="s">
        <v>426</v>
      </c>
      <c r="F63" s="241" t="s">
        <v>425</v>
      </c>
      <c r="G63" s="240" t="s">
        <v>210</v>
      </c>
      <c r="H63" s="239">
        <v>1</v>
      </c>
      <c r="I63" s="238"/>
      <c r="J63" s="213">
        <f t="shared" si="4"/>
        <v>0</v>
      </c>
      <c r="K63" s="237"/>
      <c r="L63" s="236"/>
      <c r="M63" s="235" t="s">
        <v>0</v>
      </c>
      <c r="N63" s="234"/>
      <c r="O63" s="221">
        <v>0</v>
      </c>
      <c r="P63" s="221">
        <f t="shared" si="5"/>
        <v>0</v>
      </c>
      <c r="Q63" s="221">
        <v>1.0999999999999999E-2</v>
      </c>
      <c r="R63" s="221">
        <f t="shared" si="6"/>
        <v>1.0999999999999999E-2</v>
      </c>
      <c r="S63" s="221">
        <v>0</v>
      </c>
      <c r="T63" s="220">
        <f t="shared" si="7"/>
        <v>0</v>
      </c>
      <c r="AR63" s="205"/>
      <c r="AT63" s="205"/>
      <c r="AU63" s="205"/>
      <c r="AY63" s="206"/>
      <c r="BE63" s="207"/>
      <c r="BF63" s="207"/>
      <c r="BG63" s="207"/>
      <c r="BH63" s="207"/>
      <c r="BI63" s="207"/>
      <c r="BJ63" s="206"/>
      <c r="BK63" s="207"/>
      <c r="BL63" s="206"/>
      <c r="BM63" s="205"/>
    </row>
    <row r="64" spans="2:65" s="2" customFormat="1" ht="24.2" customHeight="1">
      <c r="B64" s="219"/>
      <c r="C64" s="218" t="s">
        <v>424</v>
      </c>
      <c r="D64" s="218" t="s">
        <v>153</v>
      </c>
      <c r="E64" s="217" t="s">
        <v>423</v>
      </c>
      <c r="F64" s="216" t="s">
        <v>422</v>
      </c>
      <c r="G64" s="215" t="s">
        <v>210</v>
      </c>
      <c r="H64" s="214">
        <v>3</v>
      </c>
      <c r="I64" s="213"/>
      <c r="J64" s="213">
        <f t="shared" si="4"/>
        <v>0</v>
      </c>
      <c r="K64" s="212"/>
      <c r="L64" s="11"/>
      <c r="M64" s="223" t="s">
        <v>0</v>
      </c>
      <c r="N64" s="222"/>
      <c r="O64" s="221">
        <v>11.519069999999999</v>
      </c>
      <c r="P64" s="221">
        <f t="shared" si="5"/>
        <v>34.557209999999998</v>
      </c>
      <c r="Q64" s="221">
        <v>0.54347000000000001</v>
      </c>
      <c r="R64" s="221">
        <f t="shared" si="6"/>
        <v>1.6304099999999999</v>
      </c>
      <c r="S64" s="221">
        <v>0</v>
      </c>
      <c r="T64" s="220">
        <f t="shared" si="7"/>
        <v>0</v>
      </c>
      <c r="AR64" s="205"/>
      <c r="AT64" s="205"/>
      <c r="AU64" s="205"/>
      <c r="AY64" s="206"/>
      <c r="BE64" s="207"/>
      <c r="BF64" s="207"/>
      <c r="BG64" s="207"/>
      <c r="BH64" s="207"/>
      <c r="BI64" s="207"/>
      <c r="BJ64" s="206"/>
      <c r="BK64" s="207"/>
      <c r="BL64" s="206"/>
      <c r="BM64" s="205"/>
    </row>
    <row r="65" spans="2:65" s="2" customFormat="1" ht="24.2" customHeight="1">
      <c r="B65" s="219"/>
      <c r="C65" s="243" t="s">
        <v>421</v>
      </c>
      <c r="D65" s="243" t="s">
        <v>178</v>
      </c>
      <c r="E65" s="242" t="s">
        <v>420</v>
      </c>
      <c r="F65" s="241" t="s">
        <v>419</v>
      </c>
      <c r="G65" s="240" t="s">
        <v>210</v>
      </c>
      <c r="H65" s="239">
        <v>1</v>
      </c>
      <c r="I65" s="238"/>
      <c r="J65" s="213">
        <f t="shared" si="4"/>
        <v>0</v>
      </c>
      <c r="K65" s="237"/>
      <c r="L65" s="236"/>
      <c r="M65" s="235" t="s">
        <v>0</v>
      </c>
      <c r="N65" s="234"/>
      <c r="O65" s="221">
        <v>0</v>
      </c>
      <c r="P65" s="221">
        <f t="shared" si="5"/>
        <v>0</v>
      </c>
      <c r="Q65" s="221">
        <v>0</v>
      </c>
      <c r="R65" s="221">
        <f t="shared" si="6"/>
        <v>0</v>
      </c>
      <c r="S65" s="221">
        <v>0</v>
      </c>
      <c r="T65" s="220">
        <f t="shared" si="7"/>
        <v>0</v>
      </c>
      <c r="AR65" s="205"/>
      <c r="AT65" s="205"/>
      <c r="AU65" s="205"/>
      <c r="AY65" s="206"/>
      <c r="BE65" s="207"/>
      <c r="BF65" s="207"/>
      <c r="BG65" s="207"/>
      <c r="BH65" s="207"/>
      <c r="BI65" s="207"/>
      <c r="BJ65" s="206"/>
      <c r="BK65" s="207"/>
      <c r="BL65" s="206"/>
      <c r="BM65" s="205"/>
    </row>
    <row r="66" spans="2:65" s="2" customFormat="1" ht="24.2" customHeight="1">
      <c r="B66" s="219"/>
      <c r="C66" s="243" t="s">
        <v>418</v>
      </c>
      <c r="D66" s="243" t="s">
        <v>178</v>
      </c>
      <c r="E66" s="242" t="s">
        <v>417</v>
      </c>
      <c r="F66" s="241" t="s">
        <v>416</v>
      </c>
      <c r="G66" s="240" t="s">
        <v>210</v>
      </c>
      <c r="H66" s="239">
        <v>2</v>
      </c>
      <c r="I66" s="238"/>
      <c r="J66" s="213">
        <f t="shared" si="4"/>
        <v>0</v>
      </c>
      <c r="K66" s="237"/>
      <c r="L66" s="236"/>
      <c r="M66" s="235" t="s">
        <v>0</v>
      </c>
      <c r="N66" s="234"/>
      <c r="O66" s="221">
        <v>0</v>
      </c>
      <c r="P66" s="221">
        <f t="shared" si="5"/>
        <v>0</v>
      </c>
      <c r="Q66" s="221">
        <v>0</v>
      </c>
      <c r="R66" s="221">
        <f t="shared" si="6"/>
        <v>0</v>
      </c>
      <c r="S66" s="221">
        <v>0</v>
      </c>
      <c r="T66" s="220">
        <f t="shared" si="7"/>
        <v>0</v>
      </c>
      <c r="AR66" s="205"/>
      <c r="AT66" s="205"/>
      <c r="AU66" s="205"/>
      <c r="AY66" s="206"/>
      <c r="BE66" s="207"/>
      <c r="BF66" s="207"/>
      <c r="BG66" s="207"/>
      <c r="BH66" s="207"/>
      <c r="BI66" s="207"/>
      <c r="BJ66" s="206"/>
      <c r="BK66" s="207"/>
      <c r="BL66" s="206"/>
      <c r="BM66" s="205"/>
    </row>
    <row r="67" spans="2:65" s="224" customFormat="1" ht="22.9" customHeight="1">
      <c r="B67" s="231"/>
      <c r="D67" s="226" t="s">
        <v>60</v>
      </c>
      <c r="E67" s="233" t="s">
        <v>95</v>
      </c>
      <c r="F67" s="233" t="s">
        <v>415</v>
      </c>
      <c r="J67" s="232">
        <f>SUM(J68:J108)</f>
        <v>0</v>
      </c>
      <c r="L67" s="231"/>
      <c r="M67" s="230"/>
      <c r="P67" s="229">
        <f>SUM(P68:P108)</f>
        <v>178.92782495999998</v>
      </c>
      <c r="R67" s="229">
        <f>SUM(R68:R108)</f>
        <v>0.15280032000000002</v>
      </c>
      <c r="T67" s="228">
        <f>SUM(T68:T108)</f>
        <v>15.697056319999998</v>
      </c>
      <c r="AR67" s="226"/>
      <c r="AT67" s="227"/>
      <c r="AU67" s="227"/>
      <c r="AY67" s="226"/>
      <c r="BK67" s="225"/>
    </row>
    <row r="68" spans="2:65" s="2" customFormat="1" ht="24.2" customHeight="1">
      <c r="B68" s="219"/>
      <c r="C68" s="218" t="s">
        <v>414</v>
      </c>
      <c r="D68" s="218" t="s">
        <v>153</v>
      </c>
      <c r="E68" s="217" t="s">
        <v>413</v>
      </c>
      <c r="F68" s="216" t="s">
        <v>412</v>
      </c>
      <c r="G68" s="215" t="s">
        <v>154</v>
      </c>
      <c r="H68" s="214">
        <v>1.5980000000000001</v>
      </c>
      <c r="I68" s="213"/>
      <c r="J68" s="213">
        <f t="shared" ref="J68:J108" si="8">I68*H68</f>
        <v>0</v>
      </c>
      <c r="K68" s="212"/>
      <c r="L68" s="11"/>
      <c r="M68" s="223" t="s">
        <v>0</v>
      </c>
      <c r="N68" s="222"/>
      <c r="O68" s="221">
        <v>0.22045000000000001</v>
      </c>
      <c r="P68" s="221">
        <f t="shared" ref="P68:P108" si="9">O68*H68</f>
        <v>0.35227910000000001</v>
      </c>
      <c r="Q68" s="221">
        <v>3.3600000000000001E-3</v>
      </c>
      <c r="R68" s="221">
        <f t="shared" ref="R68:R108" si="10">Q68*H68</f>
        <v>5.3692800000000006E-3</v>
      </c>
      <c r="S68" s="221">
        <v>0</v>
      </c>
      <c r="T68" s="220">
        <f t="shared" ref="T68:T108" si="11">S68*H68</f>
        <v>0</v>
      </c>
      <c r="AR68" s="205"/>
      <c r="AT68" s="205"/>
      <c r="AU68" s="205"/>
      <c r="AY68" s="206"/>
      <c r="BE68" s="207"/>
      <c r="BF68" s="207"/>
      <c r="BG68" s="207"/>
      <c r="BH68" s="207"/>
      <c r="BI68" s="207"/>
      <c r="BJ68" s="206"/>
      <c r="BK68" s="207"/>
      <c r="BL68" s="206"/>
      <c r="BM68" s="205"/>
    </row>
    <row r="69" spans="2:65" s="2" customFormat="1" ht="24.2" customHeight="1">
      <c r="B69" s="219"/>
      <c r="C69" s="218" t="s">
        <v>411</v>
      </c>
      <c r="D69" s="218" t="s">
        <v>153</v>
      </c>
      <c r="E69" s="217" t="s">
        <v>410</v>
      </c>
      <c r="F69" s="216" t="s">
        <v>409</v>
      </c>
      <c r="G69" s="215" t="s">
        <v>154</v>
      </c>
      <c r="H69" s="214">
        <v>74.08</v>
      </c>
      <c r="I69" s="213"/>
      <c r="J69" s="213">
        <f t="shared" si="8"/>
        <v>0</v>
      </c>
      <c r="K69" s="212"/>
      <c r="L69" s="11"/>
      <c r="M69" s="223" t="s">
        <v>0</v>
      </c>
      <c r="N69" s="222"/>
      <c r="O69" s="221">
        <v>9.9000000000000005E-2</v>
      </c>
      <c r="P69" s="221">
        <f t="shared" si="9"/>
        <v>7.33392</v>
      </c>
      <c r="Q69" s="221">
        <v>1.5299999999999999E-3</v>
      </c>
      <c r="R69" s="221">
        <f t="shared" si="10"/>
        <v>0.1133424</v>
      </c>
      <c r="S69" s="221">
        <v>0</v>
      </c>
      <c r="T69" s="220">
        <f t="shared" si="11"/>
        <v>0</v>
      </c>
      <c r="AR69" s="205"/>
      <c r="AT69" s="205"/>
      <c r="AU69" s="205"/>
      <c r="AY69" s="206"/>
      <c r="BE69" s="207"/>
      <c r="BF69" s="207"/>
      <c r="BG69" s="207"/>
      <c r="BH69" s="207"/>
      <c r="BI69" s="207"/>
      <c r="BJ69" s="206"/>
      <c r="BK69" s="207"/>
      <c r="BL69" s="206"/>
      <c r="BM69" s="205"/>
    </row>
    <row r="70" spans="2:65" s="2" customFormat="1" ht="16.5" customHeight="1">
      <c r="B70" s="219"/>
      <c r="C70" s="218" t="s">
        <v>408</v>
      </c>
      <c r="D70" s="218" t="s">
        <v>153</v>
      </c>
      <c r="E70" s="217" t="s">
        <v>407</v>
      </c>
      <c r="F70" s="216" t="s">
        <v>406</v>
      </c>
      <c r="G70" s="215" t="s">
        <v>154</v>
      </c>
      <c r="H70" s="214">
        <v>74.08</v>
      </c>
      <c r="I70" s="213"/>
      <c r="J70" s="213">
        <f t="shared" si="8"/>
        <v>0</v>
      </c>
      <c r="K70" s="212"/>
      <c r="L70" s="11"/>
      <c r="M70" s="223" t="s">
        <v>0</v>
      </c>
      <c r="N70" s="222"/>
      <c r="O70" s="221">
        <v>0.32400000000000001</v>
      </c>
      <c r="P70" s="221">
        <f t="shared" si="9"/>
        <v>24.001920000000002</v>
      </c>
      <c r="Q70" s="221">
        <v>5.0000000000000002E-5</v>
      </c>
      <c r="R70" s="221">
        <f t="shared" si="10"/>
        <v>3.7040000000000003E-3</v>
      </c>
      <c r="S70" s="221">
        <v>0</v>
      </c>
      <c r="T70" s="220">
        <f t="shared" si="11"/>
        <v>0</v>
      </c>
      <c r="AR70" s="205"/>
      <c r="AT70" s="205"/>
      <c r="AU70" s="205"/>
      <c r="AY70" s="206"/>
      <c r="BE70" s="207"/>
      <c r="BF70" s="207"/>
      <c r="BG70" s="207"/>
      <c r="BH70" s="207"/>
      <c r="BI70" s="207"/>
      <c r="BJ70" s="206"/>
      <c r="BK70" s="207"/>
      <c r="BL70" s="206"/>
      <c r="BM70" s="205"/>
    </row>
    <row r="71" spans="2:65" s="2" customFormat="1" ht="21.75" customHeight="1">
      <c r="B71" s="219"/>
      <c r="C71" s="218" t="s">
        <v>405</v>
      </c>
      <c r="D71" s="218" t="s">
        <v>153</v>
      </c>
      <c r="E71" s="217" t="s">
        <v>404</v>
      </c>
      <c r="F71" s="216" t="s">
        <v>403</v>
      </c>
      <c r="G71" s="215" t="s">
        <v>210</v>
      </c>
      <c r="H71" s="214">
        <v>1</v>
      </c>
      <c r="I71" s="213"/>
      <c r="J71" s="213">
        <f t="shared" si="8"/>
        <v>0</v>
      </c>
      <c r="K71" s="212"/>
      <c r="L71" s="11"/>
      <c r="M71" s="223" t="s">
        <v>0</v>
      </c>
      <c r="N71" s="222"/>
      <c r="O71" s="221">
        <v>0.42203000000000002</v>
      </c>
      <c r="P71" s="221">
        <f t="shared" si="9"/>
        <v>0.42203000000000002</v>
      </c>
      <c r="Q71" s="221">
        <v>1.5310000000000001E-2</v>
      </c>
      <c r="R71" s="221">
        <f t="shared" si="10"/>
        <v>1.5310000000000001E-2</v>
      </c>
      <c r="S71" s="221">
        <v>0</v>
      </c>
      <c r="T71" s="220">
        <f t="shared" si="11"/>
        <v>0</v>
      </c>
      <c r="AR71" s="205"/>
      <c r="AT71" s="205"/>
      <c r="AU71" s="205"/>
      <c r="AY71" s="206"/>
      <c r="BE71" s="207"/>
      <c r="BF71" s="207"/>
      <c r="BG71" s="207"/>
      <c r="BH71" s="207"/>
      <c r="BI71" s="207"/>
      <c r="BJ71" s="206"/>
      <c r="BK71" s="207"/>
      <c r="BL71" s="206"/>
      <c r="BM71" s="205"/>
    </row>
    <row r="72" spans="2:65" s="2" customFormat="1" ht="37.9" customHeight="1">
      <c r="B72" s="219"/>
      <c r="C72" s="218" t="s">
        <v>402</v>
      </c>
      <c r="D72" s="218" t="s">
        <v>153</v>
      </c>
      <c r="E72" s="217" t="s">
        <v>401</v>
      </c>
      <c r="F72" s="216" t="s">
        <v>400</v>
      </c>
      <c r="G72" s="215" t="s">
        <v>154</v>
      </c>
      <c r="H72" s="214">
        <v>11.593</v>
      </c>
      <c r="I72" s="213"/>
      <c r="J72" s="213">
        <f t="shared" si="8"/>
        <v>0</v>
      </c>
      <c r="K72" s="212"/>
      <c r="L72" s="11"/>
      <c r="M72" s="223" t="s">
        <v>0</v>
      </c>
      <c r="N72" s="222"/>
      <c r="O72" s="221">
        <v>0.16400000000000001</v>
      </c>
      <c r="P72" s="221">
        <f t="shared" si="9"/>
        <v>1.9012520000000002</v>
      </c>
      <c r="Q72" s="221">
        <v>0</v>
      </c>
      <c r="R72" s="221">
        <f t="shared" si="10"/>
        <v>0</v>
      </c>
      <c r="S72" s="221">
        <v>0.19600000000000001</v>
      </c>
      <c r="T72" s="220">
        <f t="shared" si="11"/>
        <v>2.2722280000000001</v>
      </c>
      <c r="AR72" s="205"/>
      <c r="AT72" s="205"/>
      <c r="AU72" s="205"/>
      <c r="AY72" s="206"/>
      <c r="BE72" s="207"/>
      <c r="BF72" s="207"/>
      <c r="BG72" s="207"/>
      <c r="BH72" s="207"/>
      <c r="BI72" s="207"/>
      <c r="BJ72" s="206"/>
      <c r="BK72" s="207"/>
      <c r="BL72" s="206"/>
      <c r="BM72" s="205"/>
    </row>
    <row r="73" spans="2:65" s="2" customFormat="1" ht="37.9" customHeight="1">
      <c r="B73" s="219"/>
      <c r="C73" s="218" t="s">
        <v>399</v>
      </c>
      <c r="D73" s="218" t="s">
        <v>153</v>
      </c>
      <c r="E73" s="217" t="s">
        <v>398</v>
      </c>
      <c r="F73" s="216" t="s">
        <v>397</v>
      </c>
      <c r="G73" s="215" t="s">
        <v>363</v>
      </c>
      <c r="H73" s="214">
        <v>0.50800000000000001</v>
      </c>
      <c r="I73" s="213"/>
      <c r="J73" s="213">
        <f t="shared" si="8"/>
        <v>0</v>
      </c>
      <c r="K73" s="212"/>
      <c r="L73" s="11"/>
      <c r="M73" s="223" t="s">
        <v>0</v>
      </c>
      <c r="N73" s="222"/>
      <c r="O73" s="221">
        <v>5.8433999999999999</v>
      </c>
      <c r="P73" s="221">
        <f t="shared" si="9"/>
        <v>2.9684472</v>
      </c>
      <c r="Q73" s="221">
        <v>0</v>
      </c>
      <c r="R73" s="221">
        <f t="shared" si="10"/>
        <v>0</v>
      </c>
      <c r="S73" s="221">
        <v>2.2000000000000002</v>
      </c>
      <c r="T73" s="220">
        <f t="shared" si="11"/>
        <v>1.1176000000000001</v>
      </c>
      <c r="AR73" s="205"/>
      <c r="AT73" s="205"/>
      <c r="AU73" s="205"/>
      <c r="AY73" s="206"/>
      <c r="BE73" s="207"/>
      <c r="BF73" s="207"/>
      <c r="BG73" s="207"/>
      <c r="BH73" s="207"/>
      <c r="BI73" s="207"/>
      <c r="BJ73" s="206"/>
      <c r="BK73" s="207"/>
      <c r="BL73" s="206"/>
      <c r="BM73" s="205"/>
    </row>
    <row r="74" spans="2:65" s="2" customFormat="1" ht="37.9" customHeight="1">
      <c r="B74" s="219"/>
      <c r="C74" s="218" t="s">
        <v>396</v>
      </c>
      <c r="D74" s="218" t="s">
        <v>153</v>
      </c>
      <c r="E74" s="217" t="s">
        <v>395</v>
      </c>
      <c r="F74" s="216" t="s">
        <v>394</v>
      </c>
      <c r="G74" s="215" t="s">
        <v>363</v>
      </c>
      <c r="H74" s="214">
        <v>1.089</v>
      </c>
      <c r="I74" s="213"/>
      <c r="J74" s="213">
        <f t="shared" si="8"/>
        <v>0</v>
      </c>
      <c r="K74" s="212"/>
      <c r="L74" s="11"/>
      <c r="M74" s="223" t="s">
        <v>0</v>
      </c>
      <c r="N74" s="222"/>
      <c r="O74" s="221">
        <v>5.8433900000000003</v>
      </c>
      <c r="P74" s="221">
        <f t="shared" si="9"/>
        <v>6.3634517100000005</v>
      </c>
      <c r="Q74" s="221">
        <v>0</v>
      </c>
      <c r="R74" s="221">
        <f t="shared" si="10"/>
        <v>0</v>
      </c>
      <c r="S74" s="221">
        <v>2.2000000000000002</v>
      </c>
      <c r="T74" s="220">
        <f t="shared" si="11"/>
        <v>2.3957999999999999</v>
      </c>
      <c r="AR74" s="205"/>
      <c r="AT74" s="205"/>
      <c r="AU74" s="205"/>
      <c r="AY74" s="206"/>
      <c r="BE74" s="207"/>
      <c r="BF74" s="207"/>
      <c r="BG74" s="207"/>
      <c r="BH74" s="207"/>
      <c r="BI74" s="207"/>
      <c r="BJ74" s="206"/>
      <c r="BK74" s="207"/>
      <c r="BL74" s="206"/>
      <c r="BM74" s="205"/>
    </row>
    <row r="75" spans="2:65" s="2" customFormat="1" ht="33" customHeight="1">
      <c r="B75" s="219"/>
      <c r="C75" s="218" t="s">
        <v>393</v>
      </c>
      <c r="D75" s="218" t="s">
        <v>153</v>
      </c>
      <c r="E75" s="217" t="s">
        <v>392</v>
      </c>
      <c r="F75" s="216" t="s">
        <v>391</v>
      </c>
      <c r="G75" s="215" t="s">
        <v>154</v>
      </c>
      <c r="H75" s="214">
        <v>18.829000000000001</v>
      </c>
      <c r="I75" s="213"/>
      <c r="J75" s="213">
        <f t="shared" si="8"/>
        <v>0</v>
      </c>
      <c r="K75" s="212"/>
      <c r="L75" s="11"/>
      <c r="M75" s="223" t="s">
        <v>0</v>
      </c>
      <c r="N75" s="222"/>
      <c r="O75" s="221">
        <v>0.307</v>
      </c>
      <c r="P75" s="221">
        <f t="shared" si="9"/>
        <v>5.7805030000000004</v>
      </c>
      <c r="Q75" s="221">
        <v>1.0000000000000001E-5</v>
      </c>
      <c r="R75" s="221">
        <f t="shared" si="10"/>
        <v>1.8829000000000003E-4</v>
      </c>
      <c r="S75" s="221">
        <v>6.0000000000000001E-3</v>
      </c>
      <c r="T75" s="220">
        <f t="shared" si="11"/>
        <v>0.112974</v>
      </c>
      <c r="AR75" s="205"/>
      <c r="AT75" s="205"/>
      <c r="AU75" s="205"/>
      <c r="AY75" s="206"/>
      <c r="BE75" s="207"/>
      <c r="BF75" s="207"/>
      <c r="BG75" s="207"/>
      <c r="BH75" s="207"/>
      <c r="BI75" s="207"/>
      <c r="BJ75" s="206"/>
      <c r="BK75" s="207"/>
      <c r="BL75" s="206"/>
      <c r="BM75" s="205"/>
    </row>
    <row r="76" spans="2:65" s="2" customFormat="1" ht="33" customHeight="1">
      <c r="B76" s="219"/>
      <c r="C76" s="218" t="s">
        <v>390</v>
      </c>
      <c r="D76" s="218" t="s">
        <v>153</v>
      </c>
      <c r="E76" s="217" t="s">
        <v>389</v>
      </c>
      <c r="F76" s="216" t="s">
        <v>388</v>
      </c>
      <c r="G76" s="215" t="s">
        <v>363</v>
      </c>
      <c r="H76" s="214">
        <v>1.089</v>
      </c>
      <c r="I76" s="213"/>
      <c r="J76" s="213">
        <f t="shared" si="8"/>
        <v>0</v>
      </c>
      <c r="K76" s="212"/>
      <c r="L76" s="11"/>
      <c r="M76" s="223" t="s">
        <v>0</v>
      </c>
      <c r="N76" s="222"/>
      <c r="O76" s="221">
        <v>3.5049999999999999</v>
      </c>
      <c r="P76" s="221">
        <f t="shared" si="9"/>
        <v>3.8169449999999996</v>
      </c>
      <c r="Q76" s="221">
        <v>0</v>
      </c>
      <c r="R76" s="221">
        <f t="shared" si="10"/>
        <v>0</v>
      </c>
      <c r="S76" s="221">
        <v>0</v>
      </c>
      <c r="T76" s="220">
        <f t="shared" si="11"/>
        <v>0</v>
      </c>
      <c r="AR76" s="205"/>
      <c r="AT76" s="205"/>
      <c r="AU76" s="205"/>
      <c r="AY76" s="206"/>
      <c r="BE76" s="207"/>
      <c r="BF76" s="207"/>
      <c r="BG76" s="207"/>
      <c r="BH76" s="207"/>
      <c r="BI76" s="207"/>
      <c r="BJ76" s="206"/>
      <c r="BK76" s="207"/>
      <c r="BL76" s="206"/>
      <c r="BM76" s="205"/>
    </row>
    <row r="77" spans="2:65" s="2" customFormat="1" ht="33" customHeight="1">
      <c r="B77" s="219"/>
      <c r="C77" s="218" t="s">
        <v>387</v>
      </c>
      <c r="D77" s="218" t="s">
        <v>153</v>
      </c>
      <c r="E77" s="217" t="s">
        <v>386</v>
      </c>
      <c r="F77" s="216" t="s">
        <v>385</v>
      </c>
      <c r="G77" s="215" t="s">
        <v>154</v>
      </c>
      <c r="H77" s="214">
        <v>26.09</v>
      </c>
      <c r="I77" s="213"/>
      <c r="J77" s="213">
        <f t="shared" si="8"/>
        <v>0</v>
      </c>
      <c r="K77" s="212"/>
      <c r="L77" s="11"/>
      <c r="M77" s="223" t="s">
        <v>0</v>
      </c>
      <c r="N77" s="222"/>
      <c r="O77" s="221">
        <v>0.16600000000000001</v>
      </c>
      <c r="P77" s="221">
        <f t="shared" si="9"/>
        <v>4.33094</v>
      </c>
      <c r="Q77" s="221">
        <v>0</v>
      </c>
      <c r="R77" s="221">
        <f t="shared" si="10"/>
        <v>0</v>
      </c>
      <c r="S77" s="221">
        <v>0.02</v>
      </c>
      <c r="T77" s="220">
        <f t="shared" si="11"/>
        <v>0.52180000000000004</v>
      </c>
      <c r="AR77" s="205"/>
      <c r="AT77" s="205"/>
      <c r="AU77" s="205"/>
      <c r="AY77" s="206"/>
      <c r="BE77" s="207"/>
      <c r="BF77" s="207"/>
      <c r="BG77" s="207"/>
      <c r="BH77" s="207"/>
      <c r="BI77" s="207"/>
      <c r="BJ77" s="206"/>
      <c r="BK77" s="207"/>
      <c r="BL77" s="206"/>
      <c r="BM77" s="205"/>
    </row>
    <row r="78" spans="2:65" s="2" customFormat="1" ht="33" customHeight="1">
      <c r="B78" s="219"/>
      <c r="C78" s="218" t="s">
        <v>384</v>
      </c>
      <c r="D78" s="218" t="s">
        <v>153</v>
      </c>
      <c r="E78" s="217" t="s">
        <v>383</v>
      </c>
      <c r="F78" s="216" t="s">
        <v>382</v>
      </c>
      <c r="G78" s="215" t="s">
        <v>154</v>
      </c>
      <c r="H78" s="214">
        <v>5.3049999999999997</v>
      </c>
      <c r="I78" s="213"/>
      <c r="J78" s="213">
        <f t="shared" si="8"/>
        <v>0</v>
      </c>
      <c r="K78" s="212"/>
      <c r="L78" s="11"/>
      <c r="M78" s="223" t="s">
        <v>0</v>
      </c>
      <c r="N78" s="222"/>
      <c r="O78" s="221">
        <v>0.48099999999999998</v>
      </c>
      <c r="P78" s="221">
        <f t="shared" si="9"/>
        <v>2.5517049999999997</v>
      </c>
      <c r="Q78" s="221">
        <v>0</v>
      </c>
      <c r="R78" s="221">
        <f t="shared" si="10"/>
        <v>0</v>
      </c>
      <c r="S78" s="221">
        <v>5.7000000000000002E-2</v>
      </c>
      <c r="T78" s="220">
        <f t="shared" si="11"/>
        <v>0.30238500000000001</v>
      </c>
      <c r="AR78" s="205"/>
      <c r="AT78" s="205"/>
      <c r="AU78" s="205"/>
      <c r="AY78" s="206"/>
      <c r="BE78" s="207"/>
      <c r="BF78" s="207"/>
      <c r="BG78" s="207"/>
      <c r="BH78" s="207"/>
      <c r="BI78" s="207"/>
      <c r="BJ78" s="206"/>
      <c r="BK78" s="207"/>
      <c r="BL78" s="206"/>
      <c r="BM78" s="205"/>
    </row>
    <row r="79" spans="2:65" s="2" customFormat="1" ht="24.2" customHeight="1">
      <c r="B79" s="219"/>
      <c r="C79" s="218" t="s">
        <v>381</v>
      </c>
      <c r="D79" s="218" t="s">
        <v>153</v>
      </c>
      <c r="E79" s="217" t="s">
        <v>380</v>
      </c>
      <c r="F79" s="216" t="s">
        <v>379</v>
      </c>
      <c r="G79" s="215" t="s">
        <v>210</v>
      </c>
      <c r="H79" s="214">
        <v>5</v>
      </c>
      <c r="I79" s="213"/>
      <c r="J79" s="213">
        <f t="shared" si="8"/>
        <v>0</v>
      </c>
      <c r="K79" s="212"/>
      <c r="L79" s="11"/>
      <c r="M79" s="223" t="s">
        <v>0</v>
      </c>
      <c r="N79" s="222"/>
      <c r="O79" s="221">
        <v>4.9000000000000002E-2</v>
      </c>
      <c r="P79" s="221">
        <f t="shared" si="9"/>
        <v>0.245</v>
      </c>
      <c r="Q79" s="221">
        <v>0</v>
      </c>
      <c r="R79" s="221">
        <f t="shared" si="10"/>
        <v>0</v>
      </c>
      <c r="S79" s="221">
        <v>2.4E-2</v>
      </c>
      <c r="T79" s="220">
        <f t="shared" si="11"/>
        <v>0.12</v>
      </c>
      <c r="AR79" s="205"/>
      <c r="AT79" s="205"/>
      <c r="AU79" s="205"/>
      <c r="AY79" s="206"/>
      <c r="BE79" s="207"/>
      <c r="BF79" s="207"/>
      <c r="BG79" s="207"/>
      <c r="BH79" s="207"/>
      <c r="BI79" s="207"/>
      <c r="BJ79" s="206"/>
      <c r="BK79" s="207"/>
      <c r="BL79" s="206"/>
      <c r="BM79" s="205"/>
    </row>
    <row r="80" spans="2:65" s="2" customFormat="1" ht="24.2" customHeight="1">
      <c r="B80" s="219"/>
      <c r="C80" s="218" t="s">
        <v>378</v>
      </c>
      <c r="D80" s="218" t="s">
        <v>153</v>
      </c>
      <c r="E80" s="217" t="s">
        <v>377</v>
      </c>
      <c r="F80" s="216" t="s">
        <v>376</v>
      </c>
      <c r="G80" s="215" t="s">
        <v>154</v>
      </c>
      <c r="H80" s="214">
        <v>3.94</v>
      </c>
      <c r="I80" s="213"/>
      <c r="J80" s="213">
        <f t="shared" si="8"/>
        <v>0</v>
      </c>
      <c r="K80" s="212"/>
      <c r="L80" s="11"/>
      <c r="M80" s="223" t="s">
        <v>0</v>
      </c>
      <c r="N80" s="222"/>
      <c r="O80" s="221">
        <v>1.6</v>
      </c>
      <c r="P80" s="221">
        <f t="shared" si="9"/>
        <v>6.3040000000000003</v>
      </c>
      <c r="Q80" s="221">
        <v>0</v>
      </c>
      <c r="R80" s="221">
        <f t="shared" si="10"/>
        <v>0</v>
      </c>
      <c r="S80" s="221">
        <v>7.5999999999999998E-2</v>
      </c>
      <c r="T80" s="220">
        <f t="shared" si="11"/>
        <v>0.29943999999999998</v>
      </c>
      <c r="AR80" s="205"/>
      <c r="AT80" s="205"/>
      <c r="AU80" s="205"/>
      <c r="AY80" s="206"/>
      <c r="BE80" s="207"/>
      <c r="BF80" s="207"/>
      <c r="BG80" s="207"/>
      <c r="BH80" s="207"/>
      <c r="BI80" s="207"/>
      <c r="BJ80" s="206"/>
      <c r="BK80" s="207"/>
      <c r="BL80" s="206"/>
      <c r="BM80" s="205"/>
    </row>
    <row r="81" spans="2:65" s="2" customFormat="1" ht="24.2" customHeight="1">
      <c r="B81" s="219"/>
      <c r="C81" s="218" t="s">
        <v>375</v>
      </c>
      <c r="D81" s="218" t="s">
        <v>153</v>
      </c>
      <c r="E81" s="217" t="s">
        <v>374</v>
      </c>
      <c r="F81" s="216" t="s">
        <v>373</v>
      </c>
      <c r="G81" s="215" t="s">
        <v>154</v>
      </c>
      <c r="H81" s="214">
        <v>2.5470000000000002</v>
      </c>
      <c r="I81" s="213"/>
      <c r="J81" s="213">
        <f t="shared" si="8"/>
        <v>0</v>
      </c>
      <c r="K81" s="212"/>
      <c r="L81" s="11"/>
      <c r="M81" s="223" t="s">
        <v>0</v>
      </c>
      <c r="N81" s="222"/>
      <c r="O81" s="221">
        <v>1.2</v>
      </c>
      <c r="P81" s="221">
        <f t="shared" si="9"/>
        <v>3.0564</v>
      </c>
      <c r="Q81" s="221">
        <v>0</v>
      </c>
      <c r="R81" s="221">
        <f t="shared" si="10"/>
        <v>0</v>
      </c>
      <c r="S81" s="221">
        <v>6.3E-2</v>
      </c>
      <c r="T81" s="220">
        <f t="shared" si="11"/>
        <v>0.16046100000000002</v>
      </c>
      <c r="AR81" s="205"/>
      <c r="AT81" s="205"/>
      <c r="AU81" s="205"/>
      <c r="AY81" s="206"/>
      <c r="BE81" s="207"/>
      <c r="BF81" s="207"/>
      <c r="BG81" s="207"/>
      <c r="BH81" s="207"/>
      <c r="BI81" s="207"/>
      <c r="BJ81" s="206"/>
      <c r="BK81" s="207"/>
      <c r="BL81" s="206"/>
      <c r="BM81" s="205"/>
    </row>
    <row r="82" spans="2:65" s="2" customFormat="1" ht="24.2" customHeight="1">
      <c r="B82" s="219"/>
      <c r="C82" s="218" t="s">
        <v>372</v>
      </c>
      <c r="D82" s="218" t="s">
        <v>153</v>
      </c>
      <c r="E82" s="217" t="s">
        <v>371</v>
      </c>
      <c r="F82" s="216" t="s">
        <v>370</v>
      </c>
      <c r="G82" s="215" t="s">
        <v>210</v>
      </c>
      <c r="H82" s="214">
        <v>1</v>
      </c>
      <c r="I82" s="213"/>
      <c r="J82" s="213">
        <f t="shared" si="8"/>
        <v>0</v>
      </c>
      <c r="K82" s="212"/>
      <c r="L82" s="11"/>
      <c r="M82" s="223" t="s">
        <v>0</v>
      </c>
      <c r="N82" s="222"/>
      <c r="O82" s="221">
        <v>1.008</v>
      </c>
      <c r="P82" s="221">
        <f t="shared" si="9"/>
        <v>1.008</v>
      </c>
      <c r="Q82" s="221">
        <v>0</v>
      </c>
      <c r="R82" s="221">
        <f t="shared" si="10"/>
        <v>0</v>
      </c>
      <c r="S82" s="221">
        <v>1.6E-2</v>
      </c>
      <c r="T82" s="220">
        <f t="shared" si="11"/>
        <v>1.6E-2</v>
      </c>
      <c r="AR82" s="205"/>
      <c r="AT82" s="205"/>
      <c r="AU82" s="205"/>
      <c r="AY82" s="206"/>
      <c r="BE82" s="207"/>
      <c r="BF82" s="207"/>
      <c r="BG82" s="207"/>
      <c r="BH82" s="207"/>
      <c r="BI82" s="207"/>
      <c r="BJ82" s="206"/>
      <c r="BK82" s="207"/>
      <c r="BL82" s="206"/>
      <c r="BM82" s="205"/>
    </row>
    <row r="83" spans="2:65" s="2" customFormat="1" ht="24.2" customHeight="1">
      <c r="B83" s="219"/>
      <c r="C83" s="218" t="s">
        <v>369</v>
      </c>
      <c r="D83" s="218" t="s">
        <v>153</v>
      </c>
      <c r="E83" s="217" t="s">
        <v>368</v>
      </c>
      <c r="F83" s="216" t="s">
        <v>367</v>
      </c>
      <c r="G83" s="215" t="s">
        <v>210</v>
      </c>
      <c r="H83" s="214">
        <v>1</v>
      </c>
      <c r="I83" s="213"/>
      <c r="J83" s="213">
        <f t="shared" si="8"/>
        <v>0</v>
      </c>
      <c r="K83" s="212"/>
      <c r="L83" s="11"/>
      <c r="M83" s="223" t="s">
        <v>0</v>
      </c>
      <c r="N83" s="222"/>
      <c r="O83" s="221">
        <v>0.31900000000000001</v>
      </c>
      <c r="P83" s="221">
        <f t="shared" si="9"/>
        <v>0.31900000000000001</v>
      </c>
      <c r="Q83" s="221">
        <v>0</v>
      </c>
      <c r="R83" s="221">
        <f t="shared" si="10"/>
        <v>0</v>
      </c>
      <c r="S83" s="221">
        <v>7.2999999999999995E-2</v>
      </c>
      <c r="T83" s="220">
        <f t="shared" si="11"/>
        <v>7.2999999999999995E-2</v>
      </c>
      <c r="AR83" s="205"/>
      <c r="AT83" s="205"/>
      <c r="AU83" s="205"/>
      <c r="AY83" s="206"/>
      <c r="BE83" s="207"/>
      <c r="BF83" s="207"/>
      <c r="BG83" s="207"/>
      <c r="BH83" s="207"/>
      <c r="BI83" s="207"/>
      <c r="BJ83" s="206"/>
      <c r="BK83" s="207"/>
      <c r="BL83" s="206"/>
      <c r="BM83" s="205"/>
    </row>
    <row r="84" spans="2:65" s="2" customFormat="1" ht="24.2" customHeight="1">
      <c r="B84" s="219"/>
      <c r="C84" s="218" t="s">
        <v>366</v>
      </c>
      <c r="D84" s="218" t="s">
        <v>153</v>
      </c>
      <c r="E84" s="217" t="s">
        <v>365</v>
      </c>
      <c r="F84" s="216" t="s">
        <v>364</v>
      </c>
      <c r="G84" s="215" t="s">
        <v>363</v>
      </c>
      <c r="H84" s="214">
        <v>3.8719999999999999</v>
      </c>
      <c r="I84" s="213"/>
      <c r="J84" s="213">
        <f t="shared" si="8"/>
        <v>0</v>
      </c>
      <c r="K84" s="212"/>
      <c r="L84" s="11"/>
      <c r="M84" s="223" t="s">
        <v>0</v>
      </c>
      <c r="N84" s="222"/>
      <c r="O84" s="221">
        <v>3.6269999999999998</v>
      </c>
      <c r="P84" s="221">
        <f t="shared" si="9"/>
        <v>14.043743999999998</v>
      </c>
      <c r="Q84" s="221">
        <v>0</v>
      </c>
      <c r="R84" s="221">
        <f t="shared" si="10"/>
        <v>0</v>
      </c>
      <c r="S84" s="221">
        <v>1.4750000000000001</v>
      </c>
      <c r="T84" s="220">
        <f t="shared" si="11"/>
        <v>5.7111999999999998</v>
      </c>
      <c r="AR84" s="205"/>
      <c r="AT84" s="205"/>
      <c r="AU84" s="205"/>
      <c r="AY84" s="206"/>
      <c r="BE84" s="207"/>
      <c r="BF84" s="207"/>
      <c r="BG84" s="207"/>
      <c r="BH84" s="207"/>
      <c r="BI84" s="207"/>
      <c r="BJ84" s="206"/>
      <c r="BK84" s="207"/>
      <c r="BL84" s="206"/>
      <c r="BM84" s="205"/>
    </row>
    <row r="85" spans="2:65" s="2" customFormat="1" ht="24.2" customHeight="1">
      <c r="B85" s="219"/>
      <c r="C85" s="218" t="s">
        <v>362</v>
      </c>
      <c r="D85" s="218" t="s">
        <v>153</v>
      </c>
      <c r="E85" s="217" t="s">
        <v>361</v>
      </c>
      <c r="F85" s="216" t="s">
        <v>360</v>
      </c>
      <c r="G85" s="215" t="s">
        <v>347</v>
      </c>
      <c r="H85" s="214">
        <v>280</v>
      </c>
      <c r="I85" s="213"/>
      <c r="J85" s="213">
        <f t="shared" si="8"/>
        <v>0</v>
      </c>
      <c r="K85" s="212"/>
      <c r="L85" s="11"/>
      <c r="M85" s="223" t="s">
        <v>0</v>
      </c>
      <c r="N85" s="222"/>
      <c r="O85" s="221">
        <v>2.9790000000000001E-2</v>
      </c>
      <c r="P85" s="221">
        <f t="shared" si="9"/>
        <v>8.3412000000000006</v>
      </c>
      <c r="Q85" s="221">
        <v>3.0000000000000001E-5</v>
      </c>
      <c r="R85" s="221">
        <f t="shared" si="10"/>
        <v>8.3999999999999995E-3</v>
      </c>
      <c r="S85" s="221">
        <v>3.8999999999999999E-4</v>
      </c>
      <c r="T85" s="220">
        <f t="shared" si="11"/>
        <v>0.10919999999999999</v>
      </c>
      <c r="AR85" s="205"/>
      <c r="AT85" s="205"/>
      <c r="AU85" s="205"/>
      <c r="AY85" s="206"/>
      <c r="BE85" s="207"/>
      <c r="BF85" s="207"/>
      <c r="BG85" s="207"/>
      <c r="BH85" s="207"/>
      <c r="BI85" s="207"/>
      <c r="BJ85" s="206"/>
      <c r="BK85" s="207"/>
      <c r="BL85" s="206"/>
      <c r="BM85" s="205"/>
    </row>
    <row r="86" spans="2:65" s="2" customFormat="1" ht="24.2" customHeight="1">
      <c r="B86" s="219"/>
      <c r="C86" s="218" t="s">
        <v>359</v>
      </c>
      <c r="D86" s="218" t="s">
        <v>153</v>
      </c>
      <c r="E86" s="217" t="s">
        <v>358</v>
      </c>
      <c r="F86" s="216" t="s">
        <v>357</v>
      </c>
      <c r="G86" s="215" t="s">
        <v>347</v>
      </c>
      <c r="H86" s="214">
        <v>15</v>
      </c>
      <c r="I86" s="213"/>
      <c r="J86" s="213">
        <f t="shared" si="8"/>
        <v>0</v>
      </c>
      <c r="K86" s="212"/>
      <c r="L86" s="11"/>
      <c r="M86" s="223" t="s">
        <v>0</v>
      </c>
      <c r="N86" s="222"/>
      <c r="O86" s="221">
        <v>3.78E-2</v>
      </c>
      <c r="P86" s="221">
        <f t="shared" si="9"/>
        <v>0.56699999999999995</v>
      </c>
      <c r="Q86" s="221">
        <v>3.0000000000000001E-5</v>
      </c>
      <c r="R86" s="221">
        <f t="shared" si="10"/>
        <v>4.4999999999999999E-4</v>
      </c>
      <c r="S86" s="221">
        <v>8.7000000000000001E-4</v>
      </c>
      <c r="T86" s="220">
        <f t="shared" si="11"/>
        <v>1.3050000000000001E-2</v>
      </c>
      <c r="AR86" s="205"/>
      <c r="AT86" s="205"/>
      <c r="AU86" s="205"/>
      <c r="AY86" s="206"/>
      <c r="BE86" s="207"/>
      <c r="BF86" s="207"/>
      <c r="BG86" s="207"/>
      <c r="BH86" s="207"/>
      <c r="BI86" s="207"/>
      <c r="BJ86" s="206"/>
      <c r="BK86" s="207"/>
      <c r="BL86" s="206"/>
      <c r="BM86" s="205"/>
    </row>
    <row r="87" spans="2:65" s="2" customFormat="1" ht="24.2" customHeight="1">
      <c r="B87" s="219"/>
      <c r="C87" s="218" t="s">
        <v>356</v>
      </c>
      <c r="D87" s="218" t="s">
        <v>153</v>
      </c>
      <c r="E87" s="217" t="s">
        <v>355</v>
      </c>
      <c r="F87" s="216" t="s">
        <v>354</v>
      </c>
      <c r="G87" s="215" t="s">
        <v>347</v>
      </c>
      <c r="H87" s="214">
        <v>30</v>
      </c>
      <c r="I87" s="213"/>
      <c r="J87" s="213">
        <f t="shared" si="8"/>
        <v>0</v>
      </c>
      <c r="K87" s="212"/>
      <c r="L87" s="11"/>
      <c r="M87" s="223" t="s">
        <v>0</v>
      </c>
      <c r="N87" s="222"/>
      <c r="O87" s="221">
        <v>4.2380000000000001E-2</v>
      </c>
      <c r="P87" s="221">
        <f t="shared" si="9"/>
        <v>1.2714000000000001</v>
      </c>
      <c r="Q87" s="221">
        <v>3.0000000000000001E-5</v>
      </c>
      <c r="R87" s="221">
        <f t="shared" si="10"/>
        <v>8.9999999999999998E-4</v>
      </c>
      <c r="S87" s="221">
        <v>1.08E-3</v>
      </c>
      <c r="T87" s="220">
        <f t="shared" si="11"/>
        <v>3.2399999999999998E-2</v>
      </c>
      <c r="AR87" s="205"/>
      <c r="AT87" s="205"/>
      <c r="AU87" s="205"/>
      <c r="AY87" s="206"/>
      <c r="BE87" s="207"/>
      <c r="BF87" s="207"/>
      <c r="BG87" s="207"/>
      <c r="BH87" s="207"/>
      <c r="BI87" s="207"/>
      <c r="BJ87" s="206"/>
      <c r="BK87" s="207"/>
      <c r="BL87" s="206"/>
      <c r="BM87" s="205"/>
    </row>
    <row r="88" spans="2:65" s="2" customFormat="1" ht="24.2" customHeight="1">
      <c r="B88" s="219"/>
      <c r="C88" s="218" t="s">
        <v>353</v>
      </c>
      <c r="D88" s="218" t="s">
        <v>153</v>
      </c>
      <c r="E88" s="217" t="s">
        <v>352</v>
      </c>
      <c r="F88" s="216" t="s">
        <v>351</v>
      </c>
      <c r="G88" s="215" t="s">
        <v>347</v>
      </c>
      <c r="H88" s="214">
        <v>85</v>
      </c>
      <c r="I88" s="213"/>
      <c r="J88" s="213">
        <f t="shared" si="8"/>
        <v>0</v>
      </c>
      <c r="K88" s="212"/>
      <c r="L88" s="11"/>
      <c r="M88" s="223" t="s">
        <v>0</v>
      </c>
      <c r="N88" s="222"/>
      <c r="O88" s="221">
        <v>4.8099999999999997E-2</v>
      </c>
      <c r="P88" s="221">
        <f t="shared" si="9"/>
        <v>4.0884999999999998</v>
      </c>
      <c r="Q88" s="221">
        <v>3.0000000000000001E-5</v>
      </c>
      <c r="R88" s="221">
        <f t="shared" si="10"/>
        <v>2.5500000000000002E-3</v>
      </c>
      <c r="S88" s="221">
        <v>1.5499999999999999E-3</v>
      </c>
      <c r="T88" s="220">
        <f t="shared" si="11"/>
        <v>0.13175000000000001</v>
      </c>
      <c r="AR88" s="205"/>
      <c r="AT88" s="205"/>
      <c r="AU88" s="205"/>
      <c r="AY88" s="206"/>
      <c r="BE88" s="207"/>
      <c r="BF88" s="207"/>
      <c r="BG88" s="207"/>
      <c r="BH88" s="207"/>
      <c r="BI88" s="207"/>
      <c r="BJ88" s="206"/>
      <c r="BK88" s="207"/>
      <c r="BL88" s="206"/>
      <c r="BM88" s="205"/>
    </row>
    <row r="89" spans="2:65" s="2" customFormat="1" ht="24.2" customHeight="1">
      <c r="B89" s="219"/>
      <c r="C89" s="218" t="s">
        <v>350</v>
      </c>
      <c r="D89" s="218" t="s">
        <v>153</v>
      </c>
      <c r="E89" s="217" t="s">
        <v>349</v>
      </c>
      <c r="F89" s="216" t="s">
        <v>348</v>
      </c>
      <c r="G89" s="215" t="s">
        <v>347</v>
      </c>
      <c r="H89" s="214">
        <v>80</v>
      </c>
      <c r="I89" s="213"/>
      <c r="J89" s="213">
        <f t="shared" si="8"/>
        <v>0</v>
      </c>
      <c r="K89" s="212"/>
      <c r="L89" s="11"/>
      <c r="M89" s="223" t="s">
        <v>0</v>
      </c>
      <c r="N89" s="222"/>
      <c r="O89" s="221">
        <v>6.9000000000000006E-2</v>
      </c>
      <c r="P89" s="221">
        <f t="shared" si="9"/>
        <v>5.5200000000000005</v>
      </c>
      <c r="Q89" s="221">
        <v>3.0000000000000001E-5</v>
      </c>
      <c r="R89" s="221">
        <f t="shared" si="10"/>
        <v>2.4000000000000002E-3</v>
      </c>
      <c r="S89" s="221">
        <v>1.6100000000000001E-3</v>
      </c>
      <c r="T89" s="220">
        <f t="shared" si="11"/>
        <v>0.1288</v>
      </c>
      <c r="AR89" s="205"/>
      <c r="AT89" s="205"/>
      <c r="AU89" s="205"/>
      <c r="AY89" s="206"/>
      <c r="BE89" s="207"/>
      <c r="BF89" s="207"/>
      <c r="BG89" s="207"/>
      <c r="BH89" s="207"/>
      <c r="BI89" s="207"/>
      <c r="BJ89" s="206"/>
      <c r="BK89" s="207"/>
      <c r="BL89" s="206"/>
      <c r="BM89" s="205"/>
    </row>
    <row r="90" spans="2:65" s="2" customFormat="1" ht="24.2" customHeight="1">
      <c r="B90" s="219"/>
      <c r="C90" s="218" t="s">
        <v>346</v>
      </c>
      <c r="D90" s="218" t="s">
        <v>153</v>
      </c>
      <c r="E90" s="217" t="s">
        <v>345</v>
      </c>
      <c r="F90" s="216" t="s">
        <v>344</v>
      </c>
      <c r="G90" s="215" t="s">
        <v>340</v>
      </c>
      <c r="H90" s="214">
        <v>18.635000000000002</v>
      </c>
      <c r="I90" s="213"/>
      <c r="J90" s="213">
        <f t="shared" si="8"/>
        <v>0</v>
      </c>
      <c r="K90" s="212"/>
      <c r="L90" s="11"/>
      <c r="M90" s="223" t="s">
        <v>0</v>
      </c>
      <c r="N90" s="222"/>
      <c r="O90" s="221">
        <v>0.85068999999999995</v>
      </c>
      <c r="P90" s="221">
        <f t="shared" si="9"/>
        <v>15.85260815</v>
      </c>
      <c r="Q90" s="221">
        <v>1.0000000000000001E-5</v>
      </c>
      <c r="R90" s="221">
        <f t="shared" si="10"/>
        <v>1.8635000000000003E-4</v>
      </c>
      <c r="S90" s="221">
        <v>0</v>
      </c>
      <c r="T90" s="220">
        <f t="shared" si="11"/>
        <v>0</v>
      </c>
      <c r="AR90" s="205"/>
      <c r="AT90" s="205"/>
      <c r="AU90" s="205"/>
      <c r="AY90" s="206"/>
      <c r="BE90" s="207"/>
      <c r="BF90" s="207"/>
      <c r="BG90" s="207"/>
      <c r="BH90" s="207"/>
      <c r="BI90" s="207"/>
      <c r="BJ90" s="206"/>
      <c r="BK90" s="207"/>
      <c r="BL90" s="206"/>
      <c r="BM90" s="205"/>
    </row>
    <row r="91" spans="2:65" s="2" customFormat="1" ht="16.5" customHeight="1">
      <c r="B91" s="219"/>
      <c r="C91" s="218" t="s">
        <v>343</v>
      </c>
      <c r="D91" s="218" t="s">
        <v>153</v>
      </c>
      <c r="E91" s="217" t="s">
        <v>342</v>
      </c>
      <c r="F91" s="216" t="s">
        <v>341</v>
      </c>
      <c r="G91" s="215" t="s">
        <v>340</v>
      </c>
      <c r="H91" s="214">
        <v>9.33</v>
      </c>
      <c r="I91" s="213"/>
      <c r="J91" s="213">
        <f t="shared" si="8"/>
        <v>0</v>
      </c>
      <c r="K91" s="212"/>
      <c r="L91" s="11"/>
      <c r="M91" s="223" t="s">
        <v>0</v>
      </c>
      <c r="N91" s="222"/>
      <c r="O91" s="221">
        <v>0.52</v>
      </c>
      <c r="P91" s="221">
        <f t="shared" si="9"/>
        <v>4.8516000000000004</v>
      </c>
      <c r="Q91" s="221">
        <v>0</v>
      </c>
      <c r="R91" s="221">
        <f t="shared" si="10"/>
        <v>0</v>
      </c>
      <c r="S91" s="221">
        <v>3.6999999999999998E-2</v>
      </c>
      <c r="T91" s="220">
        <f t="shared" si="11"/>
        <v>0.34520999999999996</v>
      </c>
      <c r="AR91" s="205"/>
      <c r="AT91" s="205"/>
      <c r="AU91" s="205"/>
      <c r="AY91" s="206"/>
      <c r="BE91" s="207"/>
      <c r="BF91" s="207"/>
      <c r="BG91" s="207"/>
      <c r="BH91" s="207"/>
      <c r="BI91" s="207"/>
      <c r="BJ91" s="206"/>
      <c r="BK91" s="207"/>
      <c r="BL91" s="206"/>
      <c r="BM91" s="205"/>
    </row>
    <row r="92" spans="2:65" s="2" customFormat="1" ht="24.2" customHeight="1">
      <c r="B92" s="219"/>
      <c r="C92" s="218" t="s">
        <v>339</v>
      </c>
      <c r="D92" s="218" t="s">
        <v>153</v>
      </c>
      <c r="E92" s="217" t="s">
        <v>338</v>
      </c>
      <c r="F92" s="216" t="s">
        <v>337</v>
      </c>
      <c r="G92" s="215" t="s">
        <v>210</v>
      </c>
      <c r="H92" s="214">
        <v>1</v>
      </c>
      <c r="I92" s="213"/>
      <c r="J92" s="213">
        <f t="shared" si="8"/>
        <v>0</v>
      </c>
      <c r="K92" s="212"/>
      <c r="L92" s="11"/>
      <c r="M92" s="223" t="s">
        <v>0</v>
      </c>
      <c r="N92" s="222"/>
      <c r="O92" s="221">
        <v>0.52</v>
      </c>
      <c r="P92" s="221">
        <f t="shared" si="9"/>
        <v>0.52</v>
      </c>
      <c r="Q92" s="221">
        <v>0</v>
      </c>
      <c r="R92" s="221">
        <f t="shared" si="10"/>
        <v>0</v>
      </c>
      <c r="S92" s="221">
        <v>0.27500000000000002</v>
      </c>
      <c r="T92" s="220">
        <f t="shared" si="11"/>
        <v>0.27500000000000002</v>
      </c>
      <c r="AR92" s="205"/>
      <c r="AT92" s="205"/>
      <c r="AU92" s="205"/>
      <c r="AY92" s="206"/>
      <c r="BE92" s="207"/>
      <c r="BF92" s="207"/>
      <c r="BG92" s="207"/>
      <c r="BH92" s="207"/>
      <c r="BI92" s="207"/>
      <c r="BJ92" s="206"/>
      <c r="BK92" s="207"/>
      <c r="BL92" s="206"/>
      <c r="BM92" s="205"/>
    </row>
    <row r="93" spans="2:65" s="2" customFormat="1" ht="33" customHeight="1">
      <c r="B93" s="219"/>
      <c r="C93" s="218" t="s">
        <v>336</v>
      </c>
      <c r="D93" s="218" t="s">
        <v>153</v>
      </c>
      <c r="E93" s="217" t="s">
        <v>335</v>
      </c>
      <c r="F93" s="216" t="s">
        <v>334</v>
      </c>
      <c r="G93" s="215" t="s">
        <v>154</v>
      </c>
      <c r="H93" s="214">
        <v>17.100000000000001</v>
      </c>
      <c r="I93" s="213"/>
      <c r="J93" s="213">
        <f t="shared" si="8"/>
        <v>0</v>
      </c>
      <c r="K93" s="212"/>
      <c r="L93" s="11"/>
      <c r="M93" s="223" t="s">
        <v>0</v>
      </c>
      <c r="N93" s="222"/>
      <c r="O93" s="221">
        <v>9.7619999999999998E-2</v>
      </c>
      <c r="P93" s="221">
        <f t="shared" si="9"/>
        <v>1.6693020000000001</v>
      </c>
      <c r="Q93" s="221">
        <v>0</v>
      </c>
      <c r="R93" s="221">
        <f t="shared" si="10"/>
        <v>0</v>
      </c>
      <c r="S93" s="221">
        <v>0.01</v>
      </c>
      <c r="T93" s="220">
        <f t="shared" si="11"/>
        <v>0.17100000000000001</v>
      </c>
      <c r="AR93" s="205"/>
      <c r="AT93" s="205"/>
      <c r="AU93" s="205"/>
      <c r="AY93" s="206"/>
      <c r="BE93" s="207"/>
      <c r="BF93" s="207"/>
      <c r="BG93" s="207"/>
      <c r="BH93" s="207"/>
      <c r="BI93" s="207"/>
      <c r="BJ93" s="206"/>
      <c r="BK93" s="207"/>
      <c r="BL93" s="206"/>
      <c r="BM93" s="205"/>
    </row>
    <row r="94" spans="2:65" s="2" customFormat="1" ht="33" customHeight="1">
      <c r="B94" s="219"/>
      <c r="C94" s="218" t="s">
        <v>333</v>
      </c>
      <c r="D94" s="218" t="s">
        <v>153</v>
      </c>
      <c r="E94" s="217" t="s">
        <v>332</v>
      </c>
      <c r="F94" s="216" t="s">
        <v>331</v>
      </c>
      <c r="G94" s="215" t="s">
        <v>154</v>
      </c>
      <c r="H94" s="214">
        <v>97.870999999999995</v>
      </c>
      <c r="I94" s="213"/>
      <c r="J94" s="213">
        <f t="shared" si="8"/>
        <v>0</v>
      </c>
      <c r="K94" s="212"/>
      <c r="L94" s="11"/>
      <c r="M94" s="223" t="s">
        <v>0</v>
      </c>
      <c r="N94" s="222"/>
      <c r="O94" s="221">
        <v>7.8E-2</v>
      </c>
      <c r="P94" s="221">
        <f t="shared" si="9"/>
        <v>7.6339379999999997</v>
      </c>
      <c r="Q94" s="221">
        <v>0</v>
      </c>
      <c r="R94" s="221">
        <f t="shared" si="10"/>
        <v>0</v>
      </c>
      <c r="S94" s="221">
        <v>5.0000000000000001E-3</v>
      </c>
      <c r="T94" s="220">
        <f t="shared" si="11"/>
        <v>0.48935499999999998</v>
      </c>
      <c r="AR94" s="205"/>
      <c r="AT94" s="205"/>
      <c r="AU94" s="205"/>
      <c r="AY94" s="206"/>
      <c r="BE94" s="207"/>
      <c r="BF94" s="207"/>
      <c r="BG94" s="207"/>
      <c r="BH94" s="207"/>
      <c r="BI94" s="207"/>
      <c r="BJ94" s="206"/>
      <c r="BK94" s="207"/>
      <c r="BL94" s="206"/>
      <c r="BM94" s="205"/>
    </row>
    <row r="95" spans="2:65" s="2" customFormat="1" ht="37.9" customHeight="1">
      <c r="B95" s="219"/>
      <c r="C95" s="218" t="s">
        <v>330</v>
      </c>
      <c r="D95" s="218" t="s">
        <v>153</v>
      </c>
      <c r="E95" s="217" t="s">
        <v>329</v>
      </c>
      <c r="F95" s="216" t="s">
        <v>328</v>
      </c>
      <c r="G95" s="215" t="s">
        <v>154</v>
      </c>
      <c r="H95" s="214">
        <v>24.09</v>
      </c>
      <c r="I95" s="213"/>
      <c r="J95" s="213">
        <f t="shared" si="8"/>
        <v>0</v>
      </c>
      <c r="K95" s="212"/>
      <c r="L95" s="11"/>
      <c r="M95" s="223" t="s">
        <v>0</v>
      </c>
      <c r="N95" s="222"/>
      <c r="O95" s="221">
        <v>0.28399999999999997</v>
      </c>
      <c r="P95" s="221">
        <f t="shared" si="9"/>
        <v>6.8415599999999994</v>
      </c>
      <c r="Q95" s="221">
        <v>0</v>
      </c>
      <c r="R95" s="221">
        <f t="shared" si="10"/>
        <v>0</v>
      </c>
      <c r="S95" s="221">
        <v>2.8000000000000001E-2</v>
      </c>
      <c r="T95" s="220">
        <f t="shared" si="11"/>
        <v>0.67452000000000001</v>
      </c>
      <c r="AR95" s="205"/>
      <c r="AT95" s="205"/>
      <c r="AU95" s="205"/>
      <c r="AY95" s="206"/>
      <c r="BE95" s="207"/>
      <c r="BF95" s="207"/>
      <c r="BG95" s="207"/>
      <c r="BH95" s="207"/>
      <c r="BI95" s="207"/>
      <c r="BJ95" s="206"/>
      <c r="BK95" s="207"/>
      <c r="BL95" s="206"/>
      <c r="BM95" s="205"/>
    </row>
    <row r="96" spans="2:65" s="2" customFormat="1" ht="37.9" customHeight="1">
      <c r="B96" s="219"/>
      <c r="C96" s="218" t="s">
        <v>327</v>
      </c>
      <c r="D96" s="218" t="s">
        <v>153</v>
      </c>
      <c r="E96" s="217" t="s">
        <v>326</v>
      </c>
      <c r="F96" s="216" t="s">
        <v>325</v>
      </c>
      <c r="G96" s="215" t="s">
        <v>154</v>
      </c>
      <c r="H96" s="214">
        <v>3.032</v>
      </c>
      <c r="I96" s="213"/>
      <c r="J96" s="213">
        <f t="shared" si="8"/>
        <v>0</v>
      </c>
      <c r="K96" s="212"/>
      <c r="L96" s="11"/>
      <c r="M96" s="223" t="s">
        <v>0</v>
      </c>
      <c r="N96" s="222"/>
      <c r="O96" s="221">
        <v>0.15765000000000001</v>
      </c>
      <c r="P96" s="221">
        <f t="shared" si="9"/>
        <v>0.47799480000000005</v>
      </c>
      <c r="Q96" s="221">
        <v>0</v>
      </c>
      <c r="R96" s="221">
        <f t="shared" si="10"/>
        <v>0</v>
      </c>
      <c r="S96" s="221">
        <v>1.8759999999999999E-2</v>
      </c>
      <c r="T96" s="220">
        <f t="shared" si="11"/>
        <v>5.6880319999999998E-2</v>
      </c>
      <c r="AR96" s="205"/>
      <c r="AT96" s="205"/>
      <c r="AU96" s="205"/>
      <c r="AY96" s="206"/>
      <c r="BE96" s="207"/>
      <c r="BF96" s="207"/>
      <c r="BG96" s="207"/>
      <c r="BH96" s="207"/>
      <c r="BI96" s="207"/>
      <c r="BJ96" s="206"/>
      <c r="BK96" s="207"/>
      <c r="BL96" s="206"/>
      <c r="BM96" s="205"/>
    </row>
    <row r="97" spans="2:65" s="2" customFormat="1" ht="24.2" customHeight="1">
      <c r="B97" s="219"/>
      <c r="C97" s="218" t="s">
        <v>324</v>
      </c>
      <c r="D97" s="218" t="s">
        <v>153</v>
      </c>
      <c r="E97" s="217" t="s">
        <v>323</v>
      </c>
      <c r="F97" s="216" t="s">
        <v>322</v>
      </c>
      <c r="G97" s="215" t="s">
        <v>154</v>
      </c>
      <c r="H97" s="214">
        <v>7.2610000000000001</v>
      </c>
      <c r="I97" s="213"/>
      <c r="J97" s="213">
        <f t="shared" si="8"/>
        <v>0</v>
      </c>
      <c r="K97" s="212"/>
      <c r="L97" s="11"/>
      <c r="M97" s="223" t="s">
        <v>0</v>
      </c>
      <c r="N97" s="222"/>
      <c r="O97" s="221">
        <v>0.54700000000000004</v>
      </c>
      <c r="P97" s="221">
        <f t="shared" si="9"/>
        <v>3.9717670000000003</v>
      </c>
      <c r="Q97" s="221">
        <v>0</v>
      </c>
      <c r="R97" s="221">
        <f t="shared" si="10"/>
        <v>0</v>
      </c>
      <c r="S97" s="221">
        <v>2.3E-2</v>
      </c>
      <c r="T97" s="220">
        <f t="shared" si="11"/>
        <v>0.16700300000000001</v>
      </c>
      <c r="AR97" s="205"/>
      <c r="AT97" s="205"/>
      <c r="AU97" s="205"/>
      <c r="AY97" s="206"/>
      <c r="BE97" s="207"/>
      <c r="BF97" s="207"/>
      <c r="BG97" s="207"/>
      <c r="BH97" s="207"/>
      <c r="BI97" s="207"/>
      <c r="BJ97" s="206"/>
      <c r="BK97" s="207"/>
      <c r="BL97" s="206"/>
      <c r="BM97" s="205"/>
    </row>
    <row r="98" spans="2:65" s="2" customFormat="1" ht="21.75" customHeight="1">
      <c r="B98" s="219"/>
      <c r="C98" s="218" t="s">
        <v>321</v>
      </c>
      <c r="D98" s="218" t="s">
        <v>153</v>
      </c>
      <c r="E98" s="217" t="s">
        <v>320</v>
      </c>
      <c r="F98" s="216" t="s">
        <v>319</v>
      </c>
      <c r="G98" s="215" t="s">
        <v>174</v>
      </c>
      <c r="H98" s="214">
        <v>17.198</v>
      </c>
      <c r="I98" s="213"/>
      <c r="J98" s="213">
        <f t="shared" si="8"/>
        <v>0</v>
      </c>
      <c r="K98" s="212"/>
      <c r="L98" s="11"/>
      <c r="M98" s="223" t="s">
        <v>0</v>
      </c>
      <c r="N98" s="222"/>
      <c r="O98" s="221">
        <v>0.59799999999999998</v>
      </c>
      <c r="P98" s="221">
        <f t="shared" si="9"/>
        <v>10.284404</v>
      </c>
      <c r="Q98" s="221">
        <v>0</v>
      </c>
      <c r="R98" s="221">
        <f t="shared" si="10"/>
        <v>0</v>
      </c>
      <c r="S98" s="221">
        <v>0</v>
      </c>
      <c r="T98" s="220">
        <f t="shared" si="11"/>
        <v>0</v>
      </c>
      <c r="AR98" s="205"/>
      <c r="AT98" s="205"/>
      <c r="AU98" s="205"/>
      <c r="AY98" s="206"/>
      <c r="BE98" s="207"/>
      <c r="BF98" s="207"/>
      <c r="BG98" s="207"/>
      <c r="BH98" s="207"/>
      <c r="BI98" s="207"/>
      <c r="BJ98" s="206"/>
      <c r="BK98" s="207"/>
      <c r="BL98" s="206"/>
      <c r="BM98" s="205"/>
    </row>
    <row r="99" spans="2:65" s="2" customFormat="1" ht="24.2" customHeight="1">
      <c r="B99" s="219"/>
      <c r="C99" s="218" t="s">
        <v>318</v>
      </c>
      <c r="D99" s="218" t="s">
        <v>153</v>
      </c>
      <c r="E99" s="217" t="s">
        <v>317</v>
      </c>
      <c r="F99" s="216" t="s">
        <v>316</v>
      </c>
      <c r="G99" s="215" t="s">
        <v>174</v>
      </c>
      <c r="H99" s="214">
        <v>498.74200000000002</v>
      </c>
      <c r="I99" s="213"/>
      <c r="J99" s="213">
        <f t="shared" si="8"/>
        <v>0</v>
      </c>
      <c r="K99" s="212"/>
      <c r="L99" s="11"/>
      <c r="M99" s="223" t="s">
        <v>0</v>
      </c>
      <c r="N99" s="222"/>
      <c r="O99" s="221">
        <v>7.0000000000000001E-3</v>
      </c>
      <c r="P99" s="221">
        <f t="shared" si="9"/>
        <v>3.4911940000000001</v>
      </c>
      <c r="Q99" s="221">
        <v>0</v>
      </c>
      <c r="R99" s="221">
        <f t="shared" si="10"/>
        <v>0</v>
      </c>
      <c r="S99" s="221">
        <v>0</v>
      </c>
      <c r="T99" s="220">
        <f t="shared" si="11"/>
        <v>0</v>
      </c>
      <c r="AR99" s="205"/>
      <c r="AT99" s="205"/>
      <c r="AU99" s="205"/>
      <c r="AY99" s="206"/>
      <c r="BE99" s="207"/>
      <c r="BF99" s="207"/>
      <c r="BG99" s="207"/>
      <c r="BH99" s="207"/>
      <c r="BI99" s="207"/>
      <c r="BJ99" s="206"/>
      <c r="BK99" s="207"/>
      <c r="BL99" s="206"/>
      <c r="BM99" s="205"/>
    </row>
    <row r="100" spans="2:65" s="2" customFormat="1" ht="24.2" customHeight="1">
      <c r="B100" s="219"/>
      <c r="C100" s="218" t="s">
        <v>315</v>
      </c>
      <c r="D100" s="218" t="s">
        <v>153</v>
      </c>
      <c r="E100" s="217" t="s">
        <v>314</v>
      </c>
      <c r="F100" s="216" t="s">
        <v>313</v>
      </c>
      <c r="G100" s="215" t="s">
        <v>174</v>
      </c>
      <c r="H100" s="214">
        <v>17.198</v>
      </c>
      <c r="I100" s="213"/>
      <c r="J100" s="213">
        <f t="shared" si="8"/>
        <v>0</v>
      </c>
      <c r="K100" s="212"/>
      <c r="L100" s="11"/>
      <c r="M100" s="223" t="s">
        <v>0</v>
      </c>
      <c r="N100" s="222"/>
      <c r="O100" s="221">
        <v>0.89</v>
      </c>
      <c r="P100" s="221">
        <f t="shared" si="9"/>
        <v>15.30622</v>
      </c>
      <c r="Q100" s="221">
        <v>0</v>
      </c>
      <c r="R100" s="221">
        <f t="shared" si="10"/>
        <v>0</v>
      </c>
      <c r="S100" s="221">
        <v>0</v>
      </c>
      <c r="T100" s="220">
        <f t="shared" si="11"/>
        <v>0</v>
      </c>
      <c r="AR100" s="205"/>
      <c r="AT100" s="205"/>
      <c r="AU100" s="205"/>
      <c r="AY100" s="206"/>
      <c r="BE100" s="207"/>
      <c r="BF100" s="207"/>
      <c r="BG100" s="207"/>
      <c r="BH100" s="207"/>
      <c r="BI100" s="207"/>
      <c r="BJ100" s="206"/>
      <c r="BK100" s="207"/>
      <c r="BL100" s="206"/>
      <c r="BM100" s="205"/>
    </row>
    <row r="101" spans="2:65" s="2" customFormat="1" ht="24.2" customHeight="1">
      <c r="B101" s="219"/>
      <c r="C101" s="218" t="s">
        <v>312</v>
      </c>
      <c r="D101" s="218" t="s">
        <v>153</v>
      </c>
      <c r="E101" s="217" t="s">
        <v>311</v>
      </c>
      <c r="F101" s="216" t="s">
        <v>310</v>
      </c>
      <c r="G101" s="215" t="s">
        <v>174</v>
      </c>
      <c r="H101" s="214">
        <v>34.396000000000001</v>
      </c>
      <c r="I101" s="213"/>
      <c r="J101" s="213">
        <f t="shared" si="8"/>
        <v>0</v>
      </c>
      <c r="K101" s="212"/>
      <c r="L101" s="11"/>
      <c r="M101" s="223" t="s">
        <v>0</v>
      </c>
      <c r="N101" s="222"/>
      <c r="O101" s="221">
        <v>0.1</v>
      </c>
      <c r="P101" s="221">
        <f t="shared" si="9"/>
        <v>3.4396000000000004</v>
      </c>
      <c r="Q101" s="221">
        <v>0</v>
      </c>
      <c r="R101" s="221">
        <f t="shared" si="10"/>
        <v>0</v>
      </c>
      <c r="S101" s="221">
        <v>0</v>
      </c>
      <c r="T101" s="220">
        <f t="shared" si="11"/>
        <v>0</v>
      </c>
      <c r="AR101" s="205"/>
      <c r="AT101" s="205"/>
      <c r="AU101" s="205"/>
      <c r="AY101" s="206"/>
      <c r="BE101" s="207"/>
      <c r="BF101" s="207"/>
      <c r="BG101" s="207"/>
      <c r="BH101" s="207"/>
      <c r="BI101" s="207"/>
      <c r="BJ101" s="206"/>
      <c r="BK101" s="207"/>
      <c r="BL101" s="206"/>
      <c r="BM101" s="205"/>
    </row>
    <row r="102" spans="2:65" s="2" customFormat="1" ht="24.2" customHeight="1">
      <c r="B102" s="219"/>
      <c r="C102" s="218" t="s">
        <v>309</v>
      </c>
      <c r="D102" s="218" t="s">
        <v>153</v>
      </c>
      <c r="E102" s="217" t="s">
        <v>308</v>
      </c>
      <c r="F102" s="216" t="s">
        <v>307</v>
      </c>
      <c r="G102" s="215" t="s">
        <v>174</v>
      </c>
      <c r="H102" s="214">
        <v>13.695</v>
      </c>
      <c r="I102" s="213"/>
      <c r="J102" s="213">
        <f t="shared" si="8"/>
        <v>0</v>
      </c>
      <c r="K102" s="212"/>
      <c r="L102" s="11"/>
      <c r="M102" s="223" t="s">
        <v>0</v>
      </c>
      <c r="N102" s="222"/>
      <c r="O102" s="221">
        <v>0</v>
      </c>
      <c r="P102" s="221">
        <f t="shared" si="9"/>
        <v>0</v>
      </c>
      <c r="Q102" s="221">
        <v>0</v>
      </c>
      <c r="R102" s="221">
        <f t="shared" si="10"/>
        <v>0</v>
      </c>
      <c r="S102" s="221">
        <v>0</v>
      </c>
      <c r="T102" s="220">
        <f t="shared" si="11"/>
        <v>0</v>
      </c>
      <c r="AR102" s="205"/>
      <c r="AT102" s="205"/>
      <c r="AU102" s="205"/>
      <c r="AY102" s="206"/>
      <c r="BE102" s="207"/>
      <c r="BF102" s="207"/>
      <c r="BG102" s="207"/>
      <c r="BH102" s="207"/>
      <c r="BI102" s="207"/>
      <c r="BJ102" s="206"/>
      <c r="BK102" s="207"/>
      <c r="BL102" s="206"/>
      <c r="BM102" s="205"/>
    </row>
    <row r="103" spans="2:65" s="2" customFormat="1" ht="24.2" customHeight="1">
      <c r="B103" s="219"/>
      <c r="C103" s="218" t="s">
        <v>306</v>
      </c>
      <c r="D103" s="218" t="s">
        <v>153</v>
      </c>
      <c r="E103" s="217" t="s">
        <v>305</v>
      </c>
      <c r="F103" s="216" t="s">
        <v>304</v>
      </c>
      <c r="G103" s="215" t="s">
        <v>174</v>
      </c>
      <c r="H103" s="214">
        <v>0.12</v>
      </c>
      <c r="I103" s="213"/>
      <c r="J103" s="213">
        <f t="shared" si="8"/>
        <v>0</v>
      </c>
      <c r="K103" s="212"/>
      <c r="L103" s="11"/>
      <c r="M103" s="223" t="s">
        <v>0</v>
      </c>
      <c r="N103" s="222"/>
      <c r="O103" s="221">
        <v>0</v>
      </c>
      <c r="P103" s="221">
        <f t="shared" si="9"/>
        <v>0</v>
      </c>
      <c r="Q103" s="221">
        <v>0</v>
      </c>
      <c r="R103" s="221">
        <f t="shared" si="10"/>
        <v>0</v>
      </c>
      <c r="S103" s="221">
        <v>0</v>
      </c>
      <c r="T103" s="220">
        <f t="shared" si="11"/>
        <v>0</v>
      </c>
      <c r="AR103" s="205"/>
      <c r="AT103" s="205"/>
      <c r="AU103" s="205"/>
      <c r="AY103" s="206"/>
      <c r="BE103" s="207"/>
      <c r="BF103" s="207"/>
      <c r="BG103" s="207"/>
      <c r="BH103" s="207"/>
      <c r="BI103" s="207"/>
      <c r="BJ103" s="206"/>
      <c r="BK103" s="207"/>
      <c r="BL103" s="206"/>
      <c r="BM103" s="205"/>
    </row>
    <row r="104" spans="2:65" s="2" customFormat="1" ht="24.2" customHeight="1">
      <c r="B104" s="219"/>
      <c r="C104" s="218" t="s">
        <v>303</v>
      </c>
      <c r="D104" s="218" t="s">
        <v>153</v>
      </c>
      <c r="E104" s="217" t="s">
        <v>302</v>
      </c>
      <c r="F104" s="216" t="s">
        <v>301</v>
      </c>
      <c r="G104" s="215" t="s">
        <v>174</v>
      </c>
      <c r="H104" s="214">
        <v>0.16700000000000001</v>
      </c>
      <c r="I104" s="213"/>
      <c r="J104" s="213">
        <f t="shared" si="8"/>
        <v>0</v>
      </c>
      <c r="K104" s="212"/>
      <c r="L104" s="11"/>
      <c r="M104" s="223" t="s">
        <v>0</v>
      </c>
      <c r="N104" s="222"/>
      <c r="O104" s="221">
        <v>0</v>
      </c>
      <c r="P104" s="221">
        <f t="shared" si="9"/>
        <v>0</v>
      </c>
      <c r="Q104" s="221">
        <v>0</v>
      </c>
      <c r="R104" s="221">
        <f t="shared" si="10"/>
        <v>0</v>
      </c>
      <c r="S104" s="221">
        <v>0</v>
      </c>
      <c r="T104" s="220">
        <f t="shared" si="11"/>
        <v>0</v>
      </c>
      <c r="AR104" s="205"/>
      <c r="AT104" s="205"/>
      <c r="AU104" s="205"/>
      <c r="AY104" s="206"/>
      <c r="BE104" s="207"/>
      <c r="BF104" s="207"/>
      <c r="BG104" s="207"/>
      <c r="BH104" s="207"/>
      <c r="BI104" s="207"/>
      <c r="BJ104" s="206"/>
      <c r="BK104" s="207"/>
      <c r="BL104" s="206"/>
      <c r="BM104" s="205"/>
    </row>
    <row r="105" spans="2:65" s="2" customFormat="1" ht="24.2" customHeight="1">
      <c r="B105" s="219"/>
      <c r="C105" s="218" t="s">
        <v>300</v>
      </c>
      <c r="D105" s="218" t="s">
        <v>153</v>
      </c>
      <c r="E105" s="217" t="s">
        <v>299</v>
      </c>
      <c r="F105" s="216" t="s">
        <v>298</v>
      </c>
      <c r="G105" s="215" t="s">
        <v>174</v>
      </c>
      <c r="H105" s="214">
        <v>1.341</v>
      </c>
      <c r="I105" s="213"/>
      <c r="J105" s="213">
        <f t="shared" si="8"/>
        <v>0</v>
      </c>
      <c r="K105" s="212"/>
      <c r="L105" s="11"/>
      <c r="M105" s="223" t="s">
        <v>0</v>
      </c>
      <c r="N105" s="222"/>
      <c r="O105" s="221">
        <v>0</v>
      </c>
      <c r="P105" s="221">
        <f t="shared" si="9"/>
        <v>0</v>
      </c>
      <c r="Q105" s="221">
        <v>0</v>
      </c>
      <c r="R105" s="221">
        <f t="shared" si="10"/>
        <v>0</v>
      </c>
      <c r="S105" s="221">
        <v>0</v>
      </c>
      <c r="T105" s="220">
        <f t="shared" si="11"/>
        <v>0</v>
      </c>
      <c r="AR105" s="205"/>
      <c r="AT105" s="205"/>
      <c r="AU105" s="205"/>
      <c r="AY105" s="206"/>
      <c r="BE105" s="207"/>
      <c r="BF105" s="207"/>
      <c r="BG105" s="207"/>
      <c r="BH105" s="207"/>
      <c r="BI105" s="207"/>
      <c r="BJ105" s="206"/>
      <c r="BK105" s="207"/>
      <c r="BL105" s="206"/>
      <c r="BM105" s="205"/>
    </row>
    <row r="106" spans="2:65" s="2" customFormat="1" ht="24.2" customHeight="1">
      <c r="B106" s="219"/>
      <c r="C106" s="218" t="s">
        <v>297</v>
      </c>
      <c r="D106" s="218" t="s">
        <v>153</v>
      </c>
      <c r="E106" s="217" t="s">
        <v>296</v>
      </c>
      <c r="F106" s="216" t="s">
        <v>295</v>
      </c>
      <c r="G106" s="215" t="s">
        <v>174</v>
      </c>
      <c r="H106" s="214">
        <v>1.2050000000000001</v>
      </c>
      <c r="I106" s="213"/>
      <c r="J106" s="213">
        <f t="shared" si="8"/>
        <v>0</v>
      </c>
      <c r="K106" s="212"/>
      <c r="L106" s="11"/>
      <c r="M106" s="223" t="s">
        <v>0</v>
      </c>
      <c r="N106" s="222"/>
      <c r="O106" s="221">
        <v>0</v>
      </c>
      <c r="P106" s="221">
        <f t="shared" si="9"/>
        <v>0</v>
      </c>
      <c r="Q106" s="221">
        <v>0</v>
      </c>
      <c r="R106" s="221">
        <f t="shared" si="10"/>
        <v>0</v>
      </c>
      <c r="S106" s="221">
        <v>0</v>
      </c>
      <c r="T106" s="220">
        <f t="shared" si="11"/>
        <v>0</v>
      </c>
      <c r="AR106" s="205"/>
      <c r="AT106" s="205"/>
      <c r="AU106" s="205"/>
      <c r="AY106" s="206"/>
      <c r="BE106" s="207"/>
      <c r="BF106" s="207"/>
      <c r="BG106" s="207"/>
      <c r="BH106" s="207"/>
      <c r="BI106" s="207"/>
      <c r="BJ106" s="206"/>
      <c r="BK106" s="207"/>
      <c r="BL106" s="206"/>
      <c r="BM106" s="205"/>
    </row>
    <row r="107" spans="2:65" s="2" customFormat="1" ht="24.2" customHeight="1">
      <c r="B107" s="219"/>
      <c r="C107" s="218" t="s">
        <v>294</v>
      </c>
      <c r="D107" s="218" t="s">
        <v>153</v>
      </c>
      <c r="E107" s="217" t="s">
        <v>293</v>
      </c>
      <c r="F107" s="216" t="s">
        <v>292</v>
      </c>
      <c r="G107" s="215" t="s">
        <v>174</v>
      </c>
      <c r="H107" s="214">
        <v>0.67</v>
      </c>
      <c r="I107" s="213"/>
      <c r="J107" s="213">
        <f t="shared" si="8"/>
        <v>0</v>
      </c>
      <c r="K107" s="212"/>
      <c r="L107" s="11"/>
      <c r="M107" s="223" t="s">
        <v>0</v>
      </c>
      <c r="N107" s="222"/>
      <c r="O107" s="221">
        <v>0</v>
      </c>
      <c r="P107" s="221">
        <f t="shared" si="9"/>
        <v>0</v>
      </c>
      <c r="Q107" s="221">
        <v>0</v>
      </c>
      <c r="R107" s="221">
        <f t="shared" si="10"/>
        <v>0</v>
      </c>
      <c r="S107" s="221">
        <v>0</v>
      </c>
      <c r="T107" s="220">
        <f t="shared" si="11"/>
        <v>0</v>
      </c>
      <c r="AR107" s="205"/>
      <c r="AT107" s="205"/>
      <c r="AU107" s="205"/>
      <c r="AY107" s="206"/>
      <c r="BE107" s="207"/>
      <c r="BF107" s="207"/>
      <c r="BG107" s="207"/>
      <c r="BH107" s="207"/>
      <c r="BI107" s="207"/>
      <c r="BJ107" s="206"/>
      <c r="BK107" s="207"/>
      <c r="BL107" s="206"/>
      <c r="BM107" s="205"/>
    </row>
    <row r="108" spans="2:65" s="2" customFormat="1" ht="16.5" customHeight="1">
      <c r="B108" s="219"/>
      <c r="C108" s="218" t="s">
        <v>291</v>
      </c>
      <c r="D108" s="218" t="s">
        <v>153</v>
      </c>
      <c r="E108" s="217" t="s">
        <v>290</v>
      </c>
      <c r="F108" s="216" t="s">
        <v>289</v>
      </c>
      <c r="G108" s="215" t="s">
        <v>210</v>
      </c>
      <c r="H108" s="214">
        <v>1</v>
      </c>
      <c r="I108" s="213"/>
      <c r="J108" s="213">
        <f t="shared" si="8"/>
        <v>0</v>
      </c>
      <c r="K108" s="212"/>
      <c r="L108" s="11"/>
      <c r="M108" s="223" t="s">
        <v>0</v>
      </c>
      <c r="N108" s="222"/>
      <c r="O108" s="221">
        <v>0</v>
      </c>
      <c r="P108" s="221">
        <f t="shared" si="9"/>
        <v>0</v>
      </c>
      <c r="Q108" s="221">
        <v>0</v>
      </c>
      <c r="R108" s="221">
        <f t="shared" si="10"/>
        <v>0</v>
      </c>
      <c r="S108" s="221">
        <v>0</v>
      </c>
      <c r="T108" s="220">
        <f t="shared" si="11"/>
        <v>0</v>
      </c>
      <c r="AR108" s="205"/>
      <c r="AT108" s="205"/>
      <c r="AU108" s="205"/>
      <c r="AY108" s="206"/>
      <c r="BE108" s="207"/>
      <c r="BF108" s="207"/>
      <c r="BG108" s="207"/>
      <c r="BH108" s="207"/>
      <c r="BI108" s="207"/>
      <c r="BJ108" s="206"/>
      <c r="BK108" s="207"/>
      <c r="BL108" s="206"/>
      <c r="BM108" s="205"/>
    </row>
    <row r="109" spans="2:65" s="224" customFormat="1" ht="22.9" customHeight="1">
      <c r="B109" s="231"/>
      <c r="D109" s="226" t="s">
        <v>60</v>
      </c>
      <c r="E109" s="233" t="s">
        <v>239</v>
      </c>
      <c r="F109" s="233" t="s">
        <v>288</v>
      </c>
      <c r="J109" s="232">
        <f>J110</f>
        <v>0</v>
      </c>
      <c r="L109" s="231"/>
      <c r="M109" s="230"/>
      <c r="P109" s="229">
        <f>P110</f>
        <v>44.356166999999999</v>
      </c>
      <c r="R109" s="229">
        <f>R110</f>
        <v>0</v>
      </c>
      <c r="T109" s="228">
        <f>T110</f>
        <v>0</v>
      </c>
      <c r="AR109" s="226"/>
      <c r="AT109" s="227"/>
      <c r="AU109" s="227"/>
      <c r="AY109" s="226"/>
      <c r="BK109" s="225"/>
    </row>
    <row r="110" spans="2:65" s="2" customFormat="1" ht="24.2" customHeight="1">
      <c r="B110" s="219"/>
      <c r="C110" s="218" t="s">
        <v>287</v>
      </c>
      <c r="D110" s="218" t="s">
        <v>153</v>
      </c>
      <c r="E110" s="217" t="s">
        <v>286</v>
      </c>
      <c r="F110" s="216" t="s">
        <v>285</v>
      </c>
      <c r="G110" s="215" t="s">
        <v>174</v>
      </c>
      <c r="H110" s="214">
        <v>18.009</v>
      </c>
      <c r="I110" s="213"/>
      <c r="J110" s="213">
        <f>I110*H110</f>
        <v>0</v>
      </c>
      <c r="K110" s="212"/>
      <c r="L110" s="11"/>
      <c r="M110" s="223" t="s">
        <v>0</v>
      </c>
      <c r="N110" s="222"/>
      <c r="O110" s="221">
        <v>2.4630000000000001</v>
      </c>
      <c r="P110" s="221">
        <f>O110*H110</f>
        <v>44.356166999999999</v>
      </c>
      <c r="Q110" s="221">
        <v>0</v>
      </c>
      <c r="R110" s="221">
        <f>Q110*H110</f>
        <v>0</v>
      </c>
      <c r="S110" s="221">
        <v>0</v>
      </c>
      <c r="T110" s="220">
        <f>S110*H110</f>
        <v>0</v>
      </c>
      <c r="AR110" s="205"/>
      <c r="AT110" s="205"/>
      <c r="AU110" s="205"/>
      <c r="AY110" s="206"/>
      <c r="BE110" s="207"/>
      <c r="BF110" s="207"/>
      <c r="BG110" s="207"/>
      <c r="BH110" s="207"/>
      <c r="BI110" s="207"/>
      <c r="BJ110" s="206"/>
      <c r="BK110" s="207"/>
      <c r="BL110" s="206"/>
      <c r="BM110" s="205"/>
    </row>
    <row r="111" spans="2:65" s="224" customFormat="1" ht="25.9" customHeight="1">
      <c r="B111" s="231"/>
      <c r="D111" s="226" t="s">
        <v>60</v>
      </c>
      <c r="E111" s="245" t="s">
        <v>90</v>
      </c>
      <c r="F111" s="245" t="s">
        <v>284</v>
      </c>
      <c r="J111" s="244">
        <f>J112+J120+J124+J130+J140+J143+J147+J151+J154</f>
        <v>0</v>
      </c>
      <c r="L111" s="231"/>
      <c r="M111" s="230"/>
      <c r="P111" s="229">
        <f>P112+P120+P124+P130+P140+P143+P147+P151+P154</f>
        <v>180.83524250999997</v>
      </c>
      <c r="R111" s="229">
        <f>R112+R120+R124+R130+R140+R143+R147+R151+R154</f>
        <v>2.4482171299999997</v>
      </c>
      <c r="T111" s="228">
        <f>T112+T120+T124+T130+T140+T143+T147+T151+T154</f>
        <v>1.5005838</v>
      </c>
      <c r="AR111" s="226"/>
      <c r="AT111" s="227"/>
      <c r="AU111" s="227"/>
      <c r="AY111" s="226"/>
      <c r="BK111" s="225"/>
    </row>
    <row r="112" spans="2:65" s="224" customFormat="1" ht="22.9" customHeight="1">
      <c r="B112" s="231"/>
      <c r="D112" s="226" t="s">
        <v>60</v>
      </c>
      <c r="E112" s="233" t="s">
        <v>283</v>
      </c>
      <c r="F112" s="233" t="s">
        <v>282</v>
      </c>
      <c r="J112" s="232">
        <f>SUM(J113:J119)</f>
        <v>0</v>
      </c>
      <c r="L112" s="231"/>
      <c r="M112" s="230"/>
      <c r="P112" s="229">
        <f>SUM(P113:P119)</f>
        <v>5.9370819700000004</v>
      </c>
      <c r="R112" s="229">
        <f>SUM(R113:R119)</f>
        <v>8.7896640000000012E-2</v>
      </c>
      <c r="T112" s="228">
        <f>SUM(T113:T119)</f>
        <v>0</v>
      </c>
      <c r="AR112" s="226"/>
      <c r="AT112" s="227"/>
      <c r="AU112" s="227"/>
      <c r="AY112" s="226"/>
      <c r="BK112" s="225"/>
    </row>
    <row r="113" spans="2:65" s="2" customFormat="1" ht="24.2" customHeight="1">
      <c r="B113" s="219"/>
      <c r="C113" s="218" t="s">
        <v>281</v>
      </c>
      <c r="D113" s="218" t="s">
        <v>153</v>
      </c>
      <c r="E113" s="217" t="s">
        <v>280</v>
      </c>
      <c r="F113" s="216" t="s">
        <v>279</v>
      </c>
      <c r="G113" s="215" t="s">
        <v>154</v>
      </c>
      <c r="H113" s="214">
        <v>7.2610000000000001</v>
      </c>
      <c r="I113" s="213"/>
      <c r="J113" s="213">
        <f t="shared" ref="J113:J119" si="12">I113*H113</f>
        <v>0</v>
      </c>
      <c r="K113" s="212"/>
      <c r="L113" s="11"/>
      <c r="M113" s="223" t="s">
        <v>0</v>
      </c>
      <c r="N113" s="222"/>
      <c r="O113" s="221">
        <v>1.303E-2</v>
      </c>
      <c r="P113" s="221">
        <f t="shared" ref="P113:P119" si="13">O113*H113</f>
        <v>9.4610830000000007E-2</v>
      </c>
      <c r="Q113" s="221">
        <v>0</v>
      </c>
      <c r="R113" s="221">
        <f t="shared" ref="R113:R119" si="14">Q113*H113</f>
        <v>0</v>
      </c>
      <c r="S113" s="221">
        <v>0</v>
      </c>
      <c r="T113" s="220">
        <f t="shared" ref="T113:T119" si="15">S113*H113</f>
        <v>0</v>
      </c>
      <c r="AR113" s="205"/>
      <c r="AT113" s="205"/>
      <c r="AU113" s="205"/>
      <c r="AY113" s="206"/>
      <c r="BE113" s="207"/>
      <c r="BF113" s="207"/>
      <c r="BG113" s="207"/>
      <c r="BH113" s="207"/>
      <c r="BI113" s="207"/>
      <c r="BJ113" s="206"/>
      <c r="BK113" s="207"/>
      <c r="BL113" s="206"/>
      <c r="BM113" s="205"/>
    </row>
    <row r="114" spans="2:65" s="2" customFormat="1" ht="16.5" customHeight="1">
      <c r="B114" s="219"/>
      <c r="C114" s="243" t="s">
        <v>278</v>
      </c>
      <c r="D114" s="243" t="s">
        <v>178</v>
      </c>
      <c r="E114" s="242" t="s">
        <v>277</v>
      </c>
      <c r="F114" s="241" t="s">
        <v>276</v>
      </c>
      <c r="G114" s="240" t="s">
        <v>174</v>
      </c>
      <c r="H114" s="239">
        <v>2E-3</v>
      </c>
      <c r="I114" s="238"/>
      <c r="J114" s="213">
        <f t="shared" si="12"/>
        <v>0</v>
      </c>
      <c r="K114" s="237"/>
      <c r="L114" s="236"/>
      <c r="M114" s="235" t="s">
        <v>0</v>
      </c>
      <c r="N114" s="234"/>
      <c r="O114" s="221">
        <v>0</v>
      </c>
      <c r="P114" s="221">
        <f t="shared" si="13"/>
        <v>0</v>
      </c>
      <c r="Q114" s="221">
        <v>1</v>
      </c>
      <c r="R114" s="221">
        <f t="shared" si="14"/>
        <v>2E-3</v>
      </c>
      <c r="S114" s="221">
        <v>0</v>
      </c>
      <c r="T114" s="220">
        <f t="shared" si="15"/>
        <v>0</v>
      </c>
      <c r="AR114" s="205"/>
      <c r="AT114" s="205"/>
      <c r="AU114" s="205"/>
      <c r="AY114" s="206"/>
      <c r="BE114" s="207"/>
      <c r="BF114" s="207"/>
      <c r="BG114" s="207"/>
      <c r="BH114" s="207"/>
      <c r="BI114" s="207"/>
      <c r="BJ114" s="206"/>
      <c r="BK114" s="207"/>
      <c r="BL114" s="206"/>
      <c r="BM114" s="205"/>
    </row>
    <row r="115" spans="2:65" s="2" customFormat="1" ht="24.2" customHeight="1">
      <c r="B115" s="219"/>
      <c r="C115" s="218" t="s">
        <v>275</v>
      </c>
      <c r="D115" s="218" t="s">
        <v>153</v>
      </c>
      <c r="E115" s="217" t="s">
        <v>274</v>
      </c>
      <c r="F115" s="216" t="s">
        <v>273</v>
      </c>
      <c r="G115" s="215" t="s">
        <v>154</v>
      </c>
      <c r="H115" s="214">
        <v>7.2610000000000001</v>
      </c>
      <c r="I115" s="213"/>
      <c r="J115" s="213">
        <f t="shared" si="12"/>
        <v>0</v>
      </c>
      <c r="K115" s="212"/>
      <c r="L115" s="11"/>
      <c r="M115" s="223" t="s">
        <v>0</v>
      </c>
      <c r="N115" s="222"/>
      <c r="O115" s="221">
        <v>0.21099000000000001</v>
      </c>
      <c r="P115" s="221">
        <f t="shared" si="13"/>
        <v>1.53199839</v>
      </c>
      <c r="Q115" s="221">
        <v>5.4000000000000001E-4</v>
      </c>
      <c r="R115" s="221">
        <f t="shared" si="14"/>
        <v>3.9209400000000004E-3</v>
      </c>
      <c r="S115" s="221">
        <v>0</v>
      </c>
      <c r="T115" s="220">
        <f t="shared" si="15"/>
        <v>0</v>
      </c>
      <c r="AR115" s="205"/>
      <c r="AT115" s="205"/>
      <c r="AU115" s="205"/>
      <c r="AY115" s="206"/>
      <c r="BE115" s="207"/>
      <c r="BF115" s="207"/>
      <c r="BG115" s="207"/>
      <c r="BH115" s="207"/>
      <c r="BI115" s="207"/>
      <c r="BJ115" s="206"/>
      <c r="BK115" s="207"/>
      <c r="BL115" s="206"/>
      <c r="BM115" s="205"/>
    </row>
    <row r="116" spans="2:65" s="2" customFormat="1" ht="24.2" customHeight="1">
      <c r="B116" s="219"/>
      <c r="C116" s="243" t="s">
        <v>272</v>
      </c>
      <c r="D116" s="243" t="s">
        <v>178</v>
      </c>
      <c r="E116" s="242" t="s">
        <v>271</v>
      </c>
      <c r="F116" s="241" t="s">
        <v>270</v>
      </c>
      <c r="G116" s="240" t="s">
        <v>154</v>
      </c>
      <c r="H116" s="239">
        <v>8.35</v>
      </c>
      <c r="I116" s="238"/>
      <c r="J116" s="213">
        <f t="shared" si="12"/>
        <v>0</v>
      </c>
      <c r="K116" s="237"/>
      <c r="L116" s="236"/>
      <c r="M116" s="235" t="s">
        <v>0</v>
      </c>
      <c r="N116" s="234"/>
      <c r="O116" s="221">
        <v>0</v>
      </c>
      <c r="P116" s="221">
        <f t="shared" si="13"/>
        <v>0</v>
      </c>
      <c r="Q116" s="221">
        <v>4.2500000000000003E-3</v>
      </c>
      <c r="R116" s="221">
        <f t="shared" si="14"/>
        <v>3.5487499999999998E-2</v>
      </c>
      <c r="S116" s="221">
        <v>0</v>
      </c>
      <c r="T116" s="220">
        <f t="shared" si="15"/>
        <v>0</v>
      </c>
      <c r="AR116" s="205"/>
      <c r="AT116" s="205"/>
      <c r="AU116" s="205"/>
      <c r="AY116" s="206"/>
      <c r="BE116" s="207"/>
      <c r="BF116" s="207"/>
      <c r="BG116" s="207"/>
      <c r="BH116" s="207"/>
      <c r="BI116" s="207"/>
      <c r="BJ116" s="206"/>
      <c r="BK116" s="207"/>
      <c r="BL116" s="206"/>
      <c r="BM116" s="205"/>
    </row>
    <row r="117" spans="2:65" s="2" customFormat="1" ht="33" customHeight="1">
      <c r="B117" s="219"/>
      <c r="C117" s="218" t="s">
        <v>269</v>
      </c>
      <c r="D117" s="218" t="s">
        <v>153</v>
      </c>
      <c r="E117" s="217" t="s">
        <v>268</v>
      </c>
      <c r="F117" s="216" t="s">
        <v>1255</v>
      </c>
      <c r="G117" s="215" t="s">
        <v>154</v>
      </c>
      <c r="H117" s="214">
        <v>8.31</v>
      </c>
      <c r="I117" s="213"/>
      <c r="J117" s="213">
        <f t="shared" si="12"/>
        <v>0</v>
      </c>
      <c r="K117" s="212"/>
      <c r="L117" s="11"/>
      <c r="M117" s="223" t="s">
        <v>0</v>
      </c>
      <c r="N117" s="222"/>
      <c r="O117" s="221">
        <v>0.39400000000000002</v>
      </c>
      <c r="P117" s="221">
        <f t="shared" si="13"/>
        <v>3.2741400000000005</v>
      </c>
      <c r="Q117" s="221">
        <v>4.5199999999999997E-3</v>
      </c>
      <c r="R117" s="221">
        <f t="shared" si="14"/>
        <v>3.7561200000000003E-2</v>
      </c>
      <c r="S117" s="221">
        <v>0</v>
      </c>
      <c r="T117" s="220">
        <f t="shared" si="15"/>
        <v>0</v>
      </c>
      <c r="AR117" s="205"/>
      <c r="AT117" s="205"/>
      <c r="AU117" s="205"/>
      <c r="AY117" s="206"/>
      <c r="BE117" s="207"/>
      <c r="BF117" s="207"/>
      <c r="BG117" s="207"/>
      <c r="BH117" s="207"/>
      <c r="BI117" s="207"/>
      <c r="BJ117" s="206"/>
      <c r="BK117" s="207"/>
      <c r="BL117" s="206"/>
      <c r="BM117" s="205"/>
    </row>
    <row r="118" spans="2:65" s="2" customFormat="1" ht="33" customHeight="1">
      <c r="B118" s="219"/>
      <c r="C118" s="218" t="s">
        <v>267</v>
      </c>
      <c r="D118" s="218" t="s">
        <v>153</v>
      </c>
      <c r="E118" s="217" t="s">
        <v>266</v>
      </c>
      <c r="F118" s="216" t="s">
        <v>1256</v>
      </c>
      <c r="G118" s="215" t="s">
        <v>154</v>
      </c>
      <c r="H118" s="214">
        <v>1.9750000000000001</v>
      </c>
      <c r="I118" s="213"/>
      <c r="J118" s="213">
        <f t="shared" si="12"/>
        <v>0</v>
      </c>
      <c r="K118" s="212"/>
      <c r="L118" s="11"/>
      <c r="M118" s="223" t="s">
        <v>0</v>
      </c>
      <c r="N118" s="222"/>
      <c r="O118" s="221">
        <v>0.45437</v>
      </c>
      <c r="P118" s="221">
        <f t="shared" si="13"/>
        <v>0.89738075000000006</v>
      </c>
      <c r="Q118" s="221">
        <v>4.5199999999999997E-3</v>
      </c>
      <c r="R118" s="221">
        <f t="shared" si="14"/>
        <v>8.9269999999999992E-3</v>
      </c>
      <c r="S118" s="221">
        <v>0</v>
      </c>
      <c r="T118" s="220">
        <f t="shared" si="15"/>
        <v>0</v>
      </c>
      <c r="AR118" s="205"/>
      <c r="AT118" s="205"/>
      <c r="AU118" s="205"/>
      <c r="AY118" s="206"/>
      <c r="BE118" s="207"/>
      <c r="BF118" s="207"/>
      <c r="BG118" s="207"/>
      <c r="BH118" s="207"/>
      <c r="BI118" s="207"/>
      <c r="BJ118" s="206"/>
      <c r="BK118" s="207"/>
      <c r="BL118" s="206"/>
      <c r="BM118" s="205"/>
    </row>
    <row r="119" spans="2:65" s="2" customFormat="1" ht="24.2" customHeight="1">
      <c r="B119" s="219"/>
      <c r="C119" s="218" t="s">
        <v>265</v>
      </c>
      <c r="D119" s="218" t="s">
        <v>153</v>
      </c>
      <c r="E119" s="217" t="s">
        <v>264</v>
      </c>
      <c r="F119" s="216" t="s">
        <v>263</v>
      </c>
      <c r="G119" s="215" t="s">
        <v>174</v>
      </c>
      <c r="H119" s="214">
        <v>8.7999999999999995E-2</v>
      </c>
      <c r="I119" s="213"/>
      <c r="J119" s="213">
        <f t="shared" si="12"/>
        <v>0</v>
      </c>
      <c r="K119" s="212"/>
      <c r="L119" s="11"/>
      <c r="M119" s="223" t="s">
        <v>0</v>
      </c>
      <c r="N119" s="222"/>
      <c r="O119" s="221">
        <v>1.579</v>
      </c>
      <c r="P119" s="221">
        <f t="shared" si="13"/>
        <v>0.13895199999999999</v>
      </c>
      <c r="Q119" s="221">
        <v>0</v>
      </c>
      <c r="R119" s="221">
        <f t="shared" si="14"/>
        <v>0</v>
      </c>
      <c r="S119" s="221">
        <v>0</v>
      </c>
      <c r="T119" s="220">
        <f t="shared" si="15"/>
        <v>0</v>
      </c>
      <c r="AR119" s="205"/>
      <c r="AT119" s="205"/>
      <c r="AU119" s="205"/>
      <c r="AY119" s="206"/>
      <c r="BE119" s="207"/>
      <c r="BF119" s="207"/>
      <c r="BG119" s="207"/>
      <c r="BH119" s="207"/>
      <c r="BI119" s="207"/>
      <c r="BJ119" s="206"/>
      <c r="BK119" s="207"/>
      <c r="BL119" s="206"/>
      <c r="BM119" s="205"/>
    </row>
    <row r="120" spans="2:65" s="224" customFormat="1" ht="22.9" customHeight="1">
      <c r="B120" s="231"/>
      <c r="D120" s="226" t="s">
        <v>60</v>
      </c>
      <c r="E120" s="233" t="s">
        <v>262</v>
      </c>
      <c r="F120" s="233" t="s">
        <v>261</v>
      </c>
      <c r="J120" s="232">
        <f>SUM(J121:J123)</f>
        <v>0</v>
      </c>
      <c r="L120" s="231"/>
      <c r="M120" s="230"/>
      <c r="P120" s="229">
        <f>SUM(P121:P123)</f>
        <v>53.722582999999993</v>
      </c>
      <c r="R120" s="229">
        <f>SUM(R121:R123)</f>
        <v>0.46267760000000002</v>
      </c>
      <c r="T120" s="228">
        <f>SUM(T121:T123)</f>
        <v>1.2049065000000001</v>
      </c>
      <c r="AR120" s="226"/>
      <c r="AT120" s="227"/>
      <c r="AU120" s="227"/>
      <c r="AY120" s="226"/>
      <c r="BK120" s="225"/>
    </row>
    <row r="121" spans="2:65" s="2" customFormat="1" ht="24.2" customHeight="1">
      <c r="B121" s="219"/>
      <c r="C121" s="218" t="s">
        <v>260</v>
      </c>
      <c r="D121" s="218" t="s">
        <v>153</v>
      </c>
      <c r="E121" s="217" t="s">
        <v>259</v>
      </c>
      <c r="F121" s="216" t="s">
        <v>258</v>
      </c>
      <c r="G121" s="215" t="s">
        <v>154</v>
      </c>
      <c r="H121" s="214">
        <v>56.98</v>
      </c>
      <c r="I121" s="213"/>
      <c r="J121" s="213">
        <f>I121*H121</f>
        <v>0</v>
      </c>
      <c r="K121" s="212"/>
      <c r="L121" s="11"/>
      <c r="M121" s="223" t="s">
        <v>0</v>
      </c>
      <c r="N121" s="222"/>
      <c r="O121" s="221">
        <v>0.76800000000000002</v>
      </c>
      <c r="P121" s="221">
        <f>O121*H121</f>
        <v>43.760639999999995</v>
      </c>
      <c r="Q121" s="221">
        <v>8.1200000000000005E-3</v>
      </c>
      <c r="R121" s="221">
        <f>Q121*H121</f>
        <v>0.46267760000000002</v>
      </c>
      <c r="S121" s="221">
        <v>0</v>
      </c>
      <c r="T121" s="220">
        <f>S121*H121</f>
        <v>0</v>
      </c>
      <c r="AR121" s="205"/>
      <c r="AT121" s="205"/>
      <c r="AU121" s="205"/>
      <c r="AY121" s="206"/>
      <c r="BE121" s="207"/>
      <c r="BF121" s="207"/>
      <c r="BG121" s="207"/>
      <c r="BH121" s="207"/>
      <c r="BI121" s="207"/>
      <c r="BJ121" s="206"/>
      <c r="BK121" s="207"/>
      <c r="BL121" s="206"/>
      <c r="BM121" s="205"/>
    </row>
    <row r="122" spans="2:65" s="2" customFormat="1" ht="16.5" customHeight="1">
      <c r="B122" s="219"/>
      <c r="C122" s="218" t="s">
        <v>257</v>
      </c>
      <c r="D122" s="218" t="s">
        <v>153</v>
      </c>
      <c r="E122" s="217" t="s">
        <v>256</v>
      </c>
      <c r="F122" s="216" t="s">
        <v>255</v>
      </c>
      <c r="G122" s="215" t="s">
        <v>154</v>
      </c>
      <c r="H122" s="214">
        <v>65.95</v>
      </c>
      <c r="I122" s="213"/>
      <c r="J122" s="213">
        <f>I122*H122</f>
        <v>0</v>
      </c>
      <c r="K122" s="212"/>
      <c r="L122" s="11"/>
      <c r="M122" s="223" t="s">
        <v>0</v>
      </c>
      <c r="N122" s="222"/>
      <c r="O122" s="221">
        <v>0.125</v>
      </c>
      <c r="P122" s="221">
        <f>O122*H122</f>
        <v>8.2437500000000004</v>
      </c>
      <c r="Q122" s="221">
        <v>0</v>
      </c>
      <c r="R122" s="221">
        <f>Q122*H122</f>
        <v>0</v>
      </c>
      <c r="S122" s="221">
        <v>1.8270000000000002E-2</v>
      </c>
      <c r="T122" s="220">
        <f>S122*H122</f>
        <v>1.2049065000000001</v>
      </c>
      <c r="AR122" s="205"/>
      <c r="AT122" s="205"/>
      <c r="AU122" s="205"/>
      <c r="AY122" s="206"/>
      <c r="BE122" s="207"/>
      <c r="BF122" s="207"/>
      <c r="BG122" s="207"/>
      <c r="BH122" s="207"/>
      <c r="BI122" s="207"/>
      <c r="BJ122" s="206"/>
      <c r="BK122" s="207"/>
      <c r="BL122" s="206"/>
      <c r="BM122" s="205"/>
    </row>
    <row r="123" spans="2:65" s="2" customFormat="1" ht="24.2" customHeight="1">
      <c r="B123" s="219"/>
      <c r="C123" s="218" t="s">
        <v>254</v>
      </c>
      <c r="D123" s="218" t="s">
        <v>153</v>
      </c>
      <c r="E123" s="217" t="s">
        <v>253</v>
      </c>
      <c r="F123" s="216" t="s">
        <v>252</v>
      </c>
      <c r="G123" s="215" t="s">
        <v>174</v>
      </c>
      <c r="H123" s="214">
        <v>0.46300000000000002</v>
      </c>
      <c r="I123" s="213"/>
      <c r="J123" s="213">
        <f>I123*H123</f>
        <v>0</v>
      </c>
      <c r="K123" s="212"/>
      <c r="L123" s="11"/>
      <c r="M123" s="223" t="s">
        <v>0</v>
      </c>
      <c r="N123" s="222"/>
      <c r="O123" s="221">
        <v>3.7109999999999999</v>
      </c>
      <c r="P123" s="221">
        <f>O123*H123</f>
        <v>1.7181930000000001</v>
      </c>
      <c r="Q123" s="221">
        <v>0</v>
      </c>
      <c r="R123" s="221">
        <f>Q123*H123</f>
        <v>0</v>
      </c>
      <c r="S123" s="221">
        <v>0</v>
      </c>
      <c r="T123" s="220">
        <f>S123*H123</f>
        <v>0</v>
      </c>
      <c r="AR123" s="205"/>
      <c r="AT123" s="205"/>
      <c r="AU123" s="205"/>
      <c r="AY123" s="206"/>
      <c r="BE123" s="207"/>
      <c r="BF123" s="207"/>
      <c r="BG123" s="207"/>
      <c r="BH123" s="207"/>
      <c r="BI123" s="207"/>
      <c r="BJ123" s="206"/>
      <c r="BK123" s="207"/>
      <c r="BL123" s="206"/>
      <c r="BM123" s="205"/>
    </row>
    <row r="124" spans="2:65" s="224" customFormat="1" ht="22.9" customHeight="1">
      <c r="B124" s="231"/>
      <c r="D124" s="226" t="s">
        <v>60</v>
      </c>
      <c r="E124" s="233" t="s">
        <v>251</v>
      </c>
      <c r="F124" s="233" t="s">
        <v>250</v>
      </c>
      <c r="J124" s="232">
        <f>SUM(J125:J129)</f>
        <v>0</v>
      </c>
      <c r="L124" s="231"/>
      <c r="M124" s="230"/>
      <c r="P124" s="229">
        <f>SUM(P125:P129)</f>
        <v>2.5609359999999999</v>
      </c>
      <c r="R124" s="229">
        <f>SUM(R125:R129)</f>
        <v>5.2000000000000005E-2</v>
      </c>
      <c r="T124" s="228">
        <f>SUM(T125:T129)</f>
        <v>0</v>
      </c>
      <c r="AR124" s="226"/>
      <c r="AT124" s="227"/>
      <c r="AU124" s="227"/>
      <c r="AY124" s="226"/>
      <c r="BK124" s="225"/>
    </row>
    <row r="125" spans="2:65" s="2" customFormat="1" ht="33" customHeight="1">
      <c r="B125" s="219"/>
      <c r="C125" s="218" t="s">
        <v>249</v>
      </c>
      <c r="D125" s="218" t="s">
        <v>153</v>
      </c>
      <c r="E125" s="217" t="s">
        <v>248</v>
      </c>
      <c r="F125" s="216" t="s">
        <v>247</v>
      </c>
      <c r="G125" s="215" t="s">
        <v>210</v>
      </c>
      <c r="H125" s="214">
        <v>2</v>
      </c>
      <c r="I125" s="213"/>
      <c r="J125" s="213">
        <f>I125*H125</f>
        <v>0</v>
      </c>
      <c r="K125" s="212"/>
      <c r="L125" s="11"/>
      <c r="M125" s="223" t="s">
        <v>0</v>
      </c>
      <c r="N125" s="222"/>
      <c r="O125" s="221">
        <v>1.2250099999999999</v>
      </c>
      <c r="P125" s="221">
        <f>O125*H125</f>
        <v>2.4500199999999999</v>
      </c>
      <c r="Q125" s="221">
        <v>0</v>
      </c>
      <c r="R125" s="221">
        <f>Q125*H125</f>
        <v>0</v>
      </c>
      <c r="S125" s="221">
        <v>0</v>
      </c>
      <c r="T125" s="220">
        <f>S125*H125</f>
        <v>0</v>
      </c>
      <c r="AR125" s="205"/>
      <c r="AT125" s="205"/>
      <c r="AU125" s="205"/>
      <c r="AY125" s="206"/>
      <c r="BE125" s="207"/>
      <c r="BF125" s="207"/>
      <c r="BG125" s="207"/>
      <c r="BH125" s="207"/>
      <c r="BI125" s="207"/>
      <c r="BJ125" s="206"/>
      <c r="BK125" s="207"/>
      <c r="BL125" s="206"/>
      <c r="BM125" s="205"/>
    </row>
    <row r="126" spans="2:65" s="2" customFormat="1" ht="16.5" customHeight="1">
      <c r="B126" s="219"/>
      <c r="C126" s="243" t="s">
        <v>246</v>
      </c>
      <c r="D126" s="243" t="s">
        <v>178</v>
      </c>
      <c r="E126" s="242" t="s">
        <v>230</v>
      </c>
      <c r="F126" s="241" t="s">
        <v>229</v>
      </c>
      <c r="G126" s="240" t="s">
        <v>210</v>
      </c>
      <c r="H126" s="239">
        <v>2</v>
      </c>
      <c r="I126" s="238"/>
      <c r="J126" s="213">
        <f>I126*H126</f>
        <v>0</v>
      </c>
      <c r="K126" s="237"/>
      <c r="L126" s="236"/>
      <c r="M126" s="235" t="s">
        <v>0</v>
      </c>
      <c r="N126" s="234"/>
      <c r="O126" s="221">
        <v>0</v>
      </c>
      <c r="P126" s="221">
        <f>O126*H126</f>
        <v>0</v>
      </c>
      <c r="Q126" s="221">
        <v>1E-3</v>
      </c>
      <c r="R126" s="221">
        <f>Q126*H126</f>
        <v>2E-3</v>
      </c>
      <c r="S126" s="221">
        <v>0</v>
      </c>
      <c r="T126" s="220">
        <f>S126*H126</f>
        <v>0</v>
      </c>
      <c r="AR126" s="205"/>
      <c r="AT126" s="205"/>
      <c r="AU126" s="205"/>
      <c r="AY126" s="206"/>
      <c r="BE126" s="207"/>
      <c r="BF126" s="207"/>
      <c r="BG126" s="207"/>
      <c r="BH126" s="207"/>
      <c r="BI126" s="207"/>
      <c r="BJ126" s="206"/>
      <c r="BK126" s="207"/>
      <c r="BL126" s="206"/>
      <c r="BM126" s="205"/>
    </row>
    <row r="127" spans="2:65" s="2" customFormat="1" ht="21.75" customHeight="1">
      <c r="B127" s="219"/>
      <c r="C127" s="243" t="s">
        <v>245</v>
      </c>
      <c r="D127" s="243" t="s">
        <v>178</v>
      </c>
      <c r="E127" s="242" t="s">
        <v>244</v>
      </c>
      <c r="F127" s="241" t="s">
        <v>243</v>
      </c>
      <c r="G127" s="240" t="s">
        <v>210</v>
      </c>
      <c r="H127" s="239">
        <v>1</v>
      </c>
      <c r="I127" s="238"/>
      <c r="J127" s="213">
        <f>I127*H127</f>
        <v>0</v>
      </c>
      <c r="K127" s="237"/>
      <c r="L127" s="236"/>
      <c r="M127" s="235" t="s">
        <v>0</v>
      </c>
      <c r="N127" s="234"/>
      <c r="O127" s="221">
        <v>0</v>
      </c>
      <c r="P127" s="221">
        <f>O127*H127</f>
        <v>0</v>
      </c>
      <c r="Q127" s="221">
        <v>2.5000000000000001E-2</v>
      </c>
      <c r="R127" s="221">
        <f>Q127*H127</f>
        <v>2.5000000000000001E-2</v>
      </c>
      <c r="S127" s="221">
        <v>0</v>
      </c>
      <c r="T127" s="220">
        <f>S127*H127</f>
        <v>0</v>
      </c>
      <c r="AR127" s="205"/>
      <c r="AT127" s="205"/>
      <c r="AU127" s="205"/>
      <c r="AY127" s="206"/>
      <c r="BE127" s="207"/>
      <c r="BF127" s="207"/>
      <c r="BG127" s="207"/>
      <c r="BH127" s="207"/>
      <c r="BI127" s="207"/>
      <c r="BJ127" s="206"/>
      <c r="BK127" s="207"/>
      <c r="BL127" s="206"/>
      <c r="BM127" s="205"/>
    </row>
    <row r="128" spans="2:65" s="2" customFormat="1" ht="21.75" customHeight="1">
      <c r="B128" s="219"/>
      <c r="C128" s="243" t="s">
        <v>242</v>
      </c>
      <c r="D128" s="243" t="s">
        <v>178</v>
      </c>
      <c r="E128" s="242" t="s">
        <v>241</v>
      </c>
      <c r="F128" s="241" t="s">
        <v>240</v>
      </c>
      <c r="G128" s="240" t="s">
        <v>210</v>
      </c>
      <c r="H128" s="239">
        <v>1</v>
      </c>
      <c r="I128" s="238"/>
      <c r="J128" s="213">
        <f>I128*H128</f>
        <v>0</v>
      </c>
      <c r="K128" s="237"/>
      <c r="L128" s="236"/>
      <c r="M128" s="235" t="s">
        <v>0</v>
      </c>
      <c r="N128" s="234"/>
      <c r="O128" s="221">
        <v>0</v>
      </c>
      <c r="P128" s="221">
        <f>O128*H128</f>
        <v>0</v>
      </c>
      <c r="Q128" s="221">
        <v>2.5000000000000001E-2</v>
      </c>
      <c r="R128" s="221">
        <f>Q128*H128</f>
        <v>2.5000000000000001E-2</v>
      </c>
      <c r="S128" s="221">
        <v>0</v>
      </c>
      <c r="T128" s="220">
        <f>S128*H128</f>
        <v>0</v>
      </c>
      <c r="AR128" s="205"/>
      <c r="AT128" s="205"/>
      <c r="AU128" s="205"/>
      <c r="AY128" s="206"/>
      <c r="BE128" s="207"/>
      <c r="BF128" s="207"/>
      <c r="BG128" s="207"/>
      <c r="BH128" s="207"/>
      <c r="BI128" s="207"/>
      <c r="BJ128" s="206"/>
      <c r="BK128" s="207"/>
      <c r="BL128" s="206"/>
      <c r="BM128" s="205"/>
    </row>
    <row r="129" spans="2:65" s="2" customFormat="1" ht="24.2" customHeight="1">
      <c r="B129" s="219"/>
      <c r="C129" s="218" t="s">
        <v>239</v>
      </c>
      <c r="D129" s="218" t="s">
        <v>153</v>
      </c>
      <c r="E129" s="217" t="s">
        <v>238</v>
      </c>
      <c r="F129" s="216" t="s">
        <v>237</v>
      </c>
      <c r="G129" s="215" t="s">
        <v>174</v>
      </c>
      <c r="H129" s="214">
        <v>5.1999999999999998E-2</v>
      </c>
      <c r="I129" s="213"/>
      <c r="J129" s="213">
        <f>I129*H129</f>
        <v>0</v>
      </c>
      <c r="K129" s="212"/>
      <c r="L129" s="11"/>
      <c r="M129" s="223" t="s">
        <v>0</v>
      </c>
      <c r="N129" s="222"/>
      <c r="O129" s="221">
        <v>2.133</v>
      </c>
      <c r="P129" s="221">
        <f>O129*H129</f>
        <v>0.110916</v>
      </c>
      <c r="Q129" s="221">
        <v>0</v>
      </c>
      <c r="R129" s="221">
        <f>Q129*H129</f>
        <v>0</v>
      </c>
      <c r="S129" s="221">
        <v>0</v>
      </c>
      <c r="T129" s="220">
        <f>S129*H129</f>
        <v>0</v>
      </c>
      <c r="AR129" s="205"/>
      <c r="AT129" s="205"/>
      <c r="AU129" s="205"/>
      <c r="AY129" s="206"/>
      <c r="BE129" s="207"/>
      <c r="BF129" s="207"/>
      <c r="BG129" s="207"/>
      <c r="BH129" s="207"/>
      <c r="BI129" s="207"/>
      <c r="BJ129" s="206"/>
      <c r="BK129" s="207"/>
      <c r="BL129" s="206"/>
      <c r="BM129" s="205"/>
    </row>
    <row r="130" spans="2:65" s="224" customFormat="1" ht="22.9" customHeight="1">
      <c r="B130" s="231"/>
      <c r="D130" s="226" t="s">
        <v>60</v>
      </c>
      <c r="E130" s="233" t="s">
        <v>236</v>
      </c>
      <c r="F130" s="233" t="s">
        <v>235</v>
      </c>
      <c r="J130" s="232">
        <f>SUM(J131:J139)</f>
        <v>0</v>
      </c>
      <c r="L130" s="231"/>
      <c r="M130" s="230"/>
      <c r="P130" s="229">
        <f>SUM(P131:P139)</f>
        <v>58.041563000000004</v>
      </c>
      <c r="R130" s="229">
        <f>SUM(R131:R139)</f>
        <v>0.77100000000000002</v>
      </c>
      <c r="T130" s="228">
        <f>SUM(T131:T139)</f>
        <v>0</v>
      </c>
      <c r="AR130" s="226"/>
      <c r="AT130" s="227"/>
      <c r="AU130" s="227"/>
      <c r="AY130" s="226"/>
      <c r="BK130" s="225"/>
    </row>
    <row r="131" spans="2:65" s="2" customFormat="1" ht="33" customHeight="1">
      <c r="B131" s="219"/>
      <c r="C131" s="218" t="s">
        <v>234</v>
      </c>
      <c r="D131" s="218" t="s">
        <v>153</v>
      </c>
      <c r="E131" s="217" t="s">
        <v>233</v>
      </c>
      <c r="F131" s="216" t="s">
        <v>232</v>
      </c>
      <c r="G131" s="215" t="s">
        <v>210</v>
      </c>
      <c r="H131" s="214">
        <v>3</v>
      </c>
      <c r="I131" s="213"/>
      <c r="J131" s="213">
        <f t="shared" ref="J131:J139" si="16">I131*H131</f>
        <v>0</v>
      </c>
      <c r="K131" s="212"/>
      <c r="L131" s="11"/>
      <c r="M131" s="223" t="s">
        <v>0</v>
      </c>
      <c r="N131" s="222"/>
      <c r="O131" s="221">
        <v>4.4926500000000003</v>
      </c>
      <c r="P131" s="221">
        <f t="shared" ref="P131:P139" si="17">O131*H131</f>
        <v>13.47795</v>
      </c>
      <c r="Q131" s="221">
        <v>0</v>
      </c>
      <c r="R131" s="221">
        <f t="shared" ref="R131:R139" si="18">Q131*H131</f>
        <v>0</v>
      </c>
      <c r="S131" s="221">
        <v>0</v>
      </c>
      <c r="T131" s="220">
        <f t="shared" ref="T131:T139" si="19">S131*H131</f>
        <v>0</v>
      </c>
      <c r="AR131" s="205"/>
      <c r="AT131" s="205"/>
      <c r="AU131" s="205"/>
      <c r="AY131" s="206"/>
      <c r="BE131" s="207"/>
      <c r="BF131" s="207"/>
      <c r="BG131" s="207"/>
      <c r="BH131" s="207"/>
      <c r="BI131" s="207"/>
      <c r="BJ131" s="206"/>
      <c r="BK131" s="207"/>
      <c r="BL131" s="206"/>
      <c r="BM131" s="205"/>
    </row>
    <row r="132" spans="2:65" s="2" customFormat="1" ht="16.5" customHeight="1">
      <c r="B132" s="219"/>
      <c r="C132" s="243" t="s">
        <v>231</v>
      </c>
      <c r="D132" s="243" t="s">
        <v>178</v>
      </c>
      <c r="E132" s="242" t="s">
        <v>230</v>
      </c>
      <c r="F132" s="241" t="s">
        <v>229</v>
      </c>
      <c r="G132" s="240" t="s">
        <v>210</v>
      </c>
      <c r="H132" s="239">
        <v>3</v>
      </c>
      <c r="I132" s="238"/>
      <c r="J132" s="213">
        <f t="shared" si="16"/>
        <v>0</v>
      </c>
      <c r="K132" s="237"/>
      <c r="L132" s="236"/>
      <c r="M132" s="235" t="s">
        <v>0</v>
      </c>
      <c r="N132" s="234"/>
      <c r="O132" s="221">
        <v>0</v>
      </c>
      <c r="P132" s="221">
        <f t="shared" si="17"/>
        <v>0</v>
      </c>
      <c r="Q132" s="221">
        <v>1E-3</v>
      </c>
      <c r="R132" s="221">
        <f t="shared" si="18"/>
        <v>3.0000000000000001E-3</v>
      </c>
      <c r="S132" s="221">
        <v>0</v>
      </c>
      <c r="T132" s="220">
        <f t="shared" si="19"/>
        <v>0</v>
      </c>
      <c r="AR132" s="205"/>
      <c r="AT132" s="205"/>
      <c r="AU132" s="205"/>
      <c r="AY132" s="206"/>
      <c r="BE132" s="207"/>
      <c r="BF132" s="207"/>
      <c r="BG132" s="207"/>
      <c r="BH132" s="207"/>
      <c r="BI132" s="207"/>
      <c r="BJ132" s="206"/>
      <c r="BK132" s="207"/>
      <c r="BL132" s="206"/>
      <c r="BM132" s="205"/>
    </row>
    <row r="133" spans="2:65" s="2" customFormat="1" ht="24.2" customHeight="1">
      <c r="B133" s="219"/>
      <c r="C133" s="243" t="s">
        <v>228</v>
      </c>
      <c r="D133" s="243" t="s">
        <v>178</v>
      </c>
      <c r="E133" s="242" t="s">
        <v>227</v>
      </c>
      <c r="F133" s="241" t="s">
        <v>226</v>
      </c>
      <c r="G133" s="240" t="s">
        <v>210</v>
      </c>
      <c r="H133" s="239">
        <v>1</v>
      </c>
      <c r="I133" s="238"/>
      <c r="J133" s="213">
        <f t="shared" si="16"/>
        <v>0</v>
      </c>
      <c r="K133" s="237"/>
      <c r="L133" s="236"/>
      <c r="M133" s="235" t="s">
        <v>0</v>
      </c>
      <c r="N133" s="234"/>
      <c r="O133" s="221">
        <v>0</v>
      </c>
      <c r="P133" s="221">
        <f t="shared" si="17"/>
        <v>0</v>
      </c>
      <c r="Q133" s="221">
        <v>8.5000000000000006E-2</v>
      </c>
      <c r="R133" s="221">
        <f t="shared" si="18"/>
        <v>8.5000000000000006E-2</v>
      </c>
      <c r="S133" s="221">
        <v>0</v>
      </c>
      <c r="T133" s="220">
        <f t="shared" si="19"/>
        <v>0</v>
      </c>
      <c r="AR133" s="205"/>
      <c r="AT133" s="205"/>
      <c r="AU133" s="205"/>
      <c r="AY133" s="206"/>
      <c r="BE133" s="207"/>
      <c r="BF133" s="207"/>
      <c r="BG133" s="207"/>
      <c r="BH133" s="207"/>
      <c r="BI133" s="207"/>
      <c r="BJ133" s="206"/>
      <c r="BK133" s="207"/>
      <c r="BL133" s="206"/>
      <c r="BM133" s="205"/>
    </row>
    <row r="134" spans="2:65" s="2" customFormat="1" ht="24.2" customHeight="1">
      <c r="B134" s="219"/>
      <c r="C134" s="243" t="s">
        <v>225</v>
      </c>
      <c r="D134" s="243" t="s">
        <v>178</v>
      </c>
      <c r="E134" s="242" t="s">
        <v>224</v>
      </c>
      <c r="F134" s="241" t="s">
        <v>223</v>
      </c>
      <c r="G134" s="240" t="s">
        <v>210</v>
      </c>
      <c r="H134" s="239">
        <v>2</v>
      </c>
      <c r="I134" s="238"/>
      <c r="J134" s="213">
        <f t="shared" si="16"/>
        <v>0</v>
      </c>
      <c r="K134" s="237"/>
      <c r="L134" s="236"/>
      <c r="M134" s="235" t="s">
        <v>0</v>
      </c>
      <c r="N134" s="234"/>
      <c r="O134" s="221">
        <v>0</v>
      </c>
      <c r="P134" s="221">
        <f t="shared" si="17"/>
        <v>0</v>
      </c>
      <c r="Q134" s="221">
        <v>8.5000000000000006E-2</v>
      </c>
      <c r="R134" s="221">
        <f t="shared" si="18"/>
        <v>0.17</v>
      </c>
      <c r="S134" s="221">
        <v>0</v>
      </c>
      <c r="T134" s="220">
        <f t="shared" si="19"/>
        <v>0</v>
      </c>
      <c r="AR134" s="205"/>
      <c r="AT134" s="205"/>
      <c r="AU134" s="205"/>
      <c r="AY134" s="206"/>
      <c r="BE134" s="207"/>
      <c r="BF134" s="207"/>
      <c r="BG134" s="207"/>
      <c r="BH134" s="207"/>
      <c r="BI134" s="207"/>
      <c r="BJ134" s="206"/>
      <c r="BK134" s="207"/>
      <c r="BL134" s="206"/>
      <c r="BM134" s="205"/>
    </row>
    <row r="135" spans="2:65" s="2" customFormat="1" ht="16.5" customHeight="1">
      <c r="B135" s="219"/>
      <c r="C135" s="218" t="s">
        <v>222</v>
      </c>
      <c r="D135" s="218" t="s">
        <v>153</v>
      </c>
      <c r="E135" s="217" t="s">
        <v>221</v>
      </c>
      <c r="F135" s="216" t="s">
        <v>220</v>
      </c>
      <c r="G135" s="215" t="s">
        <v>210</v>
      </c>
      <c r="H135" s="214">
        <v>6</v>
      </c>
      <c r="I135" s="213"/>
      <c r="J135" s="213">
        <f t="shared" si="16"/>
        <v>0</v>
      </c>
      <c r="K135" s="212"/>
      <c r="L135" s="11"/>
      <c r="M135" s="223" t="s">
        <v>0</v>
      </c>
      <c r="N135" s="222"/>
      <c r="O135" s="221">
        <v>0.6</v>
      </c>
      <c r="P135" s="221">
        <f t="shared" si="17"/>
        <v>3.5999999999999996</v>
      </c>
      <c r="Q135" s="221">
        <v>0</v>
      </c>
      <c r="R135" s="221">
        <f t="shared" si="18"/>
        <v>0</v>
      </c>
      <c r="S135" s="221">
        <v>0</v>
      </c>
      <c r="T135" s="220">
        <f t="shared" si="19"/>
        <v>0</v>
      </c>
      <c r="AR135" s="205"/>
      <c r="AT135" s="205"/>
      <c r="AU135" s="205"/>
      <c r="AY135" s="206"/>
      <c r="BE135" s="207"/>
      <c r="BF135" s="207"/>
      <c r="BG135" s="207"/>
      <c r="BH135" s="207"/>
      <c r="BI135" s="207"/>
      <c r="BJ135" s="206"/>
      <c r="BK135" s="207"/>
      <c r="BL135" s="206"/>
      <c r="BM135" s="205"/>
    </row>
    <row r="136" spans="2:65" s="2" customFormat="1" ht="16.5" customHeight="1">
      <c r="B136" s="219"/>
      <c r="C136" s="243" t="s">
        <v>219</v>
      </c>
      <c r="D136" s="243" t="s">
        <v>178</v>
      </c>
      <c r="E136" s="242" t="s">
        <v>218</v>
      </c>
      <c r="F136" s="241" t="s">
        <v>217</v>
      </c>
      <c r="G136" s="240" t="s">
        <v>210</v>
      </c>
      <c r="H136" s="239">
        <v>6</v>
      </c>
      <c r="I136" s="238"/>
      <c r="J136" s="213">
        <f t="shared" si="16"/>
        <v>0</v>
      </c>
      <c r="K136" s="237"/>
      <c r="L136" s="236"/>
      <c r="M136" s="235" t="s">
        <v>0</v>
      </c>
      <c r="N136" s="234"/>
      <c r="O136" s="221">
        <v>0</v>
      </c>
      <c r="P136" s="221">
        <f t="shared" si="17"/>
        <v>0</v>
      </c>
      <c r="Q136" s="221">
        <v>1E-3</v>
      </c>
      <c r="R136" s="221">
        <f t="shared" si="18"/>
        <v>6.0000000000000001E-3</v>
      </c>
      <c r="S136" s="221">
        <v>0</v>
      </c>
      <c r="T136" s="220">
        <f t="shared" si="19"/>
        <v>0</v>
      </c>
      <c r="AR136" s="205"/>
      <c r="AT136" s="205"/>
      <c r="AU136" s="205"/>
      <c r="AY136" s="206"/>
      <c r="BE136" s="207"/>
      <c r="BF136" s="207"/>
      <c r="BG136" s="207"/>
      <c r="BH136" s="207"/>
      <c r="BI136" s="207"/>
      <c r="BJ136" s="206"/>
      <c r="BK136" s="207"/>
      <c r="BL136" s="206"/>
      <c r="BM136" s="205"/>
    </row>
    <row r="137" spans="2:65" s="2" customFormat="1" ht="24.2" customHeight="1">
      <c r="B137" s="219"/>
      <c r="C137" s="218" t="s">
        <v>216</v>
      </c>
      <c r="D137" s="218" t="s">
        <v>153</v>
      </c>
      <c r="E137" s="217" t="s">
        <v>215</v>
      </c>
      <c r="F137" s="216" t="s">
        <v>214</v>
      </c>
      <c r="G137" s="215" t="s">
        <v>210</v>
      </c>
      <c r="H137" s="214">
        <v>1</v>
      </c>
      <c r="I137" s="213"/>
      <c r="J137" s="213">
        <f t="shared" si="16"/>
        <v>0</v>
      </c>
      <c r="K137" s="212"/>
      <c r="L137" s="11"/>
      <c r="M137" s="223" t="s">
        <v>0</v>
      </c>
      <c r="N137" s="222"/>
      <c r="O137" s="221">
        <v>32.417000000000002</v>
      </c>
      <c r="P137" s="221">
        <f t="shared" si="17"/>
        <v>32.417000000000002</v>
      </c>
      <c r="Q137" s="221">
        <v>0.50700000000000001</v>
      </c>
      <c r="R137" s="221">
        <f t="shared" si="18"/>
        <v>0.50700000000000001</v>
      </c>
      <c r="S137" s="221">
        <v>0</v>
      </c>
      <c r="T137" s="220">
        <f t="shared" si="19"/>
        <v>0</v>
      </c>
      <c r="AR137" s="205"/>
      <c r="AT137" s="205"/>
      <c r="AU137" s="205"/>
      <c r="AY137" s="206"/>
      <c r="BE137" s="207"/>
      <c r="BF137" s="207"/>
      <c r="BG137" s="207"/>
      <c r="BH137" s="207"/>
      <c r="BI137" s="207"/>
      <c r="BJ137" s="206"/>
      <c r="BK137" s="207"/>
      <c r="BL137" s="206"/>
      <c r="BM137" s="205"/>
    </row>
    <row r="138" spans="2:65" s="2" customFormat="1" ht="24.2" customHeight="1">
      <c r="B138" s="219"/>
      <c r="C138" s="218" t="s">
        <v>213</v>
      </c>
      <c r="D138" s="218" t="s">
        <v>153</v>
      </c>
      <c r="E138" s="217" t="s">
        <v>212</v>
      </c>
      <c r="F138" s="216" t="s">
        <v>211</v>
      </c>
      <c r="G138" s="215" t="s">
        <v>210</v>
      </c>
      <c r="H138" s="214">
        <v>1</v>
      </c>
      <c r="I138" s="213"/>
      <c r="J138" s="213">
        <f t="shared" si="16"/>
        <v>0</v>
      </c>
      <c r="K138" s="212"/>
      <c r="L138" s="11"/>
      <c r="M138" s="223" t="s">
        <v>0</v>
      </c>
      <c r="N138" s="222"/>
      <c r="O138" s="221">
        <v>6</v>
      </c>
      <c r="P138" s="221">
        <f t="shared" si="17"/>
        <v>6</v>
      </c>
      <c r="Q138" s="221">
        <v>0</v>
      </c>
      <c r="R138" s="221">
        <f t="shared" si="18"/>
        <v>0</v>
      </c>
      <c r="S138" s="221">
        <v>0</v>
      </c>
      <c r="T138" s="220">
        <f t="shared" si="19"/>
        <v>0</v>
      </c>
      <c r="AR138" s="205"/>
      <c r="AT138" s="205"/>
      <c r="AU138" s="205"/>
      <c r="AY138" s="206"/>
      <c r="BE138" s="207"/>
      <c r="BF138" s="207"/>
      <c r="BG138" s="207"/>
      <c r="BH138" s="207"/>
      <c r="BI138" s="207"/>
      <c r="BJ138" s="206"/>
      <c r="BK138" s="207"/>
      <c r="BL138" s="206"/>
      <c r="BM138" s="205"/>
    </row>
    <row r="139" spans="2:65" s="2" customFormat="1" ht="24.2" customHeight="1">
      <c r="B139" s="219"/>
      <c r="C139" s="218" t="s">
        <v>209</v>
      </c>
      <c r="D139" s="218" t="s">
        <v>153</v>
      </c>
      <c r="E139" s="217" t="s">
        <v>208</v>
      </c>
      <c r="F139" s="216" t="s">
        <v>207</v>
      </c>
      <c r="G139" s="215" t="s">
        <v>174</v>
      </c>
      <c r="H139" s="214">
        <v>0.77100000000000002</v>
      </c>
      <c r="I139" s="213"/>
      <c r="J139" s="213">
        <f t="shared" si="16"/>
        <v>0</v>
      </c>
      <c r="K139" s="212"/>
      <c r="L139" s="11"/>
      <c r="M139" s="223" t="s">
        <v>0</v>
      </c>
      <c r="N139" s="222"/>
      <c r="O139" s="221">
        <v>3.3029999999999999</v>
      </c>
      <c r="P139" s="221">
        <f t="shared" si="17"/>
        <v>2.5466129999999998</v>
      </c>
      <c r="Q139" s="221">
        <v>0</v>
      </c>
      <c r="R139" s="221">
        <f t="shared" si="18"/>
        <v>0</v>
      </c>
      <c r="S139" s="221">
        <v>0</v>
      </c>
      <c r="T139" s="220">
        <f t="shared" si="19"/>
        <v>0</v>
      </c>
      <c r="AR139" s="205"/>
      <c r="AT139" s="205"/>
      <c r="AU139" s="205"/>
      <c r="AY139" s="206"/>
      <c r="BE139" s="207"/>
      <c r="BF139" s="207"/>
      <c r="BG139" s="207"/>
      <c r="BH139" s="207"/>
      <c r="BI139" s="207"/>
      <c r="BJ139" s="206"/>
      <c r="BK139" s="207"/>
      <c r="BL139" s="206"/>
      <c r="BM139" s="205"/>
    </row>
    <row r="140" spans="2:65" s="224" customFormat="1" ht="22.9" customHeight="1">
      <c r="B140" s="231"/>
      <c r="D140" s="226" t="s">
        <v>60</v>
      </c>
      <c r="E140" s="233" t="s">
        <v>206</v>
      </c>
      <c r="F140" s="233" t="s">
        <v>205</v>
      </c>
      <c r="J140" s="232">
        <f>(J141+J142)</f>
        <v>0</v>
      </c>
      <c r="L140" s="231"/>
      <c r="M140" s="230"/>
      <c r="P140" s="229">
        <f>SUM(P141:P142)</f>
        <v>2.8622222399999999</v>
      </c>
      <c r="R140" s="229">
        <f>SUM(R141:R142)</f>
        <v>0</v>
      </c>
      <c r="T140" s="228">
        <f>SUM(T141:T142)</f>
        <v>0.26118599999999997</v>
      </c>
      <c r="AR140" s="226"/>
      <c r="AT140" s="227"/>
      <c r="AU140" s="227"/>
      <c r="AY140" s="226"/>
      <c r="BK140" s="225"/>
    </row>
    <row r="141" spans="2:65" s="2" customFormat="1" ht="24.2" customHeight="1">
      <c r="B141" s="219"/>
      <c r="C141" s="218" t="s">
        <v>204</v>
      </c>
      <c r="D141" s="218" t="s">
        <v>153</v>
      </c>
      <c r="E141" s="217" t="s">
        <v>203</v>
      </c>
      <c r="F141" s="216" t="s">
        <v>202</v>
      </c>
      <c r="G141" s="215" t="s">
        <v>154</v>
      </c>
      <c r="H141" s="214">
        <v>15.06</v>
      </c>
      <c r="I141" s="213"/>
      <c r="J141" s="213">
        <f>I141*H141</f>
        <v>0</v>
      </c>
      <c r="K141" s="212"/>
      <c r="L141" s="11"/>
      <c r="M141" s="223" t="s">
        <v>0</v>
      </c>
      <c r="N141" s="222"/>
      <c r="O141" s="221">
        <v>9.8283999999999996E-2</v>
      </c>
      <c r="P141" s="221">
        <f>O141*H141</f>
        <v>1.4801570399999999</v>
      </c>
      <c r="Q141" s="221">
        <v>0</v>
      </c>
      <c r="R141" s="221">
        <f>Q141*H141</f>
        <v>0</v>
      </c>
      <c r="S141" s="221">
        <v>1.01E-2</v>
      </c>
      <c r="T141" s="220">
        <f>S141*H141</f>
        <v>0.15210599999999999</v>
      </c>
      <c r="AR141" s="205"/>
      <c r="AT141" s="205"/>
      <c r="AU141" s="205"/>
      <c r="AY141" s="206"/>
      <c r="BE141" s="207"/>
      <c r="BF141" s="207"/>
      <c r="BG141" s="207"/>
      <c r="BH141" s="207"/>
      <c r="BI141" s="207"/>
      <c r="BJ141" s="206"/>
      <c r="BK141" s="207"/>
      <c r="BL141" s="206"/>
      <c r="BM141" s="205"/>
    </row>
    <row r="142" spans="2:65" s="2" customFormat="1" ht="24.2" customHeight="1">
      <c r="B142" s="219"/>
      <c r="C142" s="218" t="s">
        <v>201</v>
      </c>
      <c r="D142" s="218" t="s">
        <v>153</v>
      </c>
      <c r="E142" s="217" t="s">
        <v>200</v>
      </c>
      <c r="F142" s="216" t="s">
        <v>199</v>
      </c>
      <c r="G142" s="215" t="s">
        <v>154</v>
      </c>
      <c r="H142" s="214">
        <v>10.8</v>
      </c>
      <c r="I142" s="213"/>
      <c r="J142" s="213">
        <f>I142*H142</f>
        <v>0</v>
      </c>
      <c r="K142" s="212"/>
      <c r="L142" s="11"/>
      <c r="M142" s="223" t="s">
        <v>0</v>
      </c>
      <c r="N142" s="222"/>
      <c r="O142" s="221">
        <v>0.127969</v>
      </c>
      <c r="P142" s="221">
        <f>O142*H142</f>
        <v>1.3820652</v>
      </c>
      <c r="Q142" s="221">
        <v>0</v>
      </c>
      <c r="R142" s="221">
        <f>Q142*H142</f>
        <v>0</v>
      </c>
      <c r="S142" s="221">
        <v>1.01E-2</v>
      </c>
      <c r="T142" s="220">
        <f>S142*H142</f>
        <v>0.10908</v>
      </c>
      <c r="AR142" s="205"/>
      <c r="AT142" s="205"/>
      <c r="AU142" s="205"/>
      <c r="AY142" s="206"/>
      <c r="BE142" s="207"/>
      <c r="BF142" s="207"/>
      <c r="BG142" s="207"/>
      <c r="BH142" s="207"/>
      <c r="BI142" s="207"/>
      <c r="BJ142" s="206"/>
      <c r="BK142" s="207"/>
      <c r="BL142" s="206"/>
      <c r="BM142" s="205"/>
    </row>
    <row r="143" spans="2:65" s="224" customFormat="1" ht="22.9" customHeight="1">
      <c r="B143" s="231"/>
      <c r="D143" s="226" t="s">
        <v>60</v>
      </c>
      <c r="E143" s="233" t="s">
        <v>198</v>
      </c>
      <c r="F143" s="233" t="s">
        <v>197</v>
      </c>
      <c r="J143" s="232">
        <f>SUM(J144:J146)</f>
        <v>0</v>
      </c>
      <c r="L143" s="231"/>
      <c r="M143" s="230"/>
      <c r="P143" s="229">
        <f>SUM(P144:P146)</f>
        <v>16.828279999999999</v>
      </c>
      <c r="R143" s="229">
        <f>SUM(R144:R146)</f>
        <v>0.62968380000000002</v>
      </c>
      <c r="T143" s="228">
        <f>SUM(T144:T146)</f>
        <v>0</v>
      </c>
      <c r="AR143" s="226"/>
      <c r="AT143" s="227"/>
      <c r="AU143" s="227"/>
      <c r="AY143" s="226"/>
      <c r="BK143" s="225"/>
    </row>
    <row r="144" spans="2:65" s="2" customFormat="1" ht="16.5" customHeight="1">
      <c r="B144" s="219"/>
      <c r="C144" s="218" t="s">
        <v>196</v>
      </c>
      <c r="D144" s="218" t="s">
        <v>153</v>
      </c>
      <c r="E144" s="217" t="s">
        <v>195</v>
      </c>
      <c r="F144" s="216" t="s">
        <v>194</v>
      </c>
      <c r="G144" s="215" t="s">
        <v>154</v>
      </c>
      <c r="H144" s="214">
        <v>21.91</v>
      </c>
      <c r="I144" s="213"/>
      <c r="J144" s="213">
        <f>I144*H144</f>
        <v>0</v>
      </c>
      <c r="K144" s="212"/>
      <c r="L144" s="11"/>
      <c r="M144" s="223" t="s">
        <v>0</v>
      </c>
      <c r="N144" s="222"/>
      <c r="O144" s="221">
        <v>0.72199999999999998</v>
      </c>
      <c r="P144" s="221">
        <f>O144*H144</f>
        <v>15.81902</v>
      </c>
      <c r="Q144" s="221">
        <v>3.7799999999999999E-3</v>
      </c>
      <c r="R144" s="221">
        <f>Q144*H144</f>
        <v>8.2819799999999999E-2</v>
      </c>
      <c r="S144" s="221">
        <v>0</v>
      </c>
      <c r="T144" s="220">
        <f>S144*H144</f>
        <v>0</v>
      </c>
      <c r="AR144" s="205"/>
      <c r="AT144" s="205"/>
      <c r="AU144" s="205"/>
      <c r="AY144" s="206"/>
      <c r="BE144" s="207"/>
      <c r="BF144" s="207"/>
      <c r="BG144" s="207"/>
      <c r="BH144" s="207"/>
      <c r="BI144" s="207"/>
      <c r="BJ144" s="206"/>
      <c r="BK144" s="207"/>
      <c r="BL144" s="206"/>
      <c r="BM144" s="205"/>
    </row>
    <row r="145" spans="2:65" s="2" customFormat="1" ht="16.5" customHeight="1">
      <c r="B145" s="219"/>
      <c r="C145" s="243" t="s">
        <v>193</v>
      </c>
      <c r="D145" s="243" t="s">
        <v>178</v>
      </c>
      <c r="E145" s="242" t="s">
        <v>192</v>
      </c>
      <c r="F145" s="241" t="s">
        <v>191</v>
      </c>
      <c r="G145" s="240" t="s">
        <v>154</v>
      </c>
      <c r="H145" s="239">
        <v>22.786000000000001</v>
      </c>
      <c r="I145" s="238"/>
      <c r="J145" s="213">
        <f>I145*H145</f>
        <v>0</v>
      </c>
      <c r="K145" s="237"/>
      <c r="L145" s="236"/>
      <c r="M145" s="235" t="s">
        <v>0</v>
      </c>
      <c r="N145" s="234"/>
      <c r="O145" s="221">
        <v>0</v>
      </c>
      <c r="P145" s="221">
        <f>O145*H145</f>
        <v>0</v>
      </c>
      <c r="Q145" s="221">
        <v>2.4E-2</v>
      </c>
      <c r="R145" s="221">
        <f>Q145*H145</f>
        <v>0.54686400000000002</v>
      </c>
      <c r="S145" s="221">
        <v>0</v>
      </c>
      <c r="T145" s="220">
        <f>S145*H145</f>
        <v>0</v>
      </c>
      <c r="AR145" s="205"/>
      <c r="AT145" s="205"/>
      <c r="AU145" s="205"/>
      <c r="AY145" s="206"/>
      <c r="BE145" s="207"/>
      <c r="BF145" s="207"/>
      <c r="BG145" s="207"/>
      <c r="BH145" s="207"/>
      <c r="BI145" s="207"/>
      <c r="BJ145" s="206"/>
      <c r="BK145" s="207"/>
      <c r="BL145" s="206"/>
      <c r="BM145" s="205"/>
    </row>
    <row r="146" spans="2:65" s="2" customFormat="1" ht="24.2" customHeight="1">
      <c r="B146" s="219"/>
      <c r="C146" s="218" t="s">
        <v>190</v>
      </c>
      <c r="D146" s="218" t="s">
        <v>153</v>
      </c>
      <c r="E146" s="217" t="s">
        <v>189</v>
      </c>
      <c r="F146" s="216" t="s">
        <v>188</v>
      </c>
      <c r="G146" s="215" t="s">
        <v>174</v>
      </c>
      <c r="H146" s="214">
        <v>0.63</v>
      </c>
      <c r="I146" s="213"/>
      <c r="J146" s="213">
        <f>I146*H146</f>
        <v>0</v>
      </c>
      <c r="K146" s="212"/>
      <c r="L146" s="11"/>
      <c r="M146" s="223" t="s">
        <v>0</v>
      </c>
      <c r="N146" s="222"/>
      <c r="O146" s="221">
        <v>1.6020000000000001</v>
      </c>
      <c r="P146" s="221">
        <f>O146*H146</f>
        <v>1.00926</v>
      </c>
      <c r="Q146" s="221">
        <v>0</v>
      </c>
      <c r="R146" s="221">
        <f>Q146*H146</f>
        <v>0</v>
      </c>
      <c r="S146" s="221">
        <v>0</v>
      </c>
      <c r="T146" s="220">
        <f>S146*H146</f>
        <v>0</v>
      </c>
      <c r="AR146" s="205"/>
      <c r="AT146" s="205"/>
      <c r="AU146" s="205"/>
      <c r="AY146" s="206"/>
      <c r="BE146" s="207"/>
      <c r="BF146" s="207"/>
      <c r="BG146" s="207"/>
      <c r="BH146" s="207"/>
      <c r="BI146" s="207"/>
      <c r="BJ146" s="206"/>
      <c r="BK146" s="207"/>
      <c r="BL146" s="206"/>
      <c r="BM146" s="205"/>
    </row>
    <row r="147" spans="2:65" s="224" customFormat="1" ht="22.9" customHeight="1">
      <c r="B147" s="231"/>
      <c r="D147" s="226" t="s">
        <v>60</v>
      </c>
      <c r="E147" s="233" t="s">
        <v>187</v>
      </c>
      <c r="F147" s="233" t="s">
        <v>186</v>
      </c>
      <c r="J147" s="232">
        <f>SUM(J148:J150)</f>
        <v>0</v>
      </c>
      <c r="L147" s="231"/>
      <c r="M147" s="230"/>
      <c r="P147" s="229">
        <f>SUM(P148:P150)</f>
        <v>21.976217999999999</v>
      </c>
      <c r="R147" s="229">
        <f>SUM(R148:R150)</f>
        <v>0.40370144000000002</v>
      </c>
      <c r="T147" s="228">
        <f>SUM(T148:T150)</f>
        <v>0</v>
      </c>
      <c r="AR147" s="226"/>
      <c r="AT147" s="227"/>
      <c r="AU147" s="227"/>
      <c r="AY147" s="226"/>
      <c r="BK147" s="225"/>
    </row>
    <row r="148" spans="2:65" s="2" customFormat="1" ht="24.2" customHeight="1">
      <c r="B148" s="219"/>
      <c r="C148" s="218" t="s">
        <v>185</v>
      </c>
      <c r="D148" s="218" t="s">
        <v>153</v>
      </c>
      <c r="E148" s="217" t="s">
        <v>184</v>
      </c>
      <c r="F148" s="216" t="s">
        <v>183</v>
      </c>
      <c r="G148" s="215" t="s">
        <v>154</v>
      </c>
      <c r="H148" s="214">
        <v>24.21</v>
      </c>
      <c r="I148" s="213"/>
      <c r="J148" s="213">
        <f>I148*H148</f>
        <v>0</v>
      </c>
      <c r="K148" s="212"/>
      <c r="L148" s="11"/>
      <c r="M148" s="223" t="s">
        <v>0</v>
      </c>
      <c r="N148" s="222"/>
      <c r="O148" s="221">
        <v>0.88100000000000001</v>
      </c>
      <c r="P148" s="221">
        <f>O148*H148</f>
        <v>21.32901</v>
      </c>
      <c r="Q148" s="221">
        <v>3.2799999999999999E-3</v>
      </c>
      <c r="R148" s="221">
        <f>Q148*H148</f>
        <v>7.9408800000000002E-2</v>
      </c>
      <c r="S148" s="221">
        <v>0</v>
      </c>
      <c r="T148" s="220">
        <f>S148*H148</f>
        <v>0</v>
      </c>
      <c r="AR148" s="205"/>
      <c r="AT148" s="205"/>
      <c r="AU148" s="205"/>
      <c r="AY148" s="206"/>
      <c r="BE148" s="207"/>
      <c r="BF148" s="207"/>
      <c r="BG148" s="207"/>
      <c r="BH148" s="207"/>
      <c r="BI148" s="207"/>
      <c r="BJ148" s="206"/>
      <c r="BK148" s="207"/>
      <c r="BL148" s="206"/>
      <c r="BM148" s="205"/>
    </row>
    <row r="149" spans="2:65" s="2" customFormat="1" ht="16.5" customHeight="1">
      <c r="B149" s="219"/>
      <c r="C149" s="243" t="s">
        <v>182</v>
      </c>
      <c r="D149" s="243" t="s">
        <v>178</v>
      </c>
      <c r="E149" s="242" t="s">
        <v>181</v>
      </c>
      <c r="F149" s="241" t="s">
        <v>180</v>
      </c>
      <c r="G149" s="240" t="s">
        <v>154</v>
      </c>
      <c r="H149" s="239">
        <v>25.178000000000001</v>
      </c>
      <c r="I149" s="238"/>
      <c r="J149" s="213">
        <f>I149*H149</f>
        <v>0</v>
      </c>
      <c r="K149" s="237"/>
      <c r="L149" s="236"/>
      <c r="M149" s="235" t="s">
        <v>0</v>
      </c>
      <c r="N149" s="234"/>
      <c r="O149" s="221">
        <v>0</v>
      </c>
      <c r="P149" s="221">
        <f>O149*H149</f>
        <v>0</v>
      </c>
      <c r="Q149" s="221">
        <v>1.2880000000000001E-2</v>
      </c>
      <c r="R149" s="221">
        <f>Q149*H149</f>
        <v>0.32429264000000002</v>
      </c>
      <c r="S149" s="221">
        <v>0</v>
      </c>
      <c r="T149" s="220">
        <f>S149*H149</f>
        <v>0</v>
      </c>
      <c r="AR149" s="205"/>
      <c r="AT149" s="205"/>
      <c r="AU149" s="205"/>
      <c r="AY149" s="206"/>
      <c r="BE149" s="207"/>
      <c r="BF149" s="207"/>
      <c r="BG149" s="207"/>
      <c r="BH149" s="207"/>
      <c r="BI149" s="207"/>
      <c r="BJ149" s="206"/>
      <c r="BK149" s="207"/>
      <c r="BL149" s="206"/>
      <c r="BM149" s="205"/>
    </row>
    <row r="150" spans="2:65" s="2" customFormat="1" ht="24.2" customHeight="1">
      <c r="B150" s="219"/>
      <c r="C150" s="218" t="s">
        <v>177</v>
      </c>
      <c r="D150" s="218" t="s">
        <v>153</v>
      </c>
      <c r="E150" s="217" t="s">
        <v>176</v>
      </c>
      <c r="F150" s="216" t="s">
        <v>175</v>
      </c>
      <c r="G150" s="215" t="s">
        <v>174</v>
      </c>
      <c r="H150" s="214">
        <v>0.40400000000000003</v>
      </c>
      <c r="I150" s="213"/>
      <c r="J150" s="213">
        <f>I150*H150</f>
        <v>0</v>
      </c>
      <c r="K150" s="212"/>
      <c r="L150" s="11"/>
      <c r="M150" s="223" t="s">
        <v>0</v>
      </c>
      <c r="N150" s="222"/>
      <c r="O150" s="221">
        <v>1.6020000000000001</v>
      </c>
      <c r="P150" s="221">
        <f>O150*H150</f>
        <v>0.64720800000000012</v>
      </c>
      <c r="Q150" s="221">
        <v>0</v>
      </c>
      <c r="R150" s="221">
        <f>Q150*H150</f>
        <v>0</v>
      </c>
      <c r="S150" s="221">
        <v>0</v>
      </c>
      <c r="T150" s="220">
        <f>S150*H150</f>
        <v>0</v>
      </c>
      <c r="AR150" s="205"/>
      <c r="AT150" s="205"/>
      <c r="AU150" s="205"/>
      <c r="AY150" s="206"/>
      <c r="BE150" s="207"/>
      <c r="BF150" s="207"/>
      <c r="BG150" s="207"/>
      <c r="BH150" s="207"/>
      <c r="BI150" s="207"/>
      <c r="BJ150" s="206"/>
      <c r="BK150" s="207"/>
      <c r="BL150" s="206"/>
      <c r="BM150" s="205"/>
    </row>
    <row r="151" spans="2:65" s="224" customFormat="1" ht="22.9" customHeight="1">
      <c r="B151" s="231"/>
      <c r="D151" s="226" t="s">
        <v>60</v>
      </c>
      <c r="E151" s="233" t="s">
        <v>173</v>
      </c>
      <c r="F151" s="233" t="s">
        <v>172</v>
      </c>
      <c r="J151" s="232">
        <f>SUM(J152:J153)</f>
        <v>0</v>
      </c>
      <c r="L151" s="231"/>
      <c r="M151" s="230"/>
      <c r="P151" s="229">
        <f>SUM(P152:P153)</f>
        <v>3.6245533000000001</v>
      </c>
      <c r="R151" s="229">
        <f>SUM(R152:R153)</f>
        <v>2.1048E-3</v>
      </c>
      <c r="T151" s="228">
        <f>SUM(T152:T153)</f>
        <v>0</v>
      </c>
      <c r="AR151" s="226"/>
      <c r="AT151" s="227"/>
      <c r="AU151" s="227"/>
      <c r="AY151" s="226"/>
      <c r="BK151" s="225"/>
    </row>
    <row r="152" spans="2:65" s="2" customFormat="1" ht="24.2" customHeight="1">
      <c r="B152" s="219"/>
      <c r="C152" s="218" t="s">
        <v>171</v>
      </c>
      <c r="D152" s="218" t="s">
        <v>153</v>
      </c>
      <c r="E152" s="217" t="s">
        <v>170</v>
      </c>
      <c r="F152" s="216" t="s">
        <v>169</v>
      </c>
      <c r="G152" s="215" t="s">
        <v>154</v>
      </c>
      <c r="H152" s="214">
        <v>8.77</v>
      </c>
      <c r="I152" s="213"/>
      <c r="J152" s="213">
        <f>I152*H152</f>
        <v>0</v>
      </c>
      <c r="K152" s="212"/>
      <c r="L152" s="11"/>
      <c r="M152" s="223" t="s">
        <v>0</v>
      </c>
      <c r="N152" s="222"/>
      <c r="O152" s="221">
        <v>0.26529000000000003</v>
      </c>
      <c r="P152" s="221">
        <f>O152*H152</f>
        <v>2.3265933000000003</v>
      </c>
      <c r="Q152" s="221">
        <v>1.6000000000000001E-4</v>
      </c>
      <c r="R152" s="221">
        <f>Q152*H152</f>
        <v>1.4032000000000001E-3</v>
      </c>
      <c r="S152" s="221">
        <v>0</v>
      </c>
      <c r="T152" s="220">
        <f>S152*H152</f>
        <v>0</v>
      </c>
      <c r="AR152" s="205"/>
      <c r="AT152" s="205"/>
      <c r="AU152" s="205"/>
      <c r="AY152" s="206"/>
      <c r="BE152" s="207"/>
      <c r="BF152" s="207"/>
      <c r="BG152" s="207"/>
      <c r="BH152" s="207"/>
      <c r="BI152" s="207"/>
      <c r="BJ152" s="206"/>
      <c r="BK152" s="207"/>
      <c r="BL152" s="206"/>
      <c r="BM152" s="205"/>
    </row>
    <row r="153" spans="2:65" s="2" customFormat="1" ht="24.2" customHeight="1">
      <c r="B153" s="219"/>
      <c r="C153" s="218" t="s">
        <v>168</v>
      </c>
      <c r="D153" s="218" t="s">
        <v>153</v>
      </c>
      <c r="E153" s="217" t="s">
        <v>167</v>
      </c>
      <c r="F153" s="216" t="s">
        <v>166</v>
      </c>
      <c r="G153" s="215" t="s">
        <v>154</v>
      </c>
      <c r="H153" s="214">
        <v>8.77</v>
      </c>
      <c r="I153" s="213"/>
      <c r="J153" s="213">
        <f>I153*H153</f>
        <v>0</v>
      </c>
      <c r="K153" s="212"/>
      <c r="L153" s="11"/>
      <c r="M153" s="223" t="s">
        <v>0</v>
      </c>
      <c r="N153" s="222"/>
      <c r="O153" s="221">
        <v>0.14799999999999999</v>
      </c>
      <c r="P153" s="221">
        <f>O153*H153</f>
        <v>1.2979599999999998</v>
      </c>
      <c r="Q153" s="221">
        <v>8.0000000000000007E-5</v>
      </c>
      <c r="R153" s="221">
        <f>Q153*H153</f>
        <v>7.0160000000000003E-4</v>
      </c>
      <c r="S153" s="221">
        <v>0</v>
      </c>
      <c r="T153" s="220">
        <f>S153*H153</f>
        <v>0</v>
      </c>
      <c r="AR153" s="205"/>
      <c r="AT153" s="205"/>
      <c r="AU153" s="205"/>
      <c r="AY153" s="206"/>
      <c r="BE153" s="207"/>
      <c r="BF153" s="207"/>
      <c r="BG153" s="207"/>
      <c r="BH153" s="207"/>
      <c r="BI153" s="207"/>
      <c r="BJ153" s="206"/>
      <c r="BK153" s="207"/>
      <c r="BL153" s="206"/>
      <c r="BM153" s="205"/>
    </row>
    <row r="154" spans="2:65" s="224" customFormat="1" ht="22.9" customHeight="1">
      <c r="B154" s="231"/>
      <c r="D154" s="226" t="s">
        <v>60</v>
      </c>
      <c r="E154" s="233" t="s">
        <v>165</v>
      </c>
      <c r="F154" s="233" t="s">
        <v>164</v>
      </c>
      <c r="J154" s="232">
        <f>SUM(J155:J157)</f>
        <v>0</v>
      </c>
      <c r="L154" s="231"/>
      <c r="M154" s="230"/>
      <c r="P154" s="229">
        <f>SUM(P155:P157)</f>
        <v>15.281804999999999</v>
      </c>
      <c r="R154" s="229">
        <f>SUM(R155:R157)</f>
        <v>3.9152850000000003E-2</v>
      </c>
      <c r="T154" s="228">
        <f>SUM(T155:T157)</f>
        <v>3.4491299999999996E-2</v>
      </c>
      <c r="AR154" s="226"/>
      <c r="AT154" s="227"/>
      <c r="AU154" s="227"/>
      <c r="AY154" s="226"/>
      <c r="BK154" s="225"/>
    </row>
    <row r="155" spans="2:65" s="2" customFormat="1" ht="24.2" customHeight="1">
      <c r="B155" s="219"/>
      <c r="C155" s="218" t="s">
        <v>163</v>
      </c>
      <c r="D155" s="218" t="s">
        <v>153</v>
      </c>
      <c r="E155" s="217" t="s">
        <v>162</v>
      </c>
      <c r="F155" s="216" t="s">
        <v>161</v>
      </c>
      <c r="G155" s="215" t="s">
        <v>154</v>
      </c>
      <c r="H155" s="214">
        <v>114.971</v>
      </c>
      <c r="I155" s="213"/>
      <c r="J155" s="213">
        <f>I155*H155</f>
        <v>0</v>
      </c>
      <c r="K155" s="212"/>
      <c r="L155" s="11"/>
      <c r="M155" s="223" t="s">
        <v>0</v>
      </c>
      <c r="N155" s="222"/>
      <c r="O155" s="221">
        <v>5.8000000000000003E-2</v>
      </c>
      <c r="P155" s="221">
        <f>O155*H155</f>
        <v>6.6683180000000002</v>
      </c>
      <c r="Q155" s="221">
        <v>0</v>
      </c>
      <c r="R155" s="221">
        <f>Q155*H155</f>
        <v>0</v>
      </c>
      <c r="S155" s="221">
        <v>2.9999999999999997E-4</v>
      </c>
      <c r="T155" s="220">
        <f>S155*H155</f>
        <v>3.4491299999999996E-2</v>
      </c>
      <c r="AR155" s="205"/>
      <c r="AT155" s="205"/>
      <c r="AU155" s="205"/>
      <c r="AY155" s="206"/>
      <c r="BE155" s="207"/>
      <c r="BF155" s="207"/>
      <c r="BG155" s="207"/>
      <c r="BH155" s="207"/>
      <c r="BI155" s="207"/>
      <c r="BJ155" s="206"/>
      <c r="BK155" s="207"/>
      <c r="BL155" s="206"/>
      <c r="BM155" s="205"/>
    </row>
    <row r="156" spans="2:65" s="2" customFormat="1" ht="24.2" customHeight="1">
      <c r="B156" s="219"/>
      <c r="C156" s="218" t="s">
        <v>160</v>
      </c>
      <c r="D156" s="218" t="s">
        <v>153</v>
      </c>
      <c r="E156" s="217" t="s">
        <v>159</v>
      </c>
      <c r="F156" s="216" t="s">
        <v>158</v>
      </c>
      <c r="G156" s="215" t="s">
        <v>154</v>
      </c>
      <c r="H156" s="214">
        <v>111.931</v>
      </c>
      <c r="I156" s="213"/>
      <c r="J156" s="213">
        <f>I156*H156</f>
        <v>0</v>
      </c>
      <c r="K156" s="212"/>
      <c r="L156" s="11"/>
      <c r="M156" s="223" t="s">
        <v>0</v>
      </c>
      <c r="N156" s="222"/>
      <c r="O156" s="221">
        <v>2.5000000000000001E-2</v>
      </c>
      <c r="P156" s="221">
        <f>O156*H156</f>
        <v>2.7982750000000003</v>
      </c>
      <c r="Q156" s="221">
        <v>1.2E-4</v>
      </c>
      <c r="R156" s="221">
        <f>Q156*H156</f>
        <v>1.3431719999999999E-2</v>
      </c>
      <c r="S156" s="221">
        <v>0</v>
      </c>
      <c r="T156" s="220">
        <f>S156*H156</f>
        <v>0</v>
      </c>
      <c r="AR156" s="205"/>
      <c r="AT156" s="205"/>
      <c r="AU156" s="205"/>
      <c r="AY156" s="206"/>
      <c r="BE156" s="207"/>
      <c r="BF156" s="207"/>
      <c r="BG156" s="207"/>
      <c r="BH156" s="207"/>
      <c r="BI156" s="207"/>
      <c r="BJ156" s="206"/>
      <c r="BK156" s="207"/>
      <c r="BL156" s="206"/>
      <c r="BM156" s="205"/>
    </row>
    <row r="157" spans="2:65" s="2" customFormat="1" ht="37.9" customHeight="1">
      <c r="B157" s="219"/>
      <c r="C157" s="218" t="s">
        <v>157</v>
      </c>
      <c r="D157" s="218" t="s">
        <v>153</v>
      </c>
      <c r="E157" s="217" t="s">
        <v>156</v>
      </c>
      <c r="F157" s="216" t="s">
        <v>155</v>
      </c>
      <c r="G157" s="215" t="s">
        <v>154</v>
      </c>
      <c r="H157" s="214">
        <v>111.831</v>
      </c>
      <c r="I157" s="213"/>
      <c r="J157" s="213">
        <f>I157*H157</f>
        <v>0</v>
      </c>
      <c r="K157" s="212"/>
      <c r="L157" s="11"/>
      <c r="M157" s="211" t="s">
        <v>0</v>
      </c>
      <c r="N157" s="210"/>
      <c r="O157" s="209">
        <v>5.1999999999999998E-2</v>
      </c>
      <c r="P157" s="209">
        <f>O157*H157</f>
        <v>5.8152119999999998</v>
      </c>
      <c r="Q157" s="209">
        <v>2.3000000000000001E-4</v>
      </c>
      <c r="R157" s="209">
        <f>Q157*H157</f>
        <v>2.5721130000000002E-2</v>
      </c>
      <c r="S157" s="209">
        <v>0</v>
      </c>
      <c r="T157" s="208">
        <f>S157*H157</f>
        <v>0</v>
      </c>
      <c r="AR157" s="205"/>
      <c r="AT157" s="205"/>
      <c r="AU157" s="205"/>
      <c r="AY157" s="206"/>
      <c r="BE157" s="207"/>
      <c r="BF157" s="207"/>
      <c r="BG157" s="207"/>
      <c r="BH157" s="207"/>
      <c r="BI157" s="207"/>
      <c r="BJ157" s="206"/>
      <c r="BK157" s="207"/>
      <c r="BL157" s="206"/>
      <c r="BM157" s="205"/>
    </row>
    <row r="158" spans="2:65" s="2" customFormat="1" ht="7.15" customHeight="1">
      <c r="B158" s="195"/>
      <c r="C158" s="194"/>
      <c r="D158" s="194"/>
      <c r="E158" s="194"/>
      <c r="F158" s="194"/>
      <c r="G158" s="194"/>
      <c r="H158" s="194"/>
      <c r="I158" s="194"/>
      <c r="J158" s="194"/>
      <c r="K158" s="194"/>
      <c r="L158" s="11"/>
    </row>
  </sheetData>
  <autoFilter ref="C17:K157"/>
  <mergeCells count="3">
    <mergeCell ref="E10:H10"/>
    <mergeCell ref="E6:H6"/>
    <mergeCell ref="E8:H8"/>
  </mergeCells>
  <pageMargins left="0.39370078740157483" right="0.39370078740157483" top="0.39370078740157483" bottom="0.39370078740157483" header="0" footer="0"/>
  <pageSetup paperSize="9" scale="83" fitToHeight="100" orientation="portrait" blackAndWhite="1" r:id="rId1"/>
  <headerFooter>
    <oddFooter>&amp;CStrana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U104"/>
  <sheetViews>
    <sheetView showGridLines="0" topLeftCell="A57" workbookViewId="0">
      <selection activeCell="E29" sqref="E29"/>
    </sheetView>
  </sheetViews>
  <sheetFormatPr defaultColWidth="9.1640625" defaultRowHeight="11.25"/>
  <cols>
    <col min="1" max="1" width="8.33203125" style="1" customWidth="1"/>
    <col min="2" max="2" width="1.6640625" style="1" customWidth="1"/>
    <col min="3" max="3" width="4.1640625" style="1" customWidth="1"/>
    <col min="4" max="4" width="4.33203125" style="1" customWidth="1"/>
    <col min="5" max="5" width="17.1640625" style="1" customWidth="1"/>
    <col min="6" max="6" width="52.1640625" style="1" customWidth="1"/>
    <col min="7" max="7" width="7" style="1" customWidth="1"/>
    <col min="8" max="8" width="11.5" style="1" customWidth="1"/>
    <col min="9" max="10" width="20.1640625" style="1" customWidth="1"/>
    <col min="11" max="11" width="20.1640625" style="1" hidden="1" customWidth="1"/>
    <col min="12" max="12" width="9.33203125" style="1" customWidth="1"/>
    <col min="13" max="13" width="10.83203125" style="1" hidden="1" customWidth="1"/>
    <col min="14" max="14" width="9.1640625" style="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32" max="16384" width="9.1640625" style="1"/>
  </cols>
  <sheetData>
    <row r="2" spans="2:46" ht="6.95" customHeight="1">
      <c r="B2" s="5"/>
      <c r="C2" s="6"/>
      <c r="D2" s="6"/>
      <c r="E2" s="6"/>
      <c r="F2" s="6"/>
      <c r="G2" s="6"/>
      <c r="H2" s="6"/>
      <c r="I2" s="6"/>
      <c r="J2" s="6"/>
      <c r="K2" s="6"/>
      <c r="L2" s="7"/>
      <c r="AT2" s="206"/>
    </row>
    <row r="3" spans="2:46" ht="24.95" customHeight="1">
      <c r="B3" s="7"/>
      <c r="C3" s="293"/>
      <c r="D3" s="279" t="s">
        <v>39</v>
      </c>
      <c r="E3" s="293"/>
      <c r="F3" s="293"/>
      <c r="G3" s="293"/>
      <c r="H3" s="293"/>
      <c r="I3" s="293"/>
      <c r="J3" s="293"/>
      <c r="L3" s="7"/>
      <c r="M3" s="20" t="s">
        <v>2</v>
      </c>
      <c r="AT3" s="206"/>
    </row>
    <row r="4" spans="2:46" ht="6.95" customHeight="1">
      <c r="B4" s="7"/>
      <c r="C4" s="293"/>
      <c r="D4" s="293"/>
      <c r="E4" s="293"/>
      <c r="F4" s="293"/>
      <c r="G4" s="293"/>
      <c r="H4" s="293"/>
      <c r="I4" s="293"/>
      <c r="J4" s="293"/>
      <c r="L4" s="7"/>
    </row>
    <row r="5" spans="2:46" ht="12" customHeight="1">
      <c r="B5" s="7"/>
      <c r="C5" s="293"/>
      <c r="D5" s="277" t="s">
        <v>3</v>
      </c>
      <c r="E5" s="293"/>
      <c r="F5" s="293"/>
      <c r="G5" s="293"/>
      <c r="H5" s="293"/>
      <c r="I5" s="293"/>
      <c r="J5" s="293"/>
      <c r="L5" s="7"/>
    </row>
    <row r="6" spans="2:46" ht="16.5" customHeight="1">
      <c r="B6" s="7"/>
      <c r="C6" s="293"/>
      <c r="D6" s="293"/>
      <c r="E6" s="525" t="s">
        <v>43</v>
      </c>
      <c r="F6" s="526"/>
      <c r="G6" s="526"/>
      <c r="H6" s="526"/>
      <c r="I6" s="293"/>
      <c r="J6" s="293"/>
      <c r="L6" s="7"/>
    </row>
    <row r="7" spans="2:46" s="259" customFormat="1" ht="12" customHeight="1">
      <c r="B7" s="11"/>
      <c r="C7" s="292"/>
      <c r="D7" s="277" t="s">
        <v>41</v>
      </c>
      <c r="E7" s="292"/>
      <c r="F7" s="292"/>
      <c r="G7" s="292"/>
      <c r="H7" s="292"/>
      <c r="I7" s="292"/>
      <c r="J7" s="292"/>
      <c r="L7" s="11"/>
    </row>
    <row r="8" spans="2:46" s="259" customFormat="1" ht="32.25" customHeight="1">
      <c r="B8" s="11"/>
      <c r="C8" s="292"/>
      <c r="D8" s="292"/>
      <c r="E8" s="524" t="s">
        <v>543</v>
      </c>
      <c r="F8" s="527"/>
      <c r="G8" s="527"/>
      <c r="H8" s="527"/>
      <c r="I8" s="292"/>
      <c r="J8" s="292"/>
      <c r="L8" s="11"/>
    </row>
    <row r="9" spans="2:46" s="259" customFormat="1">
      <c r="B9" s="11"/>
      <c r="C9" s="292"/>
      <c r="D9" s="292"/>
      <c r="E9" s="292"/>
      <c r="F9" s="292"/>
      <c r="G9" s="292"/>
      <c r="H9" s="292"/>
      <c r="I9" s="292"/>
      <c r="J9" s="292"/>
      <c r="L9" s="11"/>
    </row>
    <row r="10" spans="2:46" s="259" customFormat="1" ht="12" customHeight="1">
      <c r="B10" s="11"/>
      <c r="C10" s="292"/>
      <c r="D10" s="277" t="s">
        <v>4</v>
      </c>
      <c r="E10" s="292"/>
      <c r="F10" s="277" t="s">
        <v>0</v>
      </c>
      <c r="G10" s="292"/>
      <c r="H10" s="292"/>
      <c r="I10" s="277" t="s">
        <v>5</v>
      </c>
      <c r="J10" s="277"/>
      <c r="L10" s="11"/>
    </row>
    <row r="11" spans="2:46" s="259" customFormat="1" ht="12" customHeight="1">
      <c r="B11" s="11"/>
      <c r="C11" s="292"/>
      <c r="D11" s="277" t="s">
        <v>6</v>
      </c>
      <c r="E11" s="292"/>
      <c r="F11" s="277" t="s">
        <v>542</v>
      </c>
      <c r="G11" s="292"/>
      <c r="H11" s="292"/>
      <c r="I11" s="277" t="s">
        <v>8</v>
      </c>
      <c r="J11" s="278"/>
      <c r="L11" s="11"/>
    </row>
    <row r="12" spans="2:46" s="259" customFormat="1" ht="10.9" customHeight="1">
      <c r="B12" s="11"/>
      <c r="C12" s="292"/>
      <c r="D12" s="292"/>
      <c r="E12" s="292"/>
      <c r="F12" s="292"/>
      <c r="G12" s="292"/>
      <c r="H12" s="292"/>
      <c r="I12" s="292"/>
      <c r="J12" s="292"/>
      <c r="L12" s="11"/>
    </row>
    <row r="13" spans="2:46" s="259" customFormat="1" ht="12" customHeight="1">
      <c r="B13" s="11"/>
      <c r="C13" s="292"/>
      <c r="D13" s="277" t="s">
        <v>9</v>
      </c>
      <c r="E13" s="292"/>
      <c r="F13" s="292"/>
      <c r="G13" s="292"/>
      <c r="H13" s="292"/>
      <c r="I13" s="277" t="s">
        <v>10</v>
      </c>
      <c r="J13" s="277"/>
      <c r="L13" s="11"/>
    </row>
    <row r="14" spans="2:46" s="259" customFormat="1" ht="18" customHeight="1">
      <c r="B14" s="11"/>
      <c r="C14" s="292"/>
      <c r="D14" s="292"/>
      <c r="E14" s="277"/>
      <c r="F14" s="292"/>
      <c r="G14" s="292"/>
      <c r="H14" s="292"/>
      <c r="I14" s="277" t="s">
        <v>12</v>
      </c>
      <c r="J14" s="277"/>
      <c r="L14" s="11"/>
    </row>
    <row r="15" spans="2:46" s="259" customFormat="1" ht="6.95" customHeight="1">
      <c r="B15" s="11"/>
      <c r="C15" s="292"/>
      <c r="D15" s="292"/>
      <c r="E15" s="292"/>
      <c r="F15" s="292"/>
      <c r="G15" s="292"/>
      <c r="H15" s="292"/>
      <c r="I15" s="292"/>
      <c r="J15" s="292"/>
      <c r="L15" s="11"/>
    </row>
    <row r="16" spans="2:46" s="259" customFormat="1" ht="12" customHeight="1">
      <c r="B16" s="11"/>
      <c r="C16" s="292"/>
      <c r="D16" s="277" t="s">
        <v>13</v>
      </c>
      <c r="E16" s="292"/>
      <c r="F16" s="292"/>
      <c r="G16" s="292"/>
      <c r="H16" s="292"/>
      <c r="I16" s="277" t="s">
        <v>10</v>
      </c>
      <c r="J16" s="277"/>
      <c r="L16" s="11"/>
    </row>
    <row r="17" spans="2:12" s="259" customFormat="1" ht="18" customHeight="1">
      <c r="B17" s="11"/>
      <c r="C17" s="292"/>
      <c r="D17" s="292"/>
      <c r="E17" s="526"/>
      <c r="F17" s="526"/>
      <c r="G17" s="526"/>
      <c r="H17" s="526"/>
      <c r="I17" s="277" t="s">
        <v>12</v>
      </c>
      <c r="J17" s="277"/>
      <c r="L17" s="11"/>
    </row>
    <row r="18" spans="2:12" s="259" customFormat="1" ht="6.95" customHeight="1">
      <c r="B18" s="11"/>
      <c r="C18" s="292"/>
      <c r="D18" s="292"/>
      <c r="E18" s="292"/>
      <c r="F18" s="292"/>
      <c r="G18" s="292"/>
      <c r="H18" s="292"/>
      <c r="I18" s="292"/>
      <c r="J18" s="292"/>
      <c r="L18" s="11"/>
    </row>
    <row r="19" spans="2:12" s="259" customFormat="1" ht="12" customHeight="1">
      <c r="B19" s="11"/>
      <c r="C19" s="292"/>
      <c r="D19" s="277" t="s">
        <v>14</v>
      </c>
      <c r="E19" s="292"/>
      <c r="F19" s="292"/>
      <c r="G19" s="292"/>
      <c r="H19" s="292"/>
      <c r="I19" s="277" t="s">
        <v>10</v>
      </c>
      <c r="J19" s="277"/>
      <c r="L19" s="11"/>
    </row>
    <row r="20" spans="2:12" s="259" customFormat="1" ht="18" customHeight="1">
      <c r="B20" s="11"/>
      <c r="C20" s="292"/>
      <c r="D20" s="292"/>
      <c r="E20" s="277" t="s">
        <v>541</v>
      </c>
      <c r="F20" s="292"/>
      <c r="G20" s="292"/>
      <c r="H20" s="292"/>
      <c r="I20" s="277" t="s">
        <v>12</v>
      </c>
      <c r="J20" s="277"/>
      <c r="L20" s="11"/>
    </row>
    <row r="21" spans="2:12" s="259" customFormat="1" ht="6.95" customHeight="1">
      <c r="B21" s="11"/>
      <c r="C21" s="292"/>
      <c r="D21" s="292"/>
      <c r="E21" s="292"/>
      <c r="F21" s="292"/>
      <c r="G21" s="292"/>
      <c r="H21" s="292"/>
      <c r="I21" s="292"/>
      <c r="J21" s="292"/>
      <c r="L21" s="11"/>
    </row>
    <row r="22" spans="2:12" s="259" customFormat="1" ht="12" customHeight="1">
      <c r="B22" s="11"/>
      <c r="C22" s="292"/>
      <c r="D22" s="277" t="s">
        <v>16</v>
      </c>
      <c r="E22" s="292"/>
      <c r="F22" s="292"/>
      <c r="G22" s="292"/>
      <c r="H22" s="292"/>
      <c r="I22" s="277" t="s">
        <v>10</v>
      </c>
      <c r="J22" s="277"/>
      <c r="L22" s="11"/>
    </row>
    <row r="23" spans="2:12" s="259" customFormat="1" ht="18" customHeight="1">
      <c r="B23" s="11"/>
      <c r="C23" s="292"/>
      <c r="D23" s="292"/>
      <c r="E23" s="277"/>
      <c r="F23" s="292"/>
      <c r="G23" s="292"/>
      <c r="H23" s="292"/>
      <c r="I23" s="277" t="s">
        <v>12</v>
      </c>
      <c r="J23" s="277"/>
      <c r="L23" s="11"/>
    </row>
    <row r="24" spans="2:12" s="259" customFormat="1" ht="6.95" customHeight="1">
      <c r="B24" s="11"/>
      <c r="C24" s="292"/>
      <c r="D24" s="292"/>
      <c r="E24" s="292"/>
      <c r="F24" s="292"/>
      <c r="G24" s="292"/>
      <c r="H24" s="292"/>
      <c r="I24" s="292"/>
      <c r="J24" s="292"/>
      <c r="L24" s="11"/>
    </row>
    <row r="25" spans="2:12" s="259" customFormat="1" ht="12" customHeight="1">
      <c r="B25" s="11"/>
      <c r="C25" s="292"/>
      <c r="D25" s="277" t="s">
        <v>18</v>
      </c>
      <c r="E25" s="292"/>
      <c r="F25" s="292"/>
      <c r="G25" s="292"/>
      <c r="H25" s="292"/>
      <c r="I25" s="292"/>
      <c r="J25" s="292"/>
      <c r="L25" s="11"/>
    </row>
    <row r="26" spans="2:12" s="3" customFormat="1" ht="16.5" customHeight="1">
      <c r="B26" s="23"/>
      <c r="C26" s="291"/>
      <c r="D26" s="291"/>
      <c r="E26" s="525" t="s">
        <v>0</v>
      </c>
      <c r="F26" s="525"/>
      <c r="G26" s="525"/>
      <c r="H26" s="525"/>
      <c r="I26" s="291"/>
      <c r="J26" s="291"/>
      <c r="L26" s="23"/>
    </row>
    <row r="27" spans="2:12" s="259" customFormat="1" ht="6.95" customHeight="1">
      <c r="B27" s="11"/>
      <c r="L27" s="11"/>
    </row>
    <row r="28" spans="2:12" s="259" customFormat="1" ht="6.95" customHeight="1">
      <c r="B28" s="11"/>
      <c r="D28" s="197"/>
      <c r="E28" s="197"/>
      <c r="F28" s="197"/>
      <c r="G28" s="197"/>
      <c r="H28" s="197"/>
      <c r="I28" s="197"/>
      <c r="J28" s="197"/>
      <c r="K28" s="197"/>
      <c r="L28" s="11"/>
    </row>
    <row r="29" spans="2:12" s="259" customFormat="1" ht="25.35" customHeight="1">
      <c r="B29" s="11"/>
      <c r="D29" s="290" t="s">
        <v>19</v>
      </c>
      <c r="J29" s="270">
        <f>'Rekapitulácia E1.6'!E16</f>
        <v>0</v>
      </c>
      <c r="L29" s="11"/>
    </row>
    <row r="30" spans="2:12" s="259" customFormat="1" ht="6.95" customHeight="1">
      <c r="B30" s="11"/>
      <c r="D30" s="197"/>
      <c r="E30" s="197"/>
      <c r="F30" s="197"/>
      <c r="G30" s="197"/>
      <c r="H30" s="197"/>
      <c r="I30" s="197"/>
      <c r="J30" s="197"/>
      <c r="K30" s="197"/>
      <c r="L30" s="11"/>
    </row>
    <row r="31" spans="2:12" s="259" customFormat="1" ht="14.45" customHeight="1">
      <c r="B31" s="11"/>
      <c r="F31" s="289" t="s">
        <v>21</v>
      </c>
      <c r="I31" s="289" t="s">
        <v>20</v>
      </c>
      <c r="J31" s="289" t="s">
        <v>22</v>
      </c>
      <c r="L31" s="11"/>
    </row>
    <row r="32" spans="2:12" s="259" customFormat="1" ht="14.45" customHeight="1">
      <c r="B32" s="11"/>
      <c r="D32" s="288" t="s">
        <v>23</v>
      </c>
      <c r="E32" s="276" t="s">
        <v>540</v>
      </c>
      <c r="F32" s="286">
        <f>J29</f>
        <v>0</v>
      </c>
      <c r="I32" s="287">
        <v>0.2</v>
      </c>
      <c r="J32" s="286">
        <f>J37-J29</f>
        <v>0</v>
      </c>
      <c r="L32" s="11"/>
    </row>
    <row r="33" spans="2:12" s="259" customFormat="1" ht="14.45" hidden="1" customHeight="1">
      <c r="B33" s="11"/>
      <c r="E33" s="276" t="s">
        <v>24</v>
      </c>
      <c r="F33" s="286" t="e">
        <f>ROUND((SUM(#REF!)),  2)</f>
        <v>#REF!</v>
      </c>
      <c r="I33" s="287">
        <v>0.2</v>
      </c>
      <c r="J33" s="286">
        <f>0</f>
        <v>0</v>
      </c>
      <c r="L33" s="11"/>
    </row>
    <row r="34" spans="2:12" s="259" customFormat="1" ht="14.45" hidden="1" customHeight="1">
      <c r="B34" s="11"/>
      <c r="E34" s="276" t="s">
        <v>25</v>
      </c>
      <c r="F34" s="286" t="e">
        <f>ROUND((SUM(#REF!)),  2)</f>
        <v>#REF!</v>
      </c>
      <c r="I34" s="287">
        <v>0.2</v>
      </c>
      <c r="J34" s="286">
        <f>0</f>
        <v>0</v>
      </c>
      <c r="L34" s="11"/>
    </row>
    <row r="35" spans="2:12" s="259" customFormat="1" ht="14.45" hidden="1" customHeight="1">
      <c r="B35" s="11"/>
      <c r="E35" s="276" t="s">
        <v>26</v>
      </c>
      <c r="F35" s="286" t="e">
        <f>ROUND((SUM(#REF!)),  2)</f>
        <v>#REF!</v>
      </c>
      <c r="I35" s="287">
        <v>0</v>
      </c>
      <c r="J35" s="286">
        <f>0</f>
        <v>0</v>
      </c>
      <c r="L35" s="11"/>
    </row>
    <row r="36" spans="2:12" s="259" customFormat="1" ht="6.95" customHeight="1">
      <c r="B36" s="11"/>
      <c r="L36" s="11"/>
    </row>
    <row r="37" spans="2:12" s="259" customFormat="1" ht="25.35" customHeight="1">
      <c r="B37" s="11"/>
      <c r="C37" s="272"/>
      <c r="D37" s="285" t="s">
        <v>27</v>
      </c>
      <c r="E37" s="202"/>
      <c r="F37" s="202"/>
      <c r="G37" s="284" t="s">
        <v>28</v>
      </c>
      <c r="H37" s="283" t="s">
        <v>29</v>
      </c>
      <c r="I37" s="202"/>
      <c r="J37" s="282">
        <f>J29*1.2</f>
        <v>0</v>
      </c>
      <c r="K37" s="281"/>
      <c r="L37" s="11"/>
    </row>
    <row r="38" spans="2:12" s="259" customFormat="1" ht="14.45" customHeight="1">
      <c r="B38" s="11"/>
      <c r="L38" s="11"/>
    </row>
    <row r="39" spans="2:12" ht="14.45" customHeight="1">
      <c r="B39" s="7"/>
      <c r="L39" s="7"/>
    </row>
    <row r="40" spans="2:12" ht="14.45" customHeight="1">
      <c r="B40" s="7"/>
      <c r="L40" s="7"/>
    </row>
    <row r="41" spans="2:12" ht="14.45" customHeight="1">
      <c r="B41" s="7"/>
      <c r="L41" s="7"/>
    </row>
    <row r="42" spans="2:12" ht="14.45" customHeight="1">
      <c r="B42" s="7"/>
      <c r="L42" s="7"/>
    </row>
    <row r="43" spans="2:12" ht="14.45" customHeight="1">
      <c r="B43" s="7"/>
      <c r="L43" s="7"/>
    </row>
    <row r="44" spans="2:12" ht="14.45" customHeight="1">
      <c r="B44" s="7"/>
      <c r="L44" s="7"/>
    </row>
    <row r="45" spans="2:12" ht="14.45" customHeight="1">
      <c r="B45" s="7"/>
      <c r="L45" s="7"/>
    </row>
    <row r="46" spans="2:12" ht="14.45" customHeight="1">
      <c r="B46" s="7"/>
      <c r="L46" s="7"/>
    </row>
    <row r="47" spans="2:12" ht="14.45" customHeight="1">
      <c r="B47" s="7"/>
      <c r="L47" s="7"/>
    </row>
    <row r="48" spans="2:12" s="259" customFormat="1" ht="14.45" customHeight="1">
      <c r="B48" s="11"/>
      <c r="D48" s="12" t="s">
        <v>30</v>
      </c>
      <c r="E48" s="13"/>
      <c r="F48" s="13"/>
      <c r="G48" s="12" t="s">
        <v>31</v>
      </c>
      <c r="H48" s="13"/>
      <c r="I48" s="13"/>
      <c r="J48" s="13"/>
      <c r="K48" s="13"/>
      <c r="L48" s="11"/>
    </row>
    <row r="49" spans="2:12">
      <c r="B49" s="7"/>
      <c r="L49" s="7"/>
    </row>
    <row r="50" spans="2:12">
      <c r="B50" s="7"/>
      <c r="L50" s="7"/>
    </row>
    <row r="51" spans="2:12">
      <c r="B51" s="7"/>
      <c r="L51" s="7"/>
    </row>
    <row r="52" spans="2:12">
      <c r="B52" s="7"/>
      <c r="L52" s="7"/>
    </row>
    <row r="53" spans="2:12">
      <c r="B53" s="7"/>
      <c r="L53" s="7"/>
    </row>
    <row r="54" spans="2:12">
      <c r="B54" s="7"/>
      <c r="L54" s="7"/>
    </row>
    <row r="55" spans="2:12">
      <c r="B55" s="7"/>
      <c r="L55" s="7"/>
    </row>
    <row r="56" spans="2:12">
      <c r="B56" s="7"/>
      <c r="L56" s="7"/>
    </row>
    <row r="57" spans="2:12">
      <c r="B57" s="7"/>
      <c r="L57" s="7"/>
    </row>
    <row r="58" spans="2:12">
      <c r="B58" s="7"/>
      <c r="L58" s="7"/>
    </row>
    <row r="59" spans="2:12" s="259" customFormat="1" ht="12.75">
      <c r="B59" s="11"/>
      <c r="D59" s="14" t="s">
        <v>32</v>
      </c>
      <c r="E59" s="280"/>
      <c r="F59" s="25" t="s">
        <v>33</v>
      </c>
      <c r="G59" s="14" t="s">
        <v>32</v>
      </c>
      <c r="H59" s="280"/>
      <c r="I59" s="280"/>
      <c r="J59" s="26" t="s">
        <v>33</v>
      </c>
      <c r="K59" s="280"/>
      <c r="L59" s="11"/>
    </row>
    <row r="60" spans="2:12">
      <c r="B60" s="7"/>
      <c r="L60" s="7"/>
    </row>
    <row r="61" spans="2:12">
      <c r="B61" s="7"/>
      <c r="L61" s="7"/>
    </row>
    <row r="62" spans="2:12">
      <c r="B62" s="7"/>
      <c r="L62" s="7"/>
    </row>
    <row r="63" spans="2:12" s="259" customFormat="1" ht="12.75">
      <c r="B63" s="11"/>
      <c r="D63" s="12" t="s">
        <v>34</v>
      </c>
      <c r="E63" s="13"/>
      <c r="F63" s="13"/>
      <c r="G63" s="12" t="s">
        <v>35</v>
      </c>
      <c r="H63" s="13"/>
      <c r="I63" s="13"/>
      <c r="J63" s="13"/>
      <c r="K63" s="13"/>
      <c r="L63" s="11"/>
    </row>
    <row r="64" spans="2:12">
      <c r="B64" s="7"/>
      <c r="L64" s="7"/>
    </row>
    <row r="65" spans="2:12">
      <c r="B65" s="7"/>
      <c r="L65" s="7"/>
    </row>
    <row r="66" spans="2:12">
      <c r="B66" s="7"/>
      <c r="L66" s="7"/>
    </row>
    <row r="67" spans="2:12">
      <c r="B67" s="7"/>
      <c r="L67" s="7"/>
    </row>
    <row r="68" spans="2:12">
      <c r="B68" s="7"/>
      <c r="L68" s="7"/>
    </row>
    <row r="69" spans="2:12">
      <c r="B69" s="7"/>
      <c r="L69" s="7"/>
    </row>
    <row r="70" spans="2:12">
      <c r="B70" s="7"/>
      <c r="L70" s="7"/>
    </row>
    <row r="71" spans="2:12">
      <c r="B71" s="7"/>
      <c r="L71" s="7"/>
    </row>
    <row r="72" spans="2:12">
      <c r="B72" s="7"/>
      <c r="L72" s="7"/>
    </row>
    <row r="73" spans="2:12">
      <c r="B73" s="7"/>
      <c r="L73" s="7"/>
    </row>
    <row r="74" spans="2:12" s="259" customFormat="1" ht="12.75">
      <c r="B74" s="11"/>
      <c r="D74" s="14" t="s">
        <v>32</v>
      </c>
      <c r="E74" s="280"/>
      <c r="F74" s="25" t="s">
        <v>33</v>
      </c>
      <c r="G74" s="14" t="s">
        <v>32</v>
      </c>
      <c r="H74" s="280"/>
      <c r="I74" s="280"/>
      <c r="J74" s="26" t="s">
        <v>33</v>
      </c>
      <c r="K74" s="280"/>
      <c r="L74" s="11"/>
    </row>
    <row r="75" spans="2:12" s="259" customFormat="1" ht="14.45" customHeight="1">
      <c r="B75" s="195"/>
      <c r="C75" s="194"/>
      <c r="D75" s="194"/>
      <c r="E75" s="194"/>
      <c r="F75" s="194"/>
      <c r="G75" s="194"/>
      <c r="H75" s="194"/>
      <c r="I75" s="194"/>
      <c r="J75" s="194"/>
      <c r="K75" s="194"/>
      <c r="L75" s="11"/>
    </row>
    <row r="79" spans="2:12" s="259" customFormat="1" ht="6.95" hidden="1" customHeight="1">
      <c r="B79" s="204"/>
      <c r="C79" s="203"/>
      <c r="D79" s="203"/>
      <c r="E79" s="203"/>
      <c r="F79" s="203"/>
      <c r="G79" s="203"/>
      <c r="H79" s="203"/>
      <c r="I79" s="203"/>
      <c r="J79" s="203"/>
      <c r="K79" s="203"/>
      <c r="L79" s="11"/>
    </row>
    <row r="80" spans="2:12" s="259" customFormat="1" ht="24.95" hidden="1" customHeight="1">
      <c r="B80" s="11"/>
      <c r="C80" s="279" t="s">
        <v>539</v>
      </c>
      <c r="L80" s="11"/>
    </row>
    <row r="81" spans="2:47" s="259" customFormat="1" ht="6.95" hidden="1" customHeight="1">
      <c r="B81" s="11"/>
      <c r="L81" s="11"/>
    </row>
    <row r="82" spans="2:47" s="259" customFormat="1" ht="12" hidden="1" customHeight="1">
      <c r="B82" s="11"/>
      <c r="C82" s="276" t="s">
        <v>3</v>
      </c>
      <c r="L82" s="11"/>
    </row>
    <row r="83" spans="2:47" s="259" customFormat="1" ht="16.5" hidden="1" customHeight="1">
      <c r="B83" s="11"/>
      <c r="E83" s="528" t="str">
        <f>E6</f>
        <v>Bratislava P PZ, Budyšínska 2/A. Rekonštrukcia elektroinštalácie (SIENA)</v>
      </c>
      <c r="F83" s="529"/>
      <c r="G83" s="529"/>
      <c r="H83" s="529"/>
      <c r="L83" s="11"/>
    </row>
    <row r="84" spans="2:47" s="259" customFormat="1" ht="12" hidden="1" customHeight="1">
      <c r="B84" s="11"/>
      <c r="C84" s="276" t="s">
        <v>40</v>
      </c>
      <c r="L84" s="11"/>
    </row>
    <row r="85" spans="2:47" s="259" customFormat="1" ht="24.75" hidden="1" customHeight="1">
      <c r="B85" s="11"/>
      <c r="E85" s="524" t="str">
        <f>E8</f>
        <v>E1.6 Vzduchotechnické zariadenia (VZT)</v>
      </c>
      <c r="F85" s="521"/>
      <c r="G85" s="521"/>
      <c r="H85" s="521"/>
      <c r="L85" s="11"/>
    </row>
    <row r="86" spans="2:47" s="259" customFormat="1" ht="6.95" hidden="1" customHeight="1">
      <c r="B86" s="11"/>
      <c r="L86" s="11"/>
    </row>
    <row r="87" spans="2:47" s="259" customFormat="1" ht="12" hidden="1" customHeight="1">
      <c r="B87" s="11"/>
      <c r="C87" s="276" t="s">
        <v>6</v>
      </c>
      <c r="F87" s="277" t="str">
        <f>F11</f>
        <v xml:space="preserve"> </v>
      </c>
      <c r="I87" s="276" t="s">
        <v>8</v>
      </c>
      <c r="J87" s="278" t="str">
        <f>IF(J11="","",J11)</f>
        <v/>
      </c>
      <c r="L87" s="11"/>
    </row>
    <row r="88" spans="2:47" s="259" customFormat="1" ht="6.95" hidden="1" customHeight="1">
      <c r="B88" s="11"/>
      <c r="L88" s="11"/>
    </row>
    <row r="89" spans="2:47" s="259" customFormat="1" ht="15.2" hidden="1" customHeight="1">
      <c r="B89" s="11"/>
      <c r="C89" s="276" t="s">
        <v>9</v>
      </c>
      <c r="F89" s="277">
        <f>E14</f>
        <v>0</v>
      </c>
      <c r="I89" s="276" t="s">
        <v>14</v>
      </c>
      <c r="J89" s="275" t="str">
        <f>E20</f>
        <v>Ing. Melinda Murárová</v>
      </c>
      <c r="L89" s="11"/>
    </row>
    <row r="90" spans="2:47" s="259" customFormat="1" ht="25.7" hidden="1" customHeight="1">
      <c r="B90" s="11"/>
      <c r="C90" s="276" t="s">
        <v>13</v>
      </c>
      <c r="F90" s="277" t="str">
        <f>IF(E17="","",E17)</f>
        <v/>
      </c>
      <c r="I90" s="276" t="s">
        <v>16</v>
      </c>
      <c r="J90" s="275">
        <f>E23</f>
        <v>0</v>
      </c>
      <c r="L90" s="11"/>
    </row>
    <row r="91" spans="2:47" s="259" customFormat="1" ht="10.35" hidden="1" customHeight="1">
      <c r="B91" s="11"/>
      <c r="L91" s="11"/>
    </row>
    <row r="92" spans="2:47" s="259" customFormat="1" ht="29.25" hidden="1" customHeight="1">
      <c r="B92" s="11"/>
      <c r="C92" s="274" t="s">
        <v>538</v>
      </c>
      <c r="D92" s="272"/>
      <c r="E92" s="272"/>
      <c r="F92" s="272"/>
      <c r="G92" s="272"/>
      <c r="H92" s="272"/>
      <c r="I92" s="272"/>
      <c r="J92" s="273" t="s">
        <v>528</v>
      </c>
      <c r="K92" s="272"/>
      <c r="L92" s="11"/>
    </row>
    <row r="93" spans="2:47" s="259" customFormat="1" ht="10.35" hidden="1" customHeight="1">
      <c r="B93" s="11"/>
      <c r="L93" s="11"/>
    </row>
    <row r="94" spans="2:47" s="259" customFormat="1" ht="22.9" hidden="1" customHeight="1">
      <c r="B94" s="11"/>
      <c r="C94" s="271" t="s">
        <v>520</v>
      </c>
      <c r="J94" s="270" t="e">
        <f>#REF!</f>
        <v>#REF!</v>
      </c>
      <c r="L94" s="11"/>
      <c r="AU94" s="206" t="s">
        <v>519</v>
      </c>
    </row>
    <row r="95" spans="2:47" s="265" customFormat="1" ht="24.95" hidden="1" customHeight="1">
      <c r="B95" s="266"/>
      <c r="D95" s="269" t="s">
        <v>537</v>
      </c>
      <c r="E95" s="268"/>
      <c r="F95" s="268"/>
      <c r="G95" s="268"/>
      <c r="H95" s="268"/>
      <c r="I95" s="268"/>
      <c r="J95" s="267" t="e">
        <f>#REF!</f>
        <v>#REF!</v>
      </c>
      <c r="L95" s="266"/>
    </row>
    <row r="96" spans="2:47" s="260" customFormat="1" ht="19.899999999999999" hidden="1" customHeight="1">
      <c r="B96" s="261"/>
      <c r="D96" s="264" t="s">
        <v>536</v>
      </c>
      <c r="E96" s="263"/>
      <c r="F96" s="263"/>
      <c r="G96" s="263"/>
      <c r="H96" s="263"/>
      <c r="I96" s="263"/>
      <c r="J96" s="262" t="e">
        <f>#REF!</f>
        <v>#REF!</v>
      </c>
      <c r="L96" s="261"/>
    </row>
    <row r="97" spans="2:12" s="260" customFormat="1" ht="19.899999999999999" hidden="1" customHeight="1">
      <c r="B97" s="261"/>
      <c r="D97" s="264" t="s">
        <v>535</v>
      </c>
      <c r="E97" s="263"/>
      <c r="F97" s="263"/>
      <c r="G97" s="263"/>
      <c r="H97" s="263"/>
      <c r="I97" s="263"/>
      <c r="J97" s="262" t="e">
        <f>#REF!</f>
        <v>#REF!</v>
      </c>
      <c r="L97" s="261"/>
    </row>
    <row r="98" spans="2:12" s="259" customFormat="1" ht="21.75" hidden="1" customHeight="1">
      <c r="B98" s="11"/>
      <c r="L98" s="11"/>
    </row>
    <row r="99" spans="2:12" s="259" customFormat="1" ht="6.95" hidden="1" customHeight="1">
      <c r="B99" s="195"/>
      <c r="C99" s="194"/>
      <c r="D99" s="194"/>
      <c r="E99" s="194"/>
      <c r="F99" s="194"/>
      <c r="G99" s="194"/>
      <c r="H99" s="194"/>
      <c r="I99" s="194"/>
      <c r="J99" s="194"/>
      <c r="K99" s="194"/>
      <c r="L99" s="11"/>
    </row>
    <row r="100" spans="2:12" hidden="1"/>
    <row r="101" spans="2:12" hidden="1"/>
    <row r="102" spans="2:12" hidden="1"/>
    <row r="104" spans="2:12" ht="18.600000000000001" customHeight="1"/>
  </sheetData>
  <mergeCells count="6">
    <mergeCell ref="E85:H85"/>
    <mergeCell ref="E6:H6"/>
    <mergeCell ref="E8:H8"/>
    <mergeCell ref="E17:H17"/>
    <mergeCell ref="E26:H26"/>
    <mergeCell ref="E83:H83"/>
  </mergeCells>
  <pageMargins left="0.39374999999999999" right="0.39374999999999999" top="0.39374999999999999" bottom="0.39374999999999999" header="0" footer="0"/>
  <pageSetup paperSize="9" scale="77" fitToHeight="100" orientation="portrait" blackAndWhite="1" r:id="rId1"/>
  <headerFooter>
    <oddFooter>&amp;CStrana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workbookViewId="0">
      <selection activeCell="E29" sqref="E29"/>
    </sheetView>
  </sheetViews>
  <sheetFormatPr defaultColWidth="10.6640625" defaultRowHeight="12" customHeight="1"/>
  <cols>
    <col min="1" max="1" width="16.33203125" style="46" customWidth="1"/>
    <col min="2" max="2" width="72.33203125" style="46" customWidth="1"/>
    <col min="3" max="3" width="22" style="46" customWidth="1"/>
    <col min="4" max="4" width="21" style="46" customWidth="1"/>
    <col min="5" max="5" width="21.5" style="46" customWidth="1"/>
    <col min="6" max="16384" width="10.6640625" style="46"/>
  </cols>
  <sheetData>
    <row r="1" spans="1:6" ht="30.75" customHeight="1">
      <c r="A1" s="513" t="s">
        <v>539</v>
      </c>
      <c r="B1" s="513"/>
      <c r="C1" s="513"/>
      <c r="D1" s="513"/>
      <c r="E1" s="513"/>
    </row>
    <row r="2" spans="1:6" ht="12.75" customHeight="1">
      <c r="A2" s="192" t="s">
        <v>150</v>
      </c>
      <c r="B2" s="192"/>
      <c r="C2" s="192"/>
      <c r="D2" s="192"/>
      <c r="E2" s="192"/>
    </row>
    <row r="3" spans="1:6" ht="12.75" customHeight="1">
      <c r="A3" s="192" t="s">
        <v>1253</v>
      </c>
      <c r="B3" s="192"/>
      <c r="C3" s="192"/>
      <c r="D3" s="192"/>
      <c r="E3" s="192"/>
    </row>
    <row r="4" spans="1:6" ht="13.5" customHeight="1">
      <c r="A4" s="193"/>
      <c r="B4" s="193"/>
      <c r="C4" s="192"/>
      <c r="D4" s="192"/>
      <c r="E4" s="192"/>
    </row>
    <row r="5" spans="1:6" ht="6.75" customHeight="1">
      <c r="A5" s="146"/>
      <c r="B5" s="146"/>
      <c r="C5" s="146"/>
      <c r="D5" s="146"/>
      <c r="E5" s="146"/>
    </row>
    <row r="6" spans="1:6" ht="13.5" customHeight="1">
      <c r="A6" s="484" t="s">
        <v>149</v>
      </c>
      <c r="B6" s="484"/>
      <c r="C6" s="190"/>
      <c r="D6" s="191"/>
      <c r="E6" s="190"/>
    </row>
    <row r="7" spans="1:6" ht="14.25" customHeight="1">
      <c r="A7" s="484" t="s">
        <v>148</v>
      </c>
      <c r="B7" s="484"/>
      <c r="C7" s="187"/>
      <c r="D7" s="514" t="s">
        <v>147</v>
      </c>
      <c r="E7" s="515"/>
    </row>
    <row r="8" spans="1:6" ht="14.25" customHeight="1">
      <c r="A8" s="484" t="s">
        <v>146</v>
      </c>
      <c r="B8" s="484"/>
      <c r="C8" s="187"/>
      <c r="D8" s="484" t="s">
        <v>145</v>
      </c>
      <c r="E8" s="187"/>
    </row>
    <row r="9" spans="1:6" ht="6.75" customHeight="1">
      <c r="A9" s="183"/>
      <c r="B9" s="183"/>
      <c r="C9" s="183"/>
      <c r="D9" s="183"/>
      <c r="E9" s="183"/>
    </row>
    <row r="10" spans="1:6" ht="23.25" customHeight="1">
      <c r="A10" s="186" t="s">
        <v>144</v>
      </c>
      <c r="B10" s="186" t="s">
        <v>143</v>
      </c>
      <c r="C10" s="186" t="s">
        <v>142</v>
      </c>
      <c r="D10" s="186" t="s">
        <v>75</v>
      </c>
      <c r="E10" s="186" t="s">
        <v>141</v>
      </c>
    </row>
    <row r="11" spans="1:6" ht="12.75" hidden="1" customHeight="1">
      <c r="A11" s="186" t="s">
        <v>102</v>
      </c>
      <c r="B11" s="186" t="s">
        <v>96</v>
      </c>
      <c r="C11" s="185" t="s">
        <v>91</v>
      </c>
      <c r="D11" s="185" t="s">
        <v>85</v>
      </c>
      <c r="E11" s="185" t="s">
        <v>81</v>
      </c>
    </row>
    <row r="12" spans="1:6" ht="4.5" customHeight="1">
      <c r="A12" s="184"/>
      <c r="B12" s="184"/>
      <c r="C12" s="183"/>
      <c r="D12" s="183"/>
      <c r="E12" s="183"/>
    </row>
    <row r="13" spans="1:6" ht="30.75" customHeight="1">
      <c r="A13" s="182" t="s">
        <v>101</v>
      </c>
      <c r="B13" s="181" t="s">
        <v>140</v>
      </c>
      <c r="C13" s="347">
        <f>'Rozpočet E1.6'!J40</f>
        <v>0</v>
      </c>
      <c r="D13" s="347">
        <f>'Rozpočet E1.6'!J41</f>
        <v>0</v>
      </c>
      <c r="E13" s="347">
        <f>D13+C13</f>
        <v>0</v>
      </c>
      <c r="F13" s="175"/>
    </row>
    <row r="14" spans="1:6" ht="30.75" customHeight="1">
      <c r="A14" s="182" t="s">
        <v>90</v>
      </c>
      <c r="B14" s="181" t="s">
        <v>139</v>
      </c>
      <c r="C14" s="347">
        <v>0</v>
      </c>
      <c r="D14" s="347">
        <v>0</v>
      </c>
      <c r="E14" s="347">
        <f>D14+C14</f>
        <v>0</v>
      </c>
      <c r="F14" s="175"/>
    </row>
    <row r="15" spans="1:6" ht="30.75" customHeight="1">
      <c r="A15" s="182" t="s">
        <v>138</v>
      </c>
      <c r="B15" s="181" t="s">
        <v>137</v>
      </c>
      <c r="C15" s="347">
        <v>0</v>
      </c>
      <c r="D15" s="347">
        <v>0</v>
      </c>
      <c r="E15" s="347">
        <f>D15+C15</f>
        <v>0</v>
      </c>
      <c r="F15" s="175"/>
    </row>
    <row r="16" spans="1:6" ht="30.75" customHeight="1">
      <c r="A16" s="179"/>
      <c r="B16" s="178" t="s">
        <v>136</v>
      </c>
      <c r="C16" s="346">
        <f>C15+C14+C13</f>
        <v>0</v>
      </c>
      <c r="D16" s="346">
        <f>D13+D14+D15</f>
        <v>0</v>
      </c>
      <c r="E16" s="346">
        <f>E13+E14+E15</f>
        <v>0</v>
      </c>
      <c r="F16" s="175"/>
    </row>
  </sheetData>
  <mergeCells count="2">
    <mergeCell ref="A1:E1"/>
    <mergeCell ref="D7:E7"/>
  </mergeCells>
  <pageMargins left="0.39370079040527345" right="0.39370079040527345" top="0.7874015808105469" bottom="0.7874015808105469" header="0" footer="0"/>
  <pageSetup paperSize="9" scale="79" fitToHeight="100" orientation="portrait" blackAndWhite="1" r:id="rId1"/>
  <headerFooter alignWithMargins="0">
    <oddFooter>&amp;C   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21</vt:i4>
      </vt:variant>
      <vt:variant>
        <vt:lpstr>Pomenované rozsahy</vt:lpstr>
      </vt:variant>
      <vt:variant>
        <vt:i4>19</vt:i4>
      </vt:variant>
    </vt:vector>
  </HeadingPairs>
  <TitlesOfParts>
    <vt:vector size="40" baseType="lpstr">
      <vt:lpstr>Celkový krycí list</vt:lpstr>
      <vt:lpstr>Celková rekapitulácia</vt:lpstr>
      <vt:lpstr>Celkový krycí list oprávnené</vt:lpstr>
      <vt:lpstr>Celková rekapitulácia oprávnené</vt:lpstr>
      <vt:lpstr>Krycí list E1.1</vt:lpstr>
      <vt:lpstr>Rekapitulácia E1.1</vt:lpstr>
      <vt:lpstr>Rozpočet E1.1</vt:lpstr>
      <vt:lpstr>Krycí list E1.6</vt:lpstr>
      <vt:lpstr>Rekapitulácia E1.6</vt:lpstr>
      <vt:lpstr>Rozpočet E1.6</vt:lpstr>
      <vt:lpstr>Krycí list E1.7</vt:lpstr>
      <vt:lpstr>Rekapitulácia E1.7</vt:lpstr>
      <vt:lpstr>Rozpočet E1.7</vt:lpstr>
      <vt:lpstr>Celkový krycí list - neoprávnen</vt:lpstr>
      <vt:lpstr>Celková rekapitulácia - neopráv</vt:lpstr>
      <vt:lpstr>Krycí list E1.4</vt:lpstr>
      <vt:lpstr> Rekapitulácia rozpočtu E1.4</vt:lpstr>
      <vt:lpstr>Rozpočet E1.4</vt:lpstr>
      <vt:lpstr>Krycí list rozpočtu E1.7</vt:lpstr>
      <vt:lpstr>Rekapitulácia rozpočtu E1.7</vt:lpstr>
      <vt:lpstr>Rozpočet E1.7 (2)</vt:lpstr>
      <vt:lpstr>' Rekapitulácia rozpočtu E1.4'!Názvy_tlače</vt:lpstr>
      <vt:lpstr>'Celková rekapitulácia'!Názvy_tlače</vt:lpstr>
      <vt:lpstr>'Celková rekapitulácia - neopráv'!Názvy_tlače</vt:lpstr>
      <vt:lpstr>'Celková rekapitulácia oprávnené'!Názvy_tlače</vt:lpstr>
      <vt:lpstr>'Celkový krycí list'!Názvy_tlače</vt:lpstr>
      <vt:lpstr>'Celkový krycí list - neoprávnen'!Názvy_tlače</vt:lpstr>
      <vt:lpstr>'Celkový krycí list oprávnené'!Názvy_tlače</vt:lpstr>
      <vt:lpstr>'Krycí list E1.4'!Názvy_tlače</vt:lpstr>
      <vt:lpstr>'Krycí list E1.7'!Názvy_tlače</vt:lpstr>
      <vt:lpstr>'Krycí list rozpočtu E1.7'!Názvy_tlače</vt:lpstr>
      <vt:lpstr>'Rekapitulácia E1.1'!Názvy_tlače</vt:lpstr>
      <vt:lpstr>'Rekapitulácia E1.6'!Názvy_tlače</vt:lpstr>
      <vt:lpstr>'Rekapitulácia E1.7'!Názvy_tlače</vt:lpstr>
      <vt:lpstr>'Rekapitulácia rozpočtu E1.7'!Názvy_tlače</vt:lpstr>
      <vt:lpstr>'Rozpočet E1.1'!Názvy_tlače</vt:lpstr>
      <vt:lpstr>'Rozpočet E1.4'!Názvy_tlače</vt:lpstr>
      <vt:lpstr>'Rozpočet E1.6'!Názvy_tlače</vt:lpstr>
      <vt:lpstr>'Rozpočet E1.1'!Oblasť_tlače</vt:lpstr>
      <vt:lpstr>'Rozpočet E1.6'!Oblasť_tlače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LAPTOP-JVJKK6JQ\Martin</dc:creator>
  <cp:lastModifiedBy>Roman Novosad</cp:lastModifiedBy>
  <cp:lastPrinted>2022-02-08T09:43:35Z</cp:lastPrinted>
  <dcterms:created xsi:type="dcterms:W3CDTF">2021-10-14T15:21:54Z</dcterms:created>
  <dcterms:modified xsi:type="dcterms:W3CDTF">2022-02-08T09:44:19Z</dcterms:modified>
</cp:coreProperties>
</file>