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:\VO CURI Banská Štiavnica\Príloha č. 2 súťažných podkladov - Výkaz výmer\"/>
    </mc:Choice>
  </mc:AlternateContent>
  <xr:revisionPtr revIDLastSave="0" documentId="8_{C435054F-5F38-45E8-8EEB-2F0CC26DA51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01 - Navrhovaný stav a bú..." sheetId="2" r:id="rId2"/>
    <sheet name="02 - Elektroinštalácie" sheetId="3" r:id="rId3"/>
    <sheet name="03 - Vykurovanie" sheetId="4" r:id="rId4"/>
  </sheets>
  <definedNames>
    <definedName name="_xlnm._FilterDatabase" localSheetId="1" hidden="1">'01 - Navrhovaný stav a bú...'!$C$130:$K$245</definedName>
    <definedName name="_xlnm._FilterDatabase" localSheetId="2" hidden="1">'02 - Elektroinštalácie'!$C$118:$K$206</definedName>
    <definedName name="_xlnm._FilterDatabase" localSheetId="3" hidden="1">'03 - Vykurovanie'!$C$119:$K$127</definedName>
    <definedName name="_xlnm.Print_Titles" localSheetId="1">'01 - Navrhovaný stav a bú...'!$130:$130</definedName>
    <definedName name="_xlnm.Print_Titles" localSheetId="2">'02 - Elektroinštalácie'!$118:$118</definedName>
    <definedName name="_xlnm.Print_Titles" localSheetId="3">'03 - Vykurovanie'!$119:$119</definedName>
    <definedName name="_xlnm.Print_Titles" localSheetId="0">'Rekapitulácia stavby'!$92:$92</definedName>
    <definedName name="_xlnm.Print_Area" localSheetId="1">'01 - Navrhovaný stav a bú...'!$C$4:$J$76,'01 - Navrhovaný stav a bú...'!$C$82:$J$112,'01 - Navrhovaný stav a bú...'!$C$118:$J$245</definedName>
    <definedName name="_xlnm.Print_Area" localSheetId="2">'02 - Elektroinštalácie'!$C$4:$J$76,'02 - Elektroinštalácie'!$C$82:$J$100,'02 - Elektroinštalácie'!$C$106:$J$206</definedName>
    <definedName name="_xlnm.Print_Area" localSheetId="3">'03 - Vykurovanie'!$C$4:$J$76,'03 - Vykurovanie'!$C$82:$J$101,'03 - Vykurovanie'!$C$107:$J$127</definedName>
    <definedName name="_xlnm.Print_Area" localSheetId="0">'Rekapitulácia stavby'!$D$4:$AO$76,'Rekapitulácia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7" i="2" l="1"/>
  <c r="H195" i="2"/>
  <c r="H194" i="2"/>
  <c r="H192" i="2"/>
  <c r="H191" i="2"/>
  <c r="H189" i="2"/>
  <c r="H188" i="2"/>
  <c r="H186" i="2"/>
  <c r="H185" i="2"/>
  <c r="H175" i="2"/>
  <c r="J37" i="4" l="1"/>
  <c r="J36" i="4"/>
  <c r="AY97" i="1" s="1"/>
  <c r="J35" i="4"/>
  <c r="AX97" i="1" s="1"/>
  <c r="BI127" i="4"/>
  <c r="BH127" i="4"/>
  <c r="BG127" i="4"/>
  <c r="BE127" i="4"/>
  <c r="T127" i="4"/>
  <c r="T126" i="4" s="1"/>
  <c r="T125" i="4" s="1"/>
  <c r="R127" i="4"/>
  <c r="R126" i="4" s="1"/>
  <c r="R125" i="4" s="1"/>
  <c r="P127" i="4"/>
  <c r="P126" i="4" s="1"/>
  <c r="P125" i="4" s="1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R122" i="4" s="1"/>
  <c r="R121" i="4" s="1"/>
  <c r="R120" i="4" s="1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89" i="4"/>
  <c r="E7" i="4"/>
  <c r="E85" i="4" s="1"/>
  <c r="J37" i="3"/>
  <c r="J36" i="3"/>
  <c r="AY96" i="1" s="1"/>
  <c r="J35" i="3"/>
  <c r="AX96" i="1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J116" i="3"/>
  <c r="J115" i="3"/>
  <c r="F115" i="3"/>
  <c r="F113" i="3"/>
  <c r="E111" i="3"/>
  <c r="J92" i="3"/>
  <c r="J91" i="3"/>
  <c r="F91" i="3"/>
  <c r="F89" i="3"/>
  <c r="E87" i="3"/>
  <c r="J18" i="3"/>
  <c r="E18" i="3"/>
  <c r="F92" i="3" s="1"/>
  <c r="J17" i="3"/>
  <c r="J113" i="3"/>
  <c r="E7" i="3"/>
  <c r="E109" i="3" s="1"/>
  <c r="J37" i="2"/>
  <c r="J36" i="2"/>
  <c r="AY95" i="1" s="1"/>
  <c r="J35" i="2"/>
  <c r="AX95" i="1" s="1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T196" i="2" s="1"/>
  <c r="R197" i="2"/>
  <c r="R196" i="2" s="1"/>
  <c r="P197" i="2"/>
  <c r="P196" i="2" s="1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92" i="2" s="1"/>
  <c r="J17" i="2"/>
  <c r="J125" i="2"/>
  <c r="E7" i="2"/>
  <c r="E121" i="2" s="1"/>
  <c r="L90" i="1"/>
  <c r="AM90" i="1"/>
  <c r="AM89" i="1"/>
  <c r="L89" i="1"/>
  <c r="AM87" i="1"/>
  <c r="L87" i="1"/>
  <c r="L85" i="1"/>
  <c r="L84" i="1"/>
  <c r="BK124" i="4"/>
  <c r="J187" i="3"/>
  <c r="BK186" i="3"/>
  <c r="BK166" i="3"/>
  <c r="J165" i="3"/>
  <c r="BK158" i="3"/>
  <c r="BK156" i="3"/>
  <c r="BK147" i="3"/>
  <c r="BK146" i="3"/>
  <c r="BK140" i="3"/>
  <c r="J137" i="3"/>
  <c r="J135" i="3"/>
  <c r="BK134" i="3"/>
  <c r="J229" i="2"/>
  <c r="BK217" i="2"/>
  <c r="J216" i="2"/>
  <c r="BK176" i="2"/>
  <c r="J175" i="2"/>
  <c r="J166" i="2"/>
  <c r="BK157" i="2"/>
  <c r="BK156" i="2"/>
  <c r="J148" i="2"/>
  <c r="J146" i="2"/>
  <c r="J206" i="3"/>
  <c r="BK204" i="3"/>
  <c r="J201" i="3"/>
  <c r="BK199" i="3"/>
  <c r="J191" i="3"/>
  <c r="J189" i="3"/>
  <c r="J184" i="3"/>
  <c r="BK179" i="3"/>
  <c r="J178" i="3"/>
  <c r="J168" i="3"/>
  <c r="J167" i="3"/>
  <c r="BK165" i="3"/>
  <c r="J164" i="3"/>
  <c r="BK159" i="3"/>
  <c r="J158" i="3"/>
  <c r="BK157" i="3"/>
  <c r="BK148" i="3"/>
  <c r="J144" i="3"/>
  <c r="J131" i="3"/>
  <c r="BK128" i="3"/>
  <c r="BK121" i="3"/>
  <c r="BK227" i="2"/>
  <c r="J225" i="2"/>
  <c r="J222" i="2"/>
  <c r="J221" i="2"/>
  <c r="BK216" i="2"/>
  <c r="J215" i="2"/>
  <c r="J205" i="2"/>
  <c r="J195" i="2"/>
  <c r="J185" i="2"/>
  <c r="BK184" i="2"/>
  <c r="BK179" i="2"/>
  <c r="J168" i="2"/>
  <c r="BK143" i="2"/>
  <c r="BK206" i="3"/>
  <c r="BK202" i="3"/>
  <c r="BK201" i="3"/>
  <c r="BK189" i="3"/>
  <c r="BK188" i="3"/>
  <c r="BK185" i="3"/>
  <c r="J175" i="3"/>
  <c r="J174" i="3"/>
  <c r="BK170" i="3"/>
  <c r="J166" i="3"/>
  <c r="BK155" i="3"/>
  <c r="BK145" i="3"/>
  <c r="BK142" i="3"/>
  <c r="J136" i="3"/>
  <c r="J134" i="3"/>
  <c r="J132" i="3"/>
  <c r="BK124" i="3"/>
  <c r="J243" i="2"/>
  <c r="BK241" i="2"/>
  <c r="BK229" i="2"/>
  <c r="J219" i="2"/>
  <c r="J217" i="2"/>
  <c r="J206" i="2"/>
  <c r="BK191" i="2"/>
  <c r="BK189" i="2"/>
  <c r="J171" i="2"/>
  <c r="J164" i="2"/>
  <c r="BK163" i="2"/>
  <c r="BK141" i="2"/>
  <c r="J140" i="2"/>
  <c r="BK134" i="2"/>
  <c r="J127" i="4"/>
  <c r="BK194" i="3"/>
  <c r="J188" i="3"/>
  <c r="BK184" i="3"/>
  <c r="J183" i="3"/>
  <c r="J182" i="3"/>
  <c r="J176" i="3"/>
  <c r="BK171" i="3"/>
  <c r="J170" i="3"/>
  <c r="J169" i="3"/>
  <c r="BK168" i="3"/>
  <c r="BK164" i="3"/>
  <c r="BK162" i="3"/>
  <c r="BK160" i="3"/>
  <c r="BK154" i="3"/>
  <c r="BK139" i="3"/>
  <c r="BK138" i="3"/>
  <c r="BK242" i="2"/>
  <c r="BK239" i="2"/>
  <c r="J238" i="2"/>
  <c r="J237" i="2"/>
  <c r="BK210" i="2"/>
  <c r="BK205" i="2"/>
  <c r="BK203" i="2"/>
  <c r="J202" i="2"/>
  <c r="BK180" i="2"/>
  <c r="J179" i="2"/>
  <c r="BK177" i="2"/>
  <c r="BK175" i="2"/>
  <c r="J172" i="2"/>
  <c r="BK171" i="2"/>
  <c r="BK170" i="2"/>
  <c r="BK169" i="2"/>
  <c r="BK151" i="2"/>
  <c r="J150" i="2"/>
  <c r="J138" i="2"/>
  <c r="J137" i="2"/>
  <c r="J204" i="3"/>
  <c r="J203" i="3"/>
  <c r="BK200" i="3"/>
  <c r="BK198" i="3"/>
  <c r="BK193" i="3"/>
  <c r="J192" i="3"/>
  <c r="BK191" i="3"/>
  <c r="J181" i="3"/>
  <c r="BK169" i="3"/>
  <c r="J162" i="3"/>
  <c r="BK161" i="3"/>
  <c r="J147" i="3"/>
  <c r="J145" i="3"/>
  <c r="BK144" i="3"/>
  <c r="BK143" i="3"/>
  <c r="J142" i="3"/>
  <c r="BK122" i="3"/>
  <c r="J241" i="2"/>
  <c r="J239" i="2"/>
  <c r="BK206" i="2"/>
  <c r="J201" i="2"/>
  <c r="BK194" i="2"/>
  <c r="J192" i="2"/>
  <c r="J186" i="2"/>
  <c r="J178" i="2"/>
  <c r="J177" i="2"/>
  <c r="J169" i="2"/>
  <c r="BK168" i="2"/>
  <c r="BK155" i="2"/>
  <c r="J153" i="2"/>
  <c r="J152" i="2"/>
  <c r="BK140" i="2"/>
  <c r="BK203" i="3"/>
  <c r="J198" i="3"/>
  <c r="J197" i="3"/>
  <c r="BK182" i="3"/>
  <c r="BK174" i="3"/>
  <c r="BK173" i="3"/>
  <c r="BK141" i="3"/>
  <c r="BK136" i="3"/>
  <c r="BK127" i="3"/>
  <c r="J124" i="3"/>
  <c r="J123" i="3"/>
  <c r="BK237" i="2"/>
  <c r="J233" i="2"/>
  <c r="J228" i="2"/>
  <c r="J227" i="2"/>
  <c r="J224" i="2"/>
  <c r="J218" i="2"/>
  <c r="BK215" i="2"/>
  <c r="BK214" i="2"/>
  <c r="BK212" i="2"/>
  <c r="J204" i="2"/>
  <c r="BK200" i="2"/>
  <c r="J197" i="2"/>
  <c r="BK161" i="2"/>
  <c r="J151" i="2"/>
  <c r="BK147" i="2"/>
  <c r="J143" i="2"/>
  <c r="J141" i="2"/>
  <c r="BK205" i="3"/>
  <c r="BK196" i="3"/>
  <c r="J161" i="3"/>
  <c r="J160" i="3"/>
  <c r="J159" i="3"/>
  <c r="J157" i="3"/>
  <c r="J156" i="3"/>
  <c r="J155" i="3"/>
  <c r="J154" i="3"/>
  <c r="J152" i="3"/>
  <c r="BK151" i="3"/>
  <c r="BK150" i="3"/>
  <c r="BK149" i="3"/>
  <c r="BK133" i="3"/>
  <c r="J127" i="3"/>
  <c r="BK218" i="2"/>
  <c r="J213" i="2"/>
  <c r="J203" i="2"/>
  <c r="BK201" i="2"/>
  <c r="BK183" i="2"/>
  <c r="J180" i="2"/>
  <c r="BK148" i="2"/>
  <c r="J147" i="2"/>
  <c r="BK146" i="2"/>
  <c r="J145" i="2"/>
  <c r="BK144" i="2"/>
  <c r="J134" i="2"/>
  <c r="BK127" i="4"/>
  <c r="BK192" i="3"/>
  <c r="BK178" i="3"/>
  <c r="J177" i="3"/>
  <c r="J173" i="3"/>
  <c r="J172" i="3"/>
  <c r="BK153" i="3"/>
  <c r="BK152" i="3"/>
  <c r="J151" i="3"/>
  <c r="BK137" i="3"/>
  <c r="BK132" i="3"/>
  <c r="J129" i="3"/>
  <c r="BK232" i="2"/>
  <c r="BK219" i="2"/>
  <c r="J214" i="2"/>
  <c r="J212" i="2"/>
  <c r="BK209" i="2"/>
  <c r="J207" i="2"/>
  <c r="J189" i="2"/>
  <c r="BK188" i="2"/>
  <c r="J184" i="2"/>
  <c r="J183" i="2"/>
  <c r="BK182" i="2"/>
  <c r="BK181" i="2"/>
  <c r="J176" i="2"/>
  <c r="J174" i="2"/>
  <c r="J165" i="2"/>
  <c r="J163" i="2"/>
  <c r="J159" i="2"/>
  <c r="BK158" i="2"/>
  <c r="J154" i="2"/>
  <c r="BK153" i="2"/>
  <c r="BK152" i="2"/>
  <c r="BK135" i="2"/>
  <c r="J200" i="3"/>
  <c r="J196" i="3"/>
  <c r="J195" i="3"/>
  <c r="J180" i="3"/>
  <c r="BK175" i="3"/>
  <c r="J171" i="3"/>
  <c r="BK167" i="3"/>
  <c r="J153" i="3"/>
  <c r="J150" i="3"/>
  <c r="J143" i="3"/>
  <c r="J141" i="3"/>
  <c r="J140" i="3"/>
  <c r="J126" i="3"/>
  <c r="J125" i="3"/>
  <c r="BK123" i="3"/>
  <c r="BK243" i="2"/>
  <c r="J242" i="2"/>
  <c r="J231" i="2"/>
  <c r="BK223" i="2"/>
  <c r="J208" i="2"/>
  <c r="BK162" i="2"/>
  <c r="J161" i="2"/>
  <c r="J158" i="2"/>
  <c r="J155" i="2"/>
  <c r="BK154" i="2"/>
  <c r="BK150" i="2"/>
  <c r="BK149" i="2"/>
  <c r="J144" i="2"/>
  <c r="BK123" i="4"/>
  <c r="J193" i="3"/>
  <c r="J185" i="3"/>
  <c r="BK183" i="3"/>
  <c r="BK180" i="3"/>
  <c r="BK135" i="3"/>
  <c r="J130" i="3"/>
  <c r="BK129" i="3"/>
  <c r="J128" i="3"/>
  <c r="BK126" i="3"/>
  <c r="BK125" i="3"/>
  <c r="J122" i="3"/>
  <c r="J121" i="3"/>
  <c r="BK233" i="2"/>
  <c r="BK228" i="2"/>
  <c r="J211" i="2"/>
  <c r="J210" i="2"/>
  <c r="J209" i="2"/>
  <c r="BK208" i="2"/>
  <c r="BK207" i="2"/>
  <c r="J200" i="2"/>
  <c r="J194" i="2"/>
  <c r="BK142" i="2"/>
  <c r="J124" i="4"/>
  <c r="BK197" i="3"/>
  <c r="BK195" i="3"/>
  <c r="J194" i="3"/>
  <c r="J186" i="3"/>
  <c r="J179" i="3"/>
  <c r="BK177" i="3"/>
  <c r="BK172" i="3"/>
  <c r="J146" i="3"/>
  <c r="J138" i="3"/>
  <c r="BK225" i="2"/>
  <c r="BK222" i="2"/>
  <c r="BK221" i="2"/>
  <c r="BK211" i="2"/>
  <c r="BK204" i="2"/>
  <c r="BK197" i="2"/>
  <c r="BK195" i="2"/>
  <c r="BK192" i="2"/>
  <c r="J191" i="2"/>
  <c r="J182" i="2"/>
  <c r="J181" i="2"/>
  <c r="BK174" i="2"/>
  <c r="BK172" i="2"/>
  <c r="J170" i="2"/>
  <c r="BK164" i="2"/>
  <c r="J162" i="2"/>
  <c r="J149" i="2"/>
  <c r="J142" i="2"/>
  <c r="BK138" i="2"/>
  <c r="BK137" i="2"/>
  <c r="J135" i="2"/>
  <c r="AS94" i="1"/>
  <c r="J123" i="4"/>
  <c r="J205" i="3"/>
  <c r="J202" i="3"/>
  <c r="J199" i="3"/>
  <c r="BK187" i="3"/>
  <c r="BK181" i="3"/>
  <c r="BK176" i="3"/>
  <c r="J149" i="3"/>
  <c r="J148" i="3"/>
  <c r="J139" i="3"/>
  <c r="J133" i="3"/>
  <c r="BK131" i="3"/>
  <c r="BK130" i="3"/>
  <c r="BK238" i="2"/>
  <c r="J232" i="2"/>
  <c r="BK231" i="2"/>
  <c r="BK224" i="2"/>
  <c r="J223" i="2"/>
  <c r="BK213" i="2"/>
  <c r="BK202" i="2"/>
  <c r="J188" i="2"/>
  <c r="BK186" i="2"/>
  <c r="BK185" i="2"/>
  <c r="BK178" i="2"/>
  <c r="BK166" i="2"/>
  <c r="BK165" i="2"/>
  <c r="BK159" i="2"/>
  <c r="J157" i="2"/>
  <c r="J156" i="2"/>
  <c r="BK145" i="2"/>
  <c r="R133" i="2" l="1"/>
  <c r="T139" i="2"/>
  <c r="R199" i="2"/>
  <c r="P234" i="2"/>
  <c r="BK240" i="2"/>
  <c r="J240" i="2" s="1"/>
  <c r="J110" i="2" s="1"/>
  <c r="T120" i="3"/>
  <c r="P163" i="3"/>
  <c r="P122" i="4"/>
  <c r="P121" i="4" s="1"/>
  <c r="P120" i="4" s="1"/>
  <c r="AU97" i="1" s="1"/>
  <c r="T136" i="2"/>
  <c r="P220" i="2"/>
  <c r="BK236" i="2"/>
  <c r="J236" i="2" s="1"/>
  <c r="J109" i="2" s="1"/>
  <c r="T240" i="2"/>
  <c r="R163" i="3"/>
  <c r="BK122" i="4"/>
  <c r="BK121" i="4" s="1"/>
  <c r="BK136" i="2"/>
  <c r="J136" i="2" s="1"/>
  <c r="J99" i="2" s="1"/>
  <c r="T160" i="2"/>
  <c r="BK220" i="2"/>
  <c r="J220" i="2" s="1"/>
  <c r="J105" i="2" s="1"/>
  <c r="BK226" i="2"/>
  <c r="J226" i="2" s="1"/>
  <c r="J106" i="2" s="1"/>
  <c r="BK230" i="2"/>
  <c r="J230" i="2" s="1"/>
  <c r="J107" i="2" s="1"/>
  <c r="R230" i="2"/>
  <c r="R236" i="2"/>
  <c r="R244" i="2"/>
  <c r="BK190" i="3"/>
  <c r="J190" i="3"/>
  <c r="J99" i="3" s="1"/>
  <c r="P133" i="2"/>
  <c r="R120" i="3"/>
  <c r="P160" i="2"/>
  <c r="R220" i="2"/>
  <c r="R226" i="2"/>
  <c r="P230" i="2"/>
  <c r="T163" i="3"/>
  <c r="R136" i="2"/>
  <c r="R139" i="2"/>
  <c r="BK199" i="2"/>
  <c r="P226" i="2"/>
  <c r="BK244" i="2"/>
  <c r="J244" i="2" s="1"/>
  <c r="J111" i="2" s="1"/>
  <c r="R190" i="3"/>
  <c r="T133" i="2"/>
  <c r="R160" i="2"/>
  <c r="T220" i="2"/>
  <c r="T226" i="2"/>
  <c r="T230" i="2"/>
  <c r="P240" i="2"/>
  <c r="P190" i="3"/>
  <c r="T122" i="4"/>
  <c r="T121" i="4" s="1"/>
  <c r="T120" i="4" s="1"/>
  <c r="P136" i="2"/>
  <c r="P139" i="2"/>
  <c r="T199" i="2"/>
  <c r="BK234" i="2"/>
  <c r="J234" i="2" s="1"/>
  <c r="J108" i="2" s="1"/>
  <c r="P244" i="2"/>
  <c r="BK163" i="3"/>
  <c r="J163" i="3" s="1"/>
  <c r="J98" i="3" s="1"/>
  <c r="BK160" i="2"/>
  <c r="J160" i="2" s="1"/>
  <c r="J101" i="2" s="1"/>
  <c r="P199" i="2"/>
  <c r="T234" i="2"/>
  <c r="T236" i="2"/>
  <c r="T190" i="3"/>
  <c r="BK133" i="2"/>
  <c r="BK139" i="2"/>
  <c r="J139" i="2" s="1"/>
  <c r="J100" i="2" s="1"/>
  <c r="P236" i="2"/>
  <c r="R240" i="2"/>
  <c r="P120" i="3"/>
  <c r="R234" i="2"/>
  <c r="T244" i="2"/>
  <c r="BK120" i="3"/>
  <c r="J120" i="3" s="1"/>
  <c r="J97" i="3" s="1"/>
  <c r="J89" i="2"/>
  <c r="F128" i="2"/>
  <c r="BF146" i="2"/>
  <c r="BF150" i="2"/>
  <c r="BF168" i="2"/>
  <c r="BF170" i="2"/>
  <c r="BF172" i="2"/>
  <c r="BF194" i="2"/>
  <c r="J89" i="3"/>
  <c r="F116" i="3"/>
  <c r="BF122" i="3"/>
  <c r="BF134" i="3"/>
  <c r="BF157" i="3"/>
  <c r="BF161" i="3"/>
  <c r="BF165" i="3"/>
  <c r="BF186" i="3"/>
  <c r="BF204" i="3"/>
  <c r="BF152" i="2"/>
  <c r="BF166" i="2"/>
  <c r="BF176" i="2"/>
  <c r="BF178" i="2"/>
  <c r="BF185" i="2"/>
  <c r="BF201" i="2"/>
  <c r="BF215" i="2"/>
  <c r="BF232" i="2"/>
  <c r="BF141" i="3"/>
  <c r="BF154" i="3"/>
  <c r="BF166" i="3"/>
  <c r="BF174" i="3"/>
  <c r="BF180" i="3"/>
  <c r="BF188" i="3"/>
  <c r="BF191" i="3"/>
  <c r="BF224" i="2"/>
  <c r="BF231" i="2"/>
  <c r="BF123" i="4"/>
  <c r="BF124" i="4"/>
  <c r="BK126" i="4"/>
  <c r="BK125" i="4"/>
  <c r="J125" i="4" s="1"/>
  <c r="J99" i="4" s="1"/>
  <c r="E85" i="2"/>
  <c r="BF186" i="2"/>
  <c r="BF189" i="2"/>
  <c r="BF217" i="2"/>
  <c r="BF233" i="2"/>
  <c r="BF127" i="3"/>
  <c r="BF128" i="3"/>
  <c r="BF145" i="3"/>
  <c r="BF158" i="3"/>
  <c r="BF169" i="3"/>
  <c r="BF183" i="3"/>
  <c r="BF202" i="3"/>
  <c r="E110" i="4"/>
  <c r="BF138" i="2"/>
  <c r="BF149" i="2"/>
  <c r="BF169" i="2"/>
  <c r="BF171" i="2"/>
  <c r="BF177" i="2"/>
  <c r="BF200" i="2"/>
  <c r="BF204" i="2"/>
  <c r="BF216" i="2"/>
  <c r="BF228" i="2"/>
  <c r="BF164" i="3"/>
  <c r="BF185" i="3"/>
  <c r="BF194" i="3"/>
  <c r="BF197" i="3"/>
  <c r="BF137" i="2"/>
  <c r="BF140" i="2"/>
  <c r="BF151" i="2"/>
  <c r="BF174" i="2"/>
  <c r="BF207" i="2"/>
  <c r="BK196" i="2"/>
  <c r="J196" i="2" s="1"/>
  <c r="J102" i="2" s="1"/>
  <c r="BF131" i="3"/>
  <c r="BF135" i="3"/>
  <c r="BF138" i="3"/>
  <c r="BF140" i="3"/>
  <c r="BF143" i="3"/>
  <c r="BF146" i="3"/>
  <c r="BF168" i="3"/>
  <c r="BF170" i="3"/>
  <c r="BF172" i="3"/>
  <c r="BF176" i="3"/>
  <c r="BF189" i="3"/>
  <c r="BF200" i="3"/>
  <c r="BF201" i="3"/>
  <c r="BF203" i="3"/>
  <c r="BF144" i="2"/>
  <c r="BF155" i="2"/>
  <c r="BF162" i="2"/>
  <c r="BF180" i="2"/>
  <c r="BF205" i="2"/>
  <c r="BF209" i="2"/>
  <c r="BF219" i="2"/>
  <c r="BF130" i="3"/>
  <c r="BF148" i="3"/>
  <c r="BF159" i="3"/>
  <c r="BF177" i="3"/>
  <c r="BF192" i="3"/>
  <c r="BF141" i="2"/>
  <c r="BF159" i="2"/>
  <c r="BF164" i="2"/>
  <c r="BF175" i="2"/>
  <c r="BF179" i="2"/>
  <c r="BF181" i="2"/>
  <c r="BF188" i="2"/>
  <c r="BF195" i="2"/>
  <c r="BF202" i="2"/>
  <c r="BF210" i="2"/>
  <c r="BF213" i="2"/>
  <c r="BF225" i="2"/>
  <c r="BF123" i="3"/>
  <c r="BF153" i="3"/>
  <c r="BF184" i="3"/>
  <c r="BF187" i="3"/>
  <c r="BF196" i="3"/>
  <c r="F92" i="4"/>
  <c r="J114" i="4"/>
  <c r="BF134" i="2"/>
  <c r="BF143" i="2"/>
  <c r="BF147" i="2"/>
  <c r="BF163" i="2"/>
  <c r="BF222" i="2"/>
  <c r="BF241" i="2"/>
  <c r="BF243" i="2"/>
  <c r="E85" i="3"/>
  <c r="BF121" i="3"/>
  <c r="BF124" i="3"/>
  <c r="BF142" i="3"/>
  <c r="BF152" i="3"/>
  <c r="BF156" i="3"/>
  <c r="BF179" i="3"/>
  <c r="BF135" i="2"/>
  <c r="BF148" i="2"/>
  <c r="BF154" i="2"/>
  <c r="BF156" i="2"/>
  <c r="BF157" i="2"/>
  <c r="BF158" i="2"/>
  <c r="BF165" i="2"/>
  <c r="BF184" i="2"/>
  <c r="BF192" i="2"/>
  <c r="BF203" i="2"/>
  <c r="BF212" i="2"/>
  <c r="BF221" i="2"/>
  <c r="BF239" i="2"/>
  <c r="BF242" i="2"/>
  <c r="BF129" i="3"/>
  <c r="BF147" i="3"/>
  <c r="BF150" i="3"/>
  <c r="BF182" i="3"/>
  <c r="BF193" i="3"/>
  <c r="BF195" i="3"/>
  <c r="BF198" i="3"/>
  <c r="BF199" i="3"/>
  <c r="BF145" i="2"/>
  <c r="BF153" i="2"/>
  <c r="BF161" i="2"/>
  <c r="BF183" i="2"/>
  <c r="BF191" i="2"/>
  <c r="BF197" i="2"/>
  <c r="BF206" i="2"/>
  <c r="BF218" i="2"/>
  <c r="BF223" i="2"/>
  <c r="BF229" i="2"/>
  <c r="BF238" i="2"/>
  <c r="BF125" i="3"/>
  <c r="BF126" i="3"/>
  <c r="BF132" i="3"/>
  <c r="BF136" i="3"/>
  <c r="BF137" i="3"/>
  <c r="BF139" i="3"/>
  <c r="BF151" i="3"/>
  <c r="BF155" i="3"/>
  <c r="BF160" i="3"/>
  <c r="BF205" i="3"/>
  <c r="BF206" i="3"/>
  <c r="BF127" i="4"/>
  <c r="BF142" i="2"/>
  <c r="BF182" i="2"/>
  <c r="BF208" i="2"/>
  <c r="BF211" i="2"/>
  <c r="BF214" i="2"/>
  <c r="BF227" i="2"/>
  <c r="BF237" i="2"/>
  <c r="BF133" i="3"/>
  <c r="BF144" i="3"/>
  <c r="BF149" i="3"/>
  <c r="BF162" i="3"/>
  <c r="BF167" i="3"/>
  <c r="BF171" i="3"/>
  <c r="BF173" i="3"/>
  <c r="BF175" i="3"/>
  <c r="BF178" i="3"/>
  <c r="BF181" i="3"/>
  <c r="F36" i="2"/>
  <c r="BC95" i="1" s="1"/>
  <c r="F37" i="2"/>
  <c r="BD95" i="1" s="1"/>
  <c r="J33" i="2"/>
  <c r="AV95" i="1" s="1"/>
  <c r="F36" i="3"/>
  <c r="BC96" i="1"/>
  <c r="F35" i="3"/>
  <c r="BB96" i="1" s="1"/>
  <c r="F37" i="4"/>
  <c r="BD97" i="1" s="1"/>
  <c r="F35" i="2"/>
  <c r="BB95" i="1" s="1"/>
  <c r="J33" i="4"/>
  <c r="AV97" i="1" s="1"/>
  <c r="J33" i="3"/>
  <c r="AV96" i="1" s="1"/>
  <c r="F36" i="4"/>
  <c r="BC97" i="1"/>
  <c r="F37" i="3"/>
  <c r="BD96" i="1" s="1"/>
  <c r="F35" i="4"/>
  <c r="BB97" i="1" s="1"/>
  <c r="F33" i="3"/>
  <c r="AZ96" i="1"/>
  <c r="F33" i="4"/>
  <c r="AZ97" i="1" s="1"/>
  <c r="F33" i="2"/>
  <c r="AZ95" i="1" s="1"/>
  <c r="P119" i="3" l="1"/>
  <c r="AU96" i="1" s="1"/>
  <c r="T132" i="2"/>
  <c r="BK120" i="4"/>
  <c r="J120" i="4" s="1"/>
  <c r="J96" i="4" s="1"/>
  <c r="BK132" i="2"/>
  <c r="J132" i="2" s="1"/>
  <c r="J97" i="2" s="1"/>
  <c r="T198" i="2"/>
  <c r="T131" i="2" s="1"/>
  <c r="BK198" i="2"/>
  <c r="J198" i="2" s="1"/>
  <c r="J103" i="2" s="1"/>
  <c r="P198" i="2"/>
  <c r="R119" i="3"/>
  <c r="P132" i="2"/>
  <c r="R198" i="2"/>
  <c r="T119" i="3"/>
  <c r="R132" i="2"/>
  <c r="J126" i="4"/>
  <c r="J100" i="4" s="1"/>
  <c r="J133" i="2"/>
  <c r="J98" i="2" s="1"/>
  <c r="J122" i="4"/>
  <c r="J98" i="4"/>
  <c r="J121" i="4"/>
  <c r="J97" i="4" s="1"/>
  <c r="J199" i="2"/>
  <c r="J104" i="2" s="1"/>
  <c r="BK119" i="3"/>
  <c r="J119" i="3"/>
  <c r="J96" i="3" s="1"/>
  <c r="BB94" i="1"/>
  <c r="W31" i="1" s="1"/>
  <c r="AZ94" i="1"/>
  <c r="AV94" i="1" s="1"/>
  <c r="AK29" i="1" s="1"/>
  <c r="F34" i="2"/>
  <c r="BA95" i="1" s="1"/>
  <c r="J34" i="3"/>
  <c r="AW96" i="1" s="1"/>
  <c r="AT96" i="1" s="1"/>
  <c r="BD94" i="1"/>
  <c r="W33" i="1" s="1"/>
  <c r="F34" i="3"/>
  <c r="BA96" i="1" s="1"/>
  <c r="F34" i="4"/>
  <c r="BA97" i="1" s="1"/>
  <c r="BC94" i="1"/>
  <c r="AY94" i="1" s="1"/>
  <c r="J34" i="4"/>
  <c r="AW97" i="1" s="1"/>
  <c r="AT97" i="1" s="1"/>
  <c r="J34" i="2"/>
  <c r="AW95" i="1" s="1"/>
  <c r="AT95" i="1" s="1"/>
  <c r="P131" i="2" l="1"/>
  <c r="AU95" i="1" s="1"/>
  <c r="AU94" i="1" s="1"/>
  <c r="R131" i="2"/>
  <c r="BK131" i="2"/>
  <c r="J131" i="2" s="1"/>
  <c r="J96" i="2" s="1"/>
  <c r="BA94" i="1"/>
  <c r="AW94" i="1" s="1"/>
  <c r="AK30" i="1" s="1"/>
  <c r="J30" i="4"/>
  <c r="AG97" i="1" s="1"/>
  <c r="AN97" i="1" s="1"/>
  <c r="AX94" i="1"/>
  <c r="W29" i="1"/>
  <c r="J30" i="3"/>
  <c r="AG96" i="1" s="1"/>
  <c r="AN96" i="1" s="1"/>
  <c r="W32" i="1"/>
  <c r="J39" i="4" l="1"/>
  <c r="J39" i="3"/>
  <c r="J30" i="2"/>
  <c r="AG95" i="1" s="1"/>
  <c r="AN95" i="1" s="1"/>
  <c r="AT94" i="1"/>
  <c r="W30" i="1"/>
  <c r="J39" i="2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<sst xmlns="http://schemas.openxmlformats.org/spreadsheetml/2006/main" count="3179" uniqueCount="731">
  <si>
    <t>Export Komplet</t>
  </si>
  <si>
    <t/>
  </si>
  <si>
    <t>2.0</t>
  </si>
  <si>
    <t>False</t>
  </si>
  <si>
    <t>{d6a2e7c3-9b0c-45b2-a718-b8d3e06810b4}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</si>
  <si>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</si>
  <si>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</si>
  <si>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</si>
  <si>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</si>
  <si>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</si>
  <si>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</si>
  <si>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17-068A</t>
  </si>
  <si>
    <t>Stavba:</t>
  </si>
  <si>
    <t>SOŠ služieb a lesníctva, Banská Štiavnica - SO 01 Objekt A, zlepšenie vzdelávacej a odbornej infraštruktúry</t>
  </si>
  <si>
    <t>JKSO:</t>
  </si>
  <si>
    <t>KS:</t>
  </si>
  <si>
    <t>Miesto:</t>
  </si>
  <si>
    <t>Kolpašská 1586/9, Banská Štiavnica</t>
  </si>
  <si>
    <t>Dátum:</t>
  </si>
  <si>
    <t>Objednávateľ:</t>
  </si>
  <si>
    <t>IČO:</t>
  </si>
  <si>
    <t>SOŠ služieb a lesníctva, Banská Štiavnica</t>
  </si>
  <si>
    <t>IČ DPH:</t>
  </si>
  <si>
    <t>Zhotoviteľ:</t>
  </si>
  <si>
    <t xml:space="preserve"> </t>
  </si>
  <si>
    <t>Projektant:</t>
  </si>
  <si>
    <t>Orbita Motors, a.s.</t>
  </si>
  <si>
    <t>True</t>
  </si>
  <si>
    <t>0,01</t>
  </si>
  <si>
    <t>Spracovateľ:</t>
  </si>
  <si>
    <t>Ing. Žarnovický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</si>
  <si>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</si>
  <si>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</si>
  <si>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</si>
  <si>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</si>
  <si>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</si>
  <si>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</si>
  <si>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</si>
  <si>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</si>
  <si>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</si>
  <si>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</si>
  <si>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</si>
  <si>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</si>
  <si>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</si>
  <si>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</si>
  <si>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</si>
  <si>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</si>
  <si>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</si>
  <si>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</si>
  <si>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</si>
  <si>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</si>
  <si>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</si>
  <si>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</si>
  <si>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</si>
  <si>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</si>
  <si>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</si>
  <si>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</si>
  <si>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</si>
  <si>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</si>
  <si>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</si>
  <si>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</si>
  <si>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</si>
  <si>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</si>
  <si>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</si>
  <si>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</si>
  <si>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</si>
  <si>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</si>
  <si>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</si>
  <si>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</si>
  <si>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</si>
  <si>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</si>
  <si>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</si>
  <si>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</si>
  <si>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</si>
  <si>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</si>
  <si>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</si>
  <si>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</si>
  <si>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</si>
  <si>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Navrhovaný stav a búracie práce</t>
  </si>
  <si>
    <t>STA</t>
  </si>
  <si>
    <t>1</t>
  </si>
  <si>
    <t>{dc444c98-acbf-47f7-8554-c7be53112e37}</t>
  </si>
  <si>
    <t>02</t>
  </si>
  <si>
    <t>Elektroinštalácie</t>
  </si>
  <si>
    <t>{c41c3b6b-9073-4013-b8f1-7deb6a19f55f}</t>
  </si>
  <si>
    <t>03</t>
  </si>
  <si>
    <t>Vykurovanie</t>
  </si>
  <si>
    <t>{b341f3c5-05b2-429d-8d75-3eada0bdf5f2}</t>
  </si>
  <si>
    <t>KRYCÍ LIST ROZPOČTU</t>
  </si>
  <si>
    <t>Objekt:</t>
  </si>
  <si>
    <t>01 - Navrhovaný stav a búracie práce</t>
  </si>
  <si>
    <t>K správnemu naceneniu výkazu výmer je potrebné naštudovanie PD a obhliadka stavby. Naceniť je potrebné jestvujúci výkaz výmer podľa pokynov tendrového zadávateľa, resp. zmluvy o dielo.   Výkaz výmer výberom položiek, priloženými výpočtami má napomôcť a urýchliť dodávateľovi správne naceniť všetky práce podľa PD ku kompletnej realizácií stav. diela.   Práce a dodávky obsiahnuté v projektovej dokumentácii a neobsiahnuté vo výkaze výmer je dodávateľ povinný položkovo rozšpecifikovať a naceniť pod čiaru, mimo ponukového rozpočtu pre objektívne rozhodovanie.  Zmeny, opravy VV a návrhy na možné zníženie stav. nákladov dodávateľ nacení rovnako pod čiaru a priloží k ponukovému rozpočtu. Výmeny materiálov je potrebné prekonzultovať s architektom a investorom. Pri materiáloch uvedených všeobecne dodávateľ špecifikuje konkrétny uvažovaný druh.   Dodávateľ rozšpecifikuje pouzitie VRN-ov: napr. označenie staveniska, čistenie komunikacií, opatrenia pre stav. v zimnom období, poistenie, geodet. merania a dokumentáciu, skúšky, vzorky, dielenskú dokumentáciu, staveb. výťah, žeriav v súčinnosti a položkami pre zvislý presun hmôt vo všetkých výkazoch, vyčistenie všetkých dotknutých plôch od stavebného odpadu, aj ako príprava pre sadové úpravy.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</si>
  <si>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</si>
  <si>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</si>
  <si>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</si>
  <si>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</si>
  <si>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</si>
  <si>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</si>
  <si>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</si>
  <si>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</si>
  <si>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</si>
  <si>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</si>
  <si>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</si>
  <si>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</si>
  <si>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</t>
  </si>
  <si>
    <t xml:space="preserve">    713 - Izolácie tepelné</t>
  </si>
  <si>
    <t xml:space="preserve">    721 - Zdravotech. vnútorná kanalizácia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</si>
  <si>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</si>
  <si>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</si>
  <si>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</si>
  <si>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</si>
  <si>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</si>
  <si>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</si>
  <si>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</si>
  <si>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</si>
  <si>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</si>
  <si>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</si>
  <si>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</si>
  <si>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</si>
  <si>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</si>
  <si>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</si>
  <si>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</si>
  <si>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</si>
  <si>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</si>
  <si>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</si>
  <si>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</si>
  <si>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</si>
  <si>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</si>
  <si>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</si>
  <si>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132111101</t>
  </si>
  <si>
    <t>Hĺbenie rýh šírky do 600 mm v  horninách tr. 1 a 2 súdržných - ručným náradím</t>
  </si>
  <si>
    <t>m3</t>
  </si>
  <si>
    <t>4</t>
  </si>
  <si>
    <t>2</t>
  </si>
  <si>
    <t>-61839176</t>
  </si>
  <si>
    <t>181301104</t>
  </si>
  <si>
    <t>Rozprestretie ornice v rovine, plocha do 500 m2, hr. do 250 mm</t>
  </si>
  <si>
    <t>m2</t>
  </si>
  <si>
    <t>-1717652749</t>
  </si>
  <si>
    <t>3</t>
  </si>
  <si>
    <t>Zvislé a kompletné konštrukcie</t>
  </si>
  <si>
    <t>311273119</t>
  </si>
  <si>
    <t>Murivo nosné (m3) z tvárnic hr. 400 mm, na MVC</t>
  </si>
  <si>
    <t>1810293882</t>
  </si>
  <si>
    <t>342948113</t>
  </si>
  <si>
    <t>Ukotvenie stien a priečok k betónovým konštrukciám, ocelové trne</t>
  </si>
  <si>
    <t>m</t>
  </si>
  <si>
    <t>1781852632</t>
  </si>
  <si>
    <t>6</t>
  </si>
  <si>
    <t>Úpravy povrchov, podlahy, osadenie</t>
  </si>
  <si>
    <t>5</t>
  </si>
  <si>
    <t>620991121</t>
  </si>
  <si>
    <t>Zakrývanie výplní vonkajších otvorov s rámami a zárubňami, zábradlí, oplechovania, atď. zhotovené z lešenia akýmkoľvek spôsobom</t>
  </si>
  <si>
    <t>339403230</t>
  </si>
  <si>
    <t>7</t>
  </si>
  <si>
    <t>622462401</t>
  </si>
  <si>
    <t>Vonkajšia opravná omietka stien, prednástrek, krytie 25%</t>
  </si>
  <si>
    <t>82454381</t>
  </si>
  <si>
    <t>8</t>
  </si>
  <si>
    <t>622462411</t>
  </si>
  <si>
    <t>Vonkajšia opravná omietka stien, hr. 20 mm, krytie 25%</t>
  </si>
  <si>
    <t>-523397379</t>
  </si>
  <si>
    <t>9</t>
  </si>
  <si>
    <t>622463025</t>
  </si>
  <si>
    <t>Príprava vonkajšieho podkladu stien, podkladný náter</t>
  </si>
  <si>
    <t>-1689253032</t>
  </si>
  <si>
    <t>10</t>
  </si>
  <si>
    <t>622463257</t>
  </si>
  <si>
    <t>Ochrana, čistenie konštrukcií, saponát na čistenie fasády</t>
  </si>
  <si>
    <t>481555182</t>
  </si>
  <si>
    <t>11</t>
  </si>
  <si>
    <t>622464143</t>
  </si>
  <si>
    <t>Vonkajšia omietka stien tenkovrstvová, silikónová, roztieraná hr. 2,0 mm, stredozrnná</t>
  </si>
  <si>
    <t>-485880657</t>
  </si>
  <si>
    <t>12</t>
  </si>
  <si>
    <t>622466114</t>
  </si>
  <si>
    <t>Príprava vonkajšieho podkladu stien, regulátor nasiakavosti</t>
  </si>
  <si>
    <t>-792444958</t>
  </si>
  <si>
    <t>13</t>
  </si>
  <si>
    <t>624601121b</t>
  </si>
  <si>
    <t>Pretmelenie polyuretanovym tmelom styk okolo otvorov a parapiet</t>
  </si>
  <si>
    <t>1693390342</t>
  </si>
  <si>
    <t>14</t>
  </si>
  <si>
    <t>624601121c</t>
  </si>
  <si>
    <t>Pretmelenie polyuretanovym tmelom</t>
  </si>
  <si>
    <t>1357366997</t>
  </si>
  <si>
    <t>15</t>
  </si>
  <si>
    <t>16</t>
  </si>
  <si>
    <t>625251335</t>
  </si>
  <si>
    <t>Kontaktný zatepľovací systém stien hr. 80 mm (MW), výstužná vrstva s armovacou tkaninou, kotvy</t>
  </si>
  <si>
    <t>-444417346</t>
  </si>
  <si>
    <t>17</t>
  </si>
  <si>
    <t>625251338</t>
  </si>
  <si>
    <t>Kontaktný zatepľovací systém stien hr. 140 mm (MW), výstužná vrstva s armovacou tkaninou, kotvy</t>
  </si>
  <si>
    <t>-865784294</t>
  </si>
  <si>
    <t>18</t>
  </si>
  <si>
    <t>625251372</t>
  </si>
  <si>
    <t>Kontaktný zatepľovací systém ostenia hr. 30 mm (MW), výstužná vrstva s armovacou tkaninou</t>
  </si>
  <si>
    <t>-1176241197</t>
  </si>
  <si>
    <t>19</t>
  </si>
  <si>
    <t>625251381</t>
  </si>
  <si>
    <t>Kontaktný zatepľovací systém stien, stien hr. 30 mm (XPS), výstužná vrstva s armovacou tkaninou</t>
  </si>
  <si>
    <t>-1104697227</t>
  </si>
  <si>
    <t>625251382</t>
  </si>
  <si>
    <t>Kontaktný zatepľovací systém stien, riešenie pre sokel hr. 50 mm (XPS), výstužná vrstva s armovacou tkaninou</t>
  </si>
  <si>
    <t>1705223841</t>
  </si>
  <si>
    <t>21</t>
  </si>
  <si>
    <t>625251386</t>
  </si>
  <si>
    <t>Kontaktný zatepľovací systém stien, riešenie pre sokel hr. 120 mm (XPS), výstužná vrstva s armovacou tkaninou</t>
  </si>
  <si>
    <t>-645586077</t>
  </si>
  <si>
    <t>22</t>
  </si>
  <si>
    <t>625251422</t>
  </si>
  <si>
    <t>Kontaktný zatepľovací systém ostenia, parapet hr. 30 mm (XPS), výstužná vrstva s armovacou tkaninou</t>
  </si>
  <si>
    <t>825112028</t>
  </si>
  <si>
    <t>23</t>
  </si>
  <si>
    <t>627991003b</t>
  </si>
  <si>
    <t>Tesnenie škár obvodového plášťa butylkaučukovým tmelom</t>
  </si>
  <si>
    <t>-435042513</t>
  </si>
  <si>
    <t>24</t>
  </si>
  <si>
    <t>631313711</t>
  </si>
  <si>
    <t>Mazanina z betónu prostého (m3) tr. C 25/30 hr.nad 80 do 120 mm</t>
  </si>
  <si>
    <t>-101048038</t>
  </si>
  <si>
    <t>25</t>
  </si>
  <si>
    <t>632200060</t>
  </si>
  <si>
    <t>Montáž dlažby 50x50 kladená na sucho na rektifikačné terče výšky do 25 mm na plochých strechách, ter</t>
  </si>
  <si>
    <t>-1668259469</t>
  </si>
  <si>
    <t>26</t>
  </si>
  <si>
    <t>M</t>
  </si>
  <si>
    <t>5922901190</t>
  </si>
  <si>
    <t>Záhradná betónová platňa pre dlažbu 50/50/5 cm, spotreba: 4 ks/m2, sivá</t>
  </si>
  <si>
    <t>ks</t>
  </si>
  <si>
    <t>-1858248185</t>
  </si>
  <si>
    <t>Ostatné konštrukcie a práce-búranie</t>
  </si>
  <si>
    <t>27</t>
  </si>
  <si>
    <t>271573001</t>
  </si>
  <si>
    <t>Násyp pod základové  konštrukcie so zhutnením zo štrkopiesku fr.0-32 mm</t>
  </si>
  <si>
    <t>2102192171</t>
  </si>
  <si>
    <t>28</t>
  </si>
  <si>
    <t>917762111</t>
  </si>
  <si>
    <t>Osadenie chodník. obrubníka betónového ležatého do lôžka z betónu prosteho tr. C 12/15 s bočnou oporou</t>
  </si>
  <si>
    <t>-575388026</t>
  </si>
  <si>
    <t>29</t>
  </si>
  <si>
    <t>5921954660</t>
  </si>
  <si>
    <t>Obrubník parkový 1000x200x50 mm</t>
  </si>
  <si>
    <t>-1465453478</t>
  </si>
  <si>
    <t>30</t>
  </si>
  <si>
    <t>941942013</t>
  </si>
  <si>
    <t>Montáž lešenia rámového systémového s podlahami šírky nad 0,75 do 1,10 m, výšky nad 20 do 50 m</t>
  </si>
  <si>
    <t>966727991</t>
  </si>
  <si>
    <t>31</t>
  </si>
  <si>
    <t>941942813</t>
  </si>
  <si>
    <t>Demontáž lešenia rámového systémového s podlahami šírky nad 0,75 do 1,10 m, výšky nad 20 do 50 m</t>
  </si>
  <si>
    <t>-1658686317</t>
  </si>
  <si>
    <t>32</t>
  </si>
  <si>
    <t>941942913</t>
  </si>
  <si>
    <t>892944795</t>
  </si>
  <si>
    <t>P</t>
  </si>
  <si>
    <t>Poznámka k položke:_x000D_
Uvažované s prenájmom lešenia na 2 mesiace</t>
  </si>
  <si>
    <t>33</t>
  </si>
  <si>
    <t>941955001</t>
  </si>
  <si>
    <t>Lešenie ľahké pracovné pomocné, s výškou lešeňovej podlahy do 1,20 m</t>
  </si>
  <si>
    <t>1696886982</t>
  </si>
  <si>
    <t>34</t>
  </si>
  <si>
    <t>944944103</t>
  </si>
  <si>
    <t>Ochranná sieť na boku lešenia zo siete</t>
  </si>
  <si>
    <t>441088592</t>
  </si>
  <si>
    <t>35</t>
  </si>
  <si>
    <t>944944803</t>
  </si>
  <si>
    <t>Demontáž ochrannej siete na boku lešenia zo siete</t>
  </si>
  <si>
    <t>-1406415449</t>
  </si>
  <si>
    <t>36</t>
  </si>
  <si>
    <t>944945013</t>
  </si>
  <si>
    <t>Montáž záchytnej striešky zriadenej súčasne s ľahkým alebo ťažkým lešením šírky nad 2 m</t>
  </si>
  <si>
    <t>74377885</t>
  </si>
  <si>
    <t>37</t>
  </si>
  <si>
    <t>944945193</t>
  </si>
  <si>
    <t>Príplatok za prvý a každý ďalší i začatý mesiac použitia záchytnej striešky nad 2 m</t>
  </si>
  <si>
    <t>76805858</t>
  </si>
  <si>
    <t>Poznámka k položke:_x000D_
Uvažované s prenájmom na 2 mesiace</t>
  </si>
  <si>
    <t>38</t>
  </si>
  <si>
    <t>944945813</t>
  </si>
  <si>
    <t>Demontáž záchytnej striešky zriaďovanej súčasne s ľahkým alebo ťažkým lešením šírky nad 2 m</t>
  </si>
  <si>
    <t>-780433187</t>
  </si>
  <si>
    <t>39</t>
  </si>
  <si>
    <t>952902110</t>
  </si>
  <si>
    <t>Čistenie budov zametaním</t>
  </si>
  <si>
    <t>-1668229627</t>
  </si>
  <si>
    <t>40</t>
  </si>
  <si>
    <t>953945101</t>
  </si>
  <si>
    <t>Soklový profil SL 14 (hliníkový)</t>
  </si>
  <si>
    <t>-470212514</t>
  </si>
  <si>
    <t>41</t>
  </si>
  <si>
    <t>953995117</t>
  </si>
  <si>
    <t>Dilatačný profil</t>
  </si>
  <si>
    <t>1188337068</t>
  </si>
  <si>
    <t>42</t>
  </si>
  <si>
    <t>953995183</t>
  </si>
  <si>
    <t>Okenný a dverový dilatačný profil APU (plastový)</t>
  </si>
  <si>
    <t>-266903430</t>
  </si>
  <si>
    <t>43</t>
  </si>
  <si>
    <t>953995201</t>
  </si>
  <si>
    <t>Rohová lišta flexibilná (plastová)</t>
  </si>
  <si>
    <t>290903975</t>
  </si>
  <si>
    <t>44</t>
  </si>
  <si>
    <t>953996621</t>
  </si>
  <si>
    <t>Nadokenný profil s priznanou okapničkou (plastový)</t>
  </si>
  <si>
    <t>-36283144</t>
  </si>
  <si>
    <t>45</t>
  </si>
  <si>
    <t>965024121</t>
  </si>
  <si>
    <t>Búranie podláh alebo dlažieb z dosiek,  -0,19200t</t>
  </si>
  <si>
    <t>-56434083</t>
  </si>
  <si>
    <t>46</t>
  </si>
  <si>
    <t>965042241</t>
  </si>
  <si>
    <t>Búranie podkladov pod dlažby, liatych dlažieb a mazanín,betón,liaty asfalt hr.nad 100 mm, plochy nad 4 m2 -2,20000t</t>
  </si>
  <si>
    <t>-515741729</t>
  </si>
  <si>
    <t>47</t>
  </si>
  <si>
    <t>48</t>
  </si>
  <si>
    <t>49</t>
  </si>
  <si>
    <t>978015291b</t>
  </si>
  <si>
    <t>Otlčenie omietok vonkajších stien jednoduchých, s vyškriabaním škár, očistením muriva, v rozsahu do 15 %,  -0,05900t</t>
  </si>
  <si>
    <t>-801042928</t>
  </si>
  <si>
    <t>50</t>
  </si>
  <si>
    <t>978059631</t>
  </si>
  <si>
    <t>Odsekanie a odobratie stien z obkladačiek vonkajších nad 2 m2,  -0,08900t</t>
  </si>
  <si>
    <t>208052772</t>
  </si>
  <si>
    <t>51</t>
  </si>
  <si>
    <t>979011111</t>
  </si>
  <si>
    <t>Zvislá doprava sutiny a vybúraných hmôt za prvé podlažie nad alebo pod základným podlažím</t>
  </si>
  <si>
    <t>t</t>
  </si>
  <si>
    <t>1510885752</t>
  </si>
  <si>
    <t>52</t>
  </si>
  <si>
    <t>979011121</t>
  </si>
  <si>
    <t>Zvislá doprava sutiny a vybúraných hmôt za každé ďalšie podlažie</t>
  </si>
  <si>
    <t>-1509933603</t>
  </si>
  <si>
    <t>Poznámka k položke:_x000D_
Uvažované so zvislou dopravou sutiny 4 podlaží</t>
  </si>
  <si>
    <t>53</t>
  </si>
  <si>
    <t>979081111</t>
  </si>
  <si>
    <t>Odvoz sutiny a vybúraných hmôt na skládku do 1 km</t>
  </si>
  <si>
    <t>1145335489</t>
  </si>
  <si>
    <t>54</t>
  </si>
  <si>
    <t>979081121</t>
  </si>
  <si>
    <t>Odvoz sutiny a vybúraných hmôt na skládku za každý ďalší 1 km</t>
  </si>
  <si>
    <t>-1698469263</t>
  </si>
  <si>
    <t>Poznámka k položke:_x000D_
Uvažované s odvozom do vzdialenosti 10 km</t>
  </si>
  <si>
    <t>55</t>
  </si>
  <si>
    <t>979082111</t>
  </si>
  <si>
    <t>Vnútrostavenisková doprava sutiny a vybúraných hmôt do 10 m</t>
  </si>
  <si>
    <t>-1200197720</t>
  </si>
  <si>
    <t>56</t>
  </si>
  <si>
    <t>979082121</t>
  </si>
  <si>
    <t>Vnútrostavenisková doprava sutiny a vybúraných hmôt za každých ďalších 5 m</t>
  </si>
  <si>
    <t>-2000586760</t>
  </si>
  <si>
    <t>Poznámka k položke:_x000D_
Uvažované s vnútrostaveniskovým presunom sutiny do vzdialenosti 25 m</t>
  </si>
  <si>
    <t>57</t>
  </si>
  <si>
    <t>979089012</t>
  </si>
  <si>
    <t>Poplatok za skladovanie - betón, tehly, dlaždice (17 01 ), ostatné</t>
  </si>
  <si>
    <t>1230753848</t>
  </si>
  <si>
    <t>58</t>
  </si>
  <si>
    <t>979089712</t>
  </si>
  <si>
    <t>Prenájom kontajneru 5 m3</t>
  </si>
  <si>
    <t>-1044729400</t>
  </si>
  <si>
    <t>99</t>
  </si>
  <si>
    <t>Presun hmôt HSV</t>
  </si>
  <si>
    <t>59</t>
  </si>
  <si>
    <t>999281111</t>
  </si>
  <si>
    <t>Presun hmôt pre opravy a údržbu objektov vrátane vonkajších plášťov výšky do 25 m</t>
  </si>
  <si>
    <t>-1267030093</t>
  </si>
  <si>
    <t>PSV</t>
  </si>
  <si>
    <t>Práce a dodávky PSV</t>
  </si>
  <si>
    <t>712</t>
  </si>
  <si>
    <t>Izolácie striech</t>
  </si>
  <si>
    <t>60</t>
  </si>
  <si>
    <t>712300841</t>
  </si>
  <si>
    <t>Očistenie povlakovej krytiny na strechách plochých do 10°</t>
  </si>
  <si>
    <t>684712410</t>
  </si>
  <si>
    <t>61</t>
  </si>
  <si>
    <t>712370070</t>
  </si>
  <si>
    <t>Zhotovenie povlakovej krytiny striech plochých do 10° PVC-P fóliou upevnenou prikotvením so zvarením spoju</t>
  </si>
  <si>
    <t>-211828090</t>
  </si>
  <si>
    <t>62</t>
  </si>
  <si>
    <t>2832990650</t>
  </si>
  <si>
    <t>Kotviaca technika - vrut</t>
  </si>
  <si>
    <t>1725946631</t>
  </si>
  <si>
    <t>63</t>
  </si>
  <si>
    <t>2833000150</t>
  </si>
  <si>
    <t>Hydroizolačná fólia PVC-P hr. 1,5 mm izolácia plochých striech, š.1,3m, farba sivá</t>
  </si>
  <si>
    <t>-1838609466</t>
  </si>
  <si>
    <t>64</t>
  </si>
  <si>
    <t>712391175</t>
  </si>
  <si>
    <t>Pripevnenie povlakovej krytiny na plochých strechách do 10° kotviacimi pásikmi, uholníkmi</t>
  </si>
  <si>
    <t>-1754785680</t>
  </si>
  <si>
    <t>65</t>
  </si>
  <si>
    <t>2455162162a</t>
  </si>
  <si>
    <t>Kotviace profily k PVC-P fólii striech</t>
  </si>
  <si>
    <t>1789187137</t>
  </si>
  <si>
    <t>66</t>
  </si>
  <si>
    <t>712973231</t>
  </si>
  <si>
    <t>Detaily k PVC-P fóliam zaizolovanie kruhového prestupu 51 – 100 mm</t>
  </si>
  <si>
    <t>-1937346408</t>
  </si>
  <si>
    <t>67</t>
  </si>
  <si>
    <t>910588887</t>
  </si>
  <si>
    <t>68</t>
  </si>
  <si>
    <t>712973234</t>
  </si>
  <si>
    <t>Detaily k PVC-P fóliam zaizolovanie kruhového prestupu 401 – 600 mm</t>
  </si>
  <si>
    <t>1245741581</t>
  </si>
  <si>
    <t>69</t>
  </si>
  <si>
    <t>-791138871</t>
  </si>
  <si>
    <t>70</t>
  </si>
  <si>
    <t>712973240</t>
  </si>
  <si>
    <t>Detaily k PVC-P fóliam osadenie vetracích komínkov</t>
  </si>
  <si>
    <t>-1481871253</t>
  </si>
  <si>
    <t>71</t>
  </si>
  <si>
    <t>2832990410</t>
  </si>
  <si>
    <t>Odvetrávací komín-výška 225mm, priemer 75mm</t>
  </si>
  <si>
    <t>1356945980</t>
  </si>
  <si>
    <t>72</t>
  </si>
  <si>
    <t>1550036499</t>
  </si>
  <si>
    <t>73</t>
  </si>
  <si>
    <t>625648647</t>
  </si>
  <si>
    <t>74</t>
  </si>
  <si>
    <t>712990040</t>
  </si>
  <si>
    <t xml:space="preserve">Položenie geotextílie vodorovne alebo zvislo na strechy ploché do 10° </t>
  </si>
  <si>
    <t>74405820</t>
  </si>
  <si>
    <t>75</t>
  </si>
  <si>
    <t>6936651300</t>
  </si>
  <si>
    <t>Geotextília netkaná polypropylénová 300</t>
  </si>
  <si>
    <t>-1346514113</t>
  </si>
  <si>
    <t>76</t>
  </si>
  <si>
    <t>712991040</t>
  </si>
  <si>
    <t>Montáž podkladnej konštrukcie z OSB dosiek atike šírky 411 - 620 mm pod klampiarske konštrukcie</t>
  </si>
  <si>
    <t>898658952</t>
  </si>
  <si>
    <t>77</t>
  </si>
  <si>
    <t>1593083936</t>
  </si>
  <si>
    <t>78</t>
  </si>
  <si>
    <t>6072624400</t>
  </si>
  <si>
    <t>Doska OSB nebrúsená hr. 18 mm, rozmer 2500x1250 mm</t>
  </si>
  <si>
    <t>1088865831</t>
  </si>
  <si>
    <t>79</t>
  </si>
  <si>
    <t>998712103</t>
  </si>
  <si>
    <t>Presun hmôt pre izoláciu povlakovej krytiny v objektoch výšky nad 12 do 24 m</t>
  </si>
  <si>
    <t>1804663367</t>
  </si>
  <si>
    <t>713</t>
  </si>
  <si>
    <t>Izolácie tepelné</t>
  </si>
  <si>
    <t>80</t>
  </si>
  <si>
    <t>713142155</t>
  </si>
  <si>
    <t>Montáž TI striech plochých do 10° polystyrénom, rozloženej v jednej vrstve, prikotvením</t>
  </si>
  <si>
    <t>-38082462</t>
  </si>
  <si>
    <t>81</t>
  </si>
  <si>
    <t>7653427a</t>
  </si>
  <si>
    <t>Doska izolačná z tvrdej PIR peny s obojstranne opatrená hliníkovou fóliou hr. 100 mm</t>
  </si>
  <si>
    <t>753531396</t>
  </si>
  <si>
    <t>82</t>
  </si>
  <si>
    <t>713144090</t>
  </si>
  <si>
    <t>Montáž tepelnej izolácie na atiku z XPS prikotvením</t>
  </si>
  <si>
    <t>1513602991</t>
  </si>
  <si>
    <t>83</t>
  </si>
  <si>
    <t>2837650240</t>
  </si>
  <si>
    <t>Extrudovaný polystyrén - XPS hrúbka 50 mm</t>
  </si>
  <si>
    <t>399156544</t>
  </si>
  <si>
    <t>84</t>
  </si>
  <si>
    <t>998713103</t>
  </si>
  <si>
    <t>Presun hmôt pre izolácie tepelné v objektoch výšky nad 12 m do 24 m</t>
  </si>
  <si>
    <t>799594317</t>
  </si>
  <si>
    <t>721</t>
  </si>
  <si>
    <t>Zdravotech. vnútorná kanalizácia</t>
  </si>
  <si>
    <t>85</t>
  </si>
  <si>
    <t>721230047</t>
  </si>
  <si>
    <t>Montáž strešného vtoku "izolovaného boxu" pre fóliové izolácie mechanicky kotveného DN 110</t>
  </si>
  <si>
    <t>-2130283558</t>
  </si>
  <si>
    <t>86</t>
  </si>
  <si>
    <t>2866300501</t>
  </si>
  <si>
    <t>Strešný vtok, DN 110, (8,7 l/s), izolačný tanier, vertikálny odtok, záchytný kôš d 180 mm, PP</t>
  </si>
  <si>
    <t>144997548</t>
  </si>
  <si>
    <t>87</t>
  </si>
  <si>
    <t>998721103</t>
  </si>
  <si>
    <t>Presun hmôt pre vnútornú kanalizáciu v objektoch výšky nad 12 do 24 m</t>
  </si>
  <si>
    <t>1988229537</t>
  </si>
  <si>
    <t>764</t>
  </si>
  <si>
    <t>Konštrukcie klampiarske</t>
  </si>
  <si>
    <t>88</t>
  </si>
  <si>
    <t>90</t>
  </si>
  <si>
    <t>764430460</t>
  </si>
  <si>
    <t>Oplechovanie muriva a atík z pozinkovaného farbeného PZf plechu, vrátane rohov r.š. 750 mm</t>
  </si>
  <si>
    <t>1996974089</t>
  </si>
  <si>
    <t>91</t>
  </si>
  <si>
    <t>764430850</t>
  </si>
  <si>
    <t>Demontáž oplechovania múrov a nadmuroviek rš nad 500 mm,  -0,00337t</t>
  </si>
  <si>
    <t>166846687</t>
  </si>
  <si>
    <t>92</t>
  </si>
  <si>
    <t>998764103</t>
  </si>
  <si>
    <t>Presun hmôt pre konštrukcie klampiarske v objektoch výšky nad 12 do 24 m</t>
  </si>
  <si>
    <t>533333027</t>
  </si>
  <si>
    <t>766</t>
  </si>
  <si>
    <t>Konštrukcie stolárske</t>
  </si>
  <si>
    <t>94</t>
  </si>
  <si>
    <t>96</t>
  </si>
  <si>
    <t>98</t>
  </si>
  <si>
    <t>100</t>
  </si>
  <si>
    <t>102</t>
  </si>
  <si>
    <t>104</t>
  </si>
  <si>
    <t>106</t>
  </si>
  <si>
    <t>108</t>
  </si>
  <si>
    <t>110</t>
  </si>
  <si>
    <t>112</t>
  </si>
  <si>
    <t>114</t>
  </si>
  <si>
    <t>116</t>
  </si>
  <si>
    <t>118</t>
  </si>
  <si>
    <t>120</t>
  </si>
  <si>
    <t>767</t>
  </si>
  <si>
    <t>Konštrukcie doplnkové kovové</t>
  </si>
  <si>
    <t>121</t>
  </si>
  <si>
    <t>767162.ZP1</t>
  </si>
  <si>
    <t>D+M zábradlia, vrchného madla terás, rovné, oceľová pozinkovaná konštrukcia, vrátanie kotvenia, pozinkovaná oceľ + náter</t>
  </si>
  <si>
    <t>-1904587040</t>
  </si>
  <si>
    <t>122</t>
  </si>
  <si>
    <t>124</t>
  </si>
  <si>
    <t>767996.B2</t>
  </si>
  <si>
    <t>Demontáž zábradlí, s hmotnosťou jednotlivých dielov konštr. nad 75 do 120 kg,  -0,00100t</t>
  </si>
  <si>
    <t>81380650</t>
  </si>
  <si>
    <t>125</t>
  </si>
  <si>
    <t>998767103</t>
  </si>
  <si>
    <t>Presun hmôt pre kovové stavebné doplnkové konštrukcie v objektoch výšky nad 12 do 24 m</t>
  </si>
  <si>
    <t>911280393</t>
  </si>
  <si>
    <t>769</t>
  </si>
  <si>
    <t>Montáž vzduchotechnických zariadení</t>
  </si>
  <si>
    <t>126</t>
  </si>
  <si>
    <t>769035078</t>
  </si>
  <si>
    <t>D+M vetracích mriežok</t>
  </si>
  <si>
    <t>súb.</t>
  </si>
  <si>
    <t>-1305534038</t>
  </si>
  <si>
    <t>127</t>
  </si>
  <si>
    <t>769082880a</t>
  </si>
  <si>
    <t>Demontáž vetracích mriežok</t>
  </si>
  <si>
    <t>916832119</t>
  </si>
  <si>
    <t>128</t>
  </si>
  <si>
    <t>998769203</t>
  </si>
  <si>
    <t>Presun hmôt pre montáž vzduchotechnických zariadení v stavbe (objekte) výšky nad 7 do 24 m</t>
  </si>
  <si>
    <t>%</t>
  </si>
  <si>
    <t>-446332931</t>
  </si>
  <si>
    <t>784</t>
  </si>
  <si>
    <t>Dokončovacie práce - maľby</t>
  </si>
  <si>
    <t>130</t>
  </si>
  <si>
    <t>132</t>
  </si>
  <si>
    <t>02 - Elektroinštalácie</t>
  </si>
  <si>
    <t>Kollár</t>
  </si>
  <si>
    <t>D1 - Osvetlenie</t>
  </si>
  <si>
    <t>D2 - Bleskozvod</t>
  </si>
  <si>
    <t>D3 - Vyhrievanie strešných vpustí</t>
  </si>
  <si>
    <t>D1</t>
  </si>
  <si>
    <t>Osvetlenie</t>
  </si>
  <si>
    <t>Pol1</t>
  </si>
  <si>
    <t>Rúrka FXP 20</t>
  </si>
  <si>
    <t>256</t>
  </si>
  <si>
    <t>Pol2</t>
  </si>
  <si>
    <t>Žľab 20x20 PVC biely</t>
  </si>
  <si>
    <t>Pol3</t>
  </si>
  <si>
    <t>Krabica KP 68</t>
  </si>
  <si>
    <t>Pol4</t>
  </si>
  <si>
    <t>Krabica ACID</t>
  </si>
  <si>
    <t>Pol5</t>
  </si>
  <si>
    <t>Kábel silový medený N2XH-O 3x1,5</t>
  </si>
  <si>
    <t>Pol6</t>
  </si>
  <si>
    <t>Kábel silový medený N2XH-J 3x1,5</t>
  </si>
  <si>
    <t>Pol7</t>
  </si>
  <si>
    <t>Kábel silový medený N2XH-J FE 180 PS60 3x1,5</t>
  </si>
  <si>
    <t>Pol8</t>
  </si>
  <si>
    <t>Spínač biely č.1 - komplet</t>
  </si>
  <si>
    <t>Pol9</t>
  </si>
  <si>
    <t>Spínač biely č.1 IP44 - komplet</t>
  </si>
  <si>
    <t>Pol10</t>
  </si>
  <si>
    <t>Prepínač biely č.6  - komplet</t>
  </si>
  <si>
    <t>Pol11</t>
  </si>
  <si>
    <t>Bezskrutková svorkovnica 2X1,5</t>
  </si>
  <si>
    <t>Pol12</t>
  </si>
  <si>
    <t>Bezskrutková svorkovnica 3X1,5</t>
  </si>
  <si>
    <t>Pol13</t>
  </si>
  <si>
    <t>Bezskrutková svorkovnica 4X1,5</t>
  </si>
  <si>
    <t>Pol14</t>
  </si>
  <si>
    <t>Bezskrutková svorkovnica 5X1,5</t>
  </si>
  <si>
    <t>Pol15</t>
  </si>
  <si>
    <t>A- Svietidlo LED 45W na povrch IP20, učebňové</t>
  </si>
  <si>
    <t>Pol16</t>
  </si>
  <si>
    <t>B- Svietidlo LED 30-40W zapustené, rastrové 60x60 IP20,</t>
  </si>
  <si>
    <t>Pol17</t>
  </si>
  <si>
    <t>C- Svietidlo LED 24W na povrch IP44, (WC, umyvárky)</t>
  </si>
  <si>
    <t>Pol18</t>
  </si>
  <si>
    <t>D- Svietidlo LED 12W na povrch IP44, (nad umývadlá, wc)</t>
  </si>
  <si>
    <t>Pol19</t>
  </si>
  <si>
    <t>E- Svietidlo LED 40-50W na povrch IP44, (dielne s výškou stropu do 4m)</t>
  </si>
  <si>
    <t>Pol20</t>
  </si>
  <si>
    <t>F- Svietidlo LED 100-120W na povrch, závesné IP44, HighBay (dielne s výškou stropu 8m)</t>
  </si>
  <si>
    <t>Pol21</t>
  </si>
  <si>
    <t>N- Svietidlo LED 1,5W núdzové nástenné s piktogramom 3h</t>
  </si>
  <si>
    <t>Pol22</t>
  </si>
  <si>
    <t>G- Svietidlo LED 40W uličné</t>
  </si>
  <si>
    <t>Pol23</t>
  </si>
  <si>
    <t>Z- kompletná sada na zavesenie svietidiel</t>
  </si>
  <si>
    <t>Pol24</t>
  </si>
  <si>
    <t>Adaptér spojenia uličného svieitdla s exist. Osvetlovacím stĺpom</t>
  </si>
  <si>
    <t>Pol25</t>
  </si>
  <si>
    <t>konzola nástenná na svietidlo uličné</t>
  </si>
  <si>
    <t>Pol26</t>
  </si>
  <si>
    <t>Drážka 20x20 do tehly a betónu stena a strop</t>
  </si>
  <si>
    <t>Pol27</t>
  </si>
  <si>
    <t>Drážka 40x20 do tehly a betónu stena a strop</t>
  </si>
  <si>
    <t>Pol28</t>
  </si>
  <si>
    <t>Prieraz betón, tehla 30x30 hl. 300</t>
  </si>
  <si>
    <t>kpl</t>
  </si>
  <si>
    <t>Pol29</t>
  </si>
  <si>
    <t>Vyfrézovanie otvoru na krabice</t>
  </si>
  <si>
    <t>Pol30</t>
  </si>
  <si>
    <t>Zväzkový držiak Grip M30 FS</t>
  </si>
  <si>
    <t>Pol31</t>
  </si>
  <si>
    <t>Demontáž starej inštalácie</t>
  </si>
  <si>
    <t>nh</t>
  </si>
  <si>
    <t>Pol32</t>
  </si>
  <si>
    <t>Navŕtanie otvoru a osadenie hmoždinky</t>
  </si>
  <si>
    <t>Pol33</t>
  </si>
  <si>
    <t>Ukončenie a pripojenie vodiča ( blankovanie, dutinka, káblové oko) do 6mm</t>
  </si>
  <si>
    <t>Pol34</t>
  </si>
  <si>
    <t>Označenie obvodu štítkom</t>
  </si>
  <si>
    <t>Pol35</t>
  </si>
  <si>
    <t>Vnútrostavenisková doprava ( vynáška a znáška materiálu)</t>
  </si>
  <si>
    <t>Pol36</t>
  </si>
  <si>
    <t>Doprava</t>
  </si>
  <si>
    <t>Pol37</t>
  </si>
  <si>
    <t>Prenájom pojazdného lešenia</t>
  </si>
  <si>
    <t>Pol38</t>
  </si>
  <si>
    <t>Prenájom vyskokozdvižnej plošiny a práca s plošiny</t>
  </si>
  <si>
    <t>Pol39</t>
  </si>
  <si>
    <t>Likvidácia demontovaného svietidla vč. Svetelných zdrojov</t>
  </si>
  <si>
    <t>Pol40</t>
  </si>
  <si>
    <t>Podružný materiál a podružná práca</t>
  </si>
  <si>
    <t>Pol41</t>
  </si>
  <si>
    <t>Revízie elektro, certifikáty, vyhlásenia o zhode</t>
  </si>
  <si>
    <t>Pol42</t>
  </si>
  <si>
    <t>Sádra</t>
  </si>
  <si>
    <t>kg</t>
  </si>
  <si>
    <t>D2</t>
  </si>
  <si>
    <t>Bleskozvod</t>
  </si>
  <si>
    <t>Pol43</t>
  </si>
  <si>
    <t>AlMgSi 8</t>
  </si>
  <si>
    <t>Pol44</t>
  </si>
  <si>
    <t>Podpera na strechu PV21 beton</t>
  </si>
  <si>
    <t>Pol45</t>
  </si>
  <si>
    <t>Podpera na strechu PV32</t>
  </si>
  <si>
    <t>Pol46</t>
  </si>
  <si>
    <t>Svorka SS</t>
  </si>
  <si>
    <t>Pol47</t>
  </si>
  <si>
    <t>Svorka SO</t>
  </si>
  <si>
    <t>Pol48</t>
  </si>
  <si>
    <t>Svorka SZ</t>
  </si>
  <si>
    <t>Pol49</t>
  </si>
  <si>
    <t>Trubka FXP32</t>
  </si>
  <si>
    <t>Pol50</t>
  </si>
  <si>
    <t>Krabica bleskozvodová do zateplenia R.8145</t>
  </si>
  <si>
    <t>Pol51</t>
  </si>
  <si>
    <t>Označenie zvodov</t>
  </si>
  <si>
    <t>Pol52</t>
  </si>
  <si>
    <t>Ošetrenie asf. náterom svoriek v zemi</t>
  </si>
  <si>
    <t>Pol53</t>
  </si>
  <si>
    <t>Tyč zemná ZT2</t>
  </si>
  <si>
    <t>Pol54</t>
  </si>
  <si>
    <t>Svorka SJ02</t>
  </si>
  <si>
    <t>Pol55</t>
  </si>
  <si>
    <t>Drôt FeZn 10</t>
  </si>
  <si>
    <t>Pol56</t>
  </si>
  <si>
    <t>Výkop ryhy 0,7x0,35m (výkop, zához)</t>
  </si>
  <si>
    <t>Pol57</t>
  </si>
  <si>
    <t>Rozpílenie asfaltovej vrstvy 5-10cm</t>
  </si>
  <si>
    <t>Pol58</t>
  </si>
  <si>
    <t>Vybúranie betónovej vrstvy 10-15cm</t>
  </si>
  <si>
    <t>Pol59</t>
  </si>
  <si>
    <t>Betonáž vrstvy 10-15cm</t>
  </si>
  <si>
    <t>Pol60</t>
  </si>
  <si>
    <t>Asfaltovanie vrstva 5cm</t>
  </si>
  <si>
    <t>Pol61</t>
  </si>
  <si>
    <t>Pol62</t>
  </si>
  <si>
    <t>Pol63</t>
  </si>
  <si>
    <t>Likvidácia demontovaného materiálu</t>
  </si>
  <si>
    <t>Pol64</t>
  </si>
  <si>
    <t>Vytýčenie inžinierskych sietí v pásme výkopov ( plyn, el, telekom)</t>
  </si>
  <si>
    <t>Pol65</t>
  </si>
  <si>
    <t>Demontáž starého bleskozvodu</t>
  </si>
  <si>
    <t>134</t>
  </si>
  <si>
    <t>Pol66</t>
  </si>
  <si>
    <t>Revízia bleskozvodu</t>
  </si>
  <si>
    <t>136</t>
  </si>
  <si>
    <t>D3</t>
  </si>
  <si>
    <t>Vyhrievanie strešných vpustí</t>
  </si>
  <si>
    <t>138</t>
  </si>
  <si>
    <t>140</t>
  </si>
  <si>
    <t>142</t>
  </si>
  <si>
    <t>144</t>
  </si>
  <si>
    <t>146</t>
  </si>
  <si>
    <t>148</t>
  </si>
  <si>
    <t>Pol67</t>
  </si>
  <si>
    <t>Doloženie ističa B10/1 do rozvádzača</t>
  </si>
  <si>
    <t>150</t>
  </si>
  <si>
    <t>152</t>
  </si>
  <si>
    <t>154</t>
  </si>
  <si>
    <t>156</t>
  </si>
  <si>
    <t>Pol68</t>
  </si>
  <si>
    <t>158</t>
  </si>
  <si>
    <t>Pol69</t>
  </si>
  <si>
    <t>160</t>
  </si>
  <si>
    <t>162</t>
  </si>
  <si>
    <t>Pol70</t>
  </si>
  <si>
    <t>164</t>
  </si>
  <si>
    <t>Pol71</t>
  </si>
  <si>
    <t>166</t>
  </si>
  <si>
    <t>168</t>
  </si>
  <si>
    <t>03 - Vykurovanie</t>
  </si>
  <si>
    <t>Ing. Čislák</t>
  </si>
  <si>
    <t xml:space="preserve">    735 - Ústredné kúrenie, vykurov. telesá</t>
  </si>
  <si>
    <t>Ostatné - Ostatné</t>
  </si>
  <si>
    <t xml:space="preserve">    HZS - Hodinové zúčtovacie sadzby</t>
  </si>
  <si>
    <t>735</t>
  </si>
  <si>
    <t>Ústredné kúrenie, vykurov. telesá</t>
  </si>
  <si>
    <t>735000912</t>
  </si>
  <si>
    <t>Vyregulovanie dvojregulačného ventilu s termostatickým ovládaním</t>
  </si>
  <si>
    <t>998735202</t>
  </si>
  <si>
    <t>Presun hmôt pre vykurovacie telesá v objektoch výšky nad 6 do 12 m</t>
  </si>
  <si>
    <t>Ostatné</t>
  </si>
  <si>
    <t>HZS</t>
  </si>
  <si>
    <t>Hodinové zúčtovacie sadzby</t>
  </si>
  <si>
    <t>HZS01</t>
  </si>
  <si>
    <t>Vykurovacia skúška</t>
  </si>
  <si>
    <t>hod</t>
  </si>
  <si>
    <t>262144</t>
  </si>
  <si>
    <t>Príplatok za prvý a každý ďalší i začatý mesiac použitia lešenia rámového systémového šírky nad 0,75 do 1,10 m, výšky nad 20 do 50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</si>
</sst>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17" fillId="5" borderId="22" xfId="0" applyFont="1" applyFill="1" applyBorder="1" applyAlignment="1" applyProtection="1">
      <alignment horizontal="center" vertical="center" wrapText="1"/>
      <protection locked="0"/>
    </xf>
    <xf numFmtId="0" fontId="17" fillId="5" borderId="22" xfId="0" applyFont="1" applyFill="1" applyBorder="1" applyAlignment="1" applyProtection="1">
      <alignment horizontal="center" vertical="center"/>
      <protection locked="0"/>
    </xf>
    <xf numFmtId="49" fontId="17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5" borderId="22" xfId="0" applyFont="1" applyFill="1" applyBorder="1" applyAlignment="1" applyProtection="1">
      <alignment horizontal="left" vertical="center" wrapText="1"/>
      <protection locked="0"/>
    </xf>
    <xf numFmtId="167" fontId="17" fillId="5" borderId="2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9" fillId="5" borderId="22" xfId="0" applyFont="1" applyFill="1" applyBorder="1" applyAlignment="1" applyProtection="1">
      <alignment horizontal="center" vertical="center"/>
      <protection locked="0"/>
    </xf>
    <xf numFmtId="49" fontId="29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9" fillId="5" borderId="22" xfId="0" applyFont="1" applyFill="1" applyBorder="1" applyAlignment="1" applyProtection="1">
      <alignment horizontal="left" vertical="center" wrapText="1"/>
      <protection locked="0"/>
    </xf>
    <xf numFmtId="0" fontId="29" fillId="5" borderId="22" xfId="0" applyFont="1" applyFill="1" applyBorder="1" applyAlignment="1" applyProtection="1">
      <alignment horizontal="center" vertical="center" wrapText="1"/>
      <protection locked="0"/>
    </xf>
    <xf numFmtId="167" fontId="29" fillId="5" borderId="22" xfId="0" applyNumberFormat="1" applyFont="1" applyFill="1" applyBorder="1" applyAlignment="1" applyProtection="1">
      <alignment vertical="center"/>
      <protection locked="0"/>
    </xf>
    <xf numFmtId="0" fontId="0" fillId="6" borderId="0" xfId="0" applyFont="1" applyFill="1" applyAlignment="1">
      <alignment vertical="center"/>
    </xf>
    <xf numFmtId="0" fontId="0" fillId="6" borderId="3" xfId="0" applyFont="1" applyFill="1" applyBorder="1" applyAlignment="1" applyProtection="1">
      <alignment vertical="center"/>
      <protection locked="0"/>
    </xf>
    <xf numFmtId="0" fontId="17" fillId="6" borderId="22" xfId="0" applyFont="1" applyFill="1" applyBorder="1" applyAlignment="1" applyProtection="1">
      <alignment horizontal="center" vertical="center"/>
      <protection locked="0"/>
    </xf>
    <xf numFmtId="49" fontId="17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6" borderId="22" xfId="0" applyFont="1" applyFill="1" applyBorder="1" applyAlignment="1" applyProtection="1">
      <alignment horizontal="left" vertical="center" wrapText="1"/>
      <protection locked="0"/>
    </xf>
    <xf numFmtId="0" fontId="17" fillId="6" borderId="22" xfId="0" applyFont="1" applyFill="1" applyBorder="1" applyAlignment="1" applyProtection="1">
      <alignment horizontal="center" vertical="center" wrapText="1"/>
      <protection locked="0"/>
    </xf>
    <xf numFmtId="167" fontId="17" fillId="6" borderId="22" xfId="0" applyNumberFormat="1" applyFont="1" applyFill="1" applyBorder="1" applyAlignment="1" applyProtection="1">
      <alignment vertical="center"/>
      <protection locked="0"/>
    </xf>
    <xf numFmtId="0" fontId="0" fillId="6" borderId="22" xfId="0" applyFont="1" applyFill="1" applyBorder="1" applyAlignment="1" applyProtection="1">
      <alignment vertical="center"/>
      <protection locked="0"/>
    </xf>
    <xf numFmtId="0" fontId="0" fillId="6" borderId="3" xfId="0" applyFont="1" applyFill="1" applyBorder="1" applyAlignment="1">
      <alignment vertical="center"/>
    </xf>
    <xf numFmtId="0" fontId="18" fillId="6" borderId="14" xfId="0" applyFont="1" applyFill="1" applyBorder="1" applyAlignment="1">
      <alignment horizontal="left" vertical="center"/>
    </xf>
    <xf numFmtId="0" fontId="18" fillId="6" borderId="0" xfId="0" applyFont="1" applyFill="1" applyBorder="1" applyAlignment="1">
      <alignment horizontal="center" vertical="center"/>
    </xf>
    <xf numFmtId="166" fontId="18" fillId="6" borderId="0" xfId="0" applyNumberFormat="1" applyFont="1" applyFill="1" applyBorder="1" applyAlignment="1">
      <alignment vertical="center"/>
    </xf>
    <xf numFmtId="166" fontId="18" fillId="6" borderId="15" xfId="0" applyNumberFormat="1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17" fillId="6" borderId="0" xfId="0" applyFont="1" applyFill="1" applyAlignment="1">
      <alignment horizontal="left" vertical="center"/>
    </xf>
    <xf numFmtId="0" fontId="0" fillId="6" borderId="0" xfId="0" applyFont="1" applyFill="1" applyAlignment="1">
      <alignment horizontal="left" vertical="center"/>
    </xf>
    <xf numFmtId="4" fontId="0" fillId="6" borderId="0" xfId="0" applyNumberFormat="1" applyFont="1" applyFill="1" applyAlignment="1">
      <alignment vertical="center"/>
    </xf>
    <xf numFmtId="167" fontId="0" fillId="6" borderId="0" xfId="0" applyNumberFormat="1" applyFont="1" applyFill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>
      <selection activeCell="D4" sqref="D4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96" t="s">
        <v>5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76" t="s">
        <v>11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7"/>
      <c r="BS5" s="14" t="s">
        <v>6</v>
      </c>
    </row>
    <row r="6" spans="1:74" s="1" customFormat="1" ht="36.9" customHeight="1">
      <c r="B6" s="17"/>
      <c r="D6" s="22" t="s">
        <v>12</v>
      </c>
      <c r="K6" s="178" t="s">
        <v>13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/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45" customHeight="1">
      <c r="B11" s="17"/>
      <c r="E11" s="21" t="s">
        <v>21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20</v>
      </c>
      <c r="AN13" s="21" t="s">
        <v>1</v>
      </c>
      <c r="AR13" s="17"/>
      <c r="BS13" s="14" t="s">
        <v>6</v>
      </c>
    </row>
    <row r="14" spans="1:74" ht="13.2">
      <c r="B14" s="17"/>
      <c r="E14" s="21" t="s">
        <v>24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26</v>
      </c>
      <c r="AK17" s="23" t="s">
        <v>22</v>
      </c>
      <c r="AN17" s="21" t="s">
        <v>1</v>
      </c>
      <c r="AR17" s="17"/>
      <c r="BS17" s="14" t="s">
        <v>27</v>
      </c>
    </row>
    <row r="18" spans="1:71" s="1" customFormat="1" ht="6.9" customHeight="1">
      <c r="B18" s="17"/>
      <c r="AR18" s="17"/>
      <c r="BS18" s="14" t="s">
        <v>28</v>
      </c>
    </row>
    <row r="19" spans="1:71" s="1" customFormat="1" ht="12" customHeight="1">
      <c r="B19" s="17"/>
      <c r="D19" s="23" t="s">
        <v>29</v>
      </c>
      <c r="AK19" s="23" t="s">
        <v>20</v>
      </c>
      <c r="AN19" s="21" t="s">
        <v>1</v>
      </c>
      <c r="AR19" s="17"/>
      <c r="BS19" s="14" t="s">
        <v>28</v>
      </c>
    </row>
    <row r="20" spans="1:71" s="1" customFormat="1" ht="18.45" customHeight="1">
      <c r="B20" s="17"/>
      <c r="E20" s="21" t="s">
        <v>30</v>
      </c>
      <c r="AK20" s="23" t="s">
        <v>22</v>
      </c>
      <c r="AN20" s="21" t="s">
        <v>1</v>
      </c>
      <c r="AR20" s="17"/>
      <c r="BS20" s="14" t="s">
        <v>27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0">
        <f>ROUND(AG94,2)</f>
        <v>0</v>
      </c>
      <c r="AL26" s="181"/>
      <c r="AM26" s="181"/>
      <c r="AN26" s="181"/>
      <c r="AO26" s="181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2" t="s">
        <v>33</v>
      </c>
      <c r="M28" s="182"/>
      <c r="N28" s="182"/>
      <c r="O28" s="182"/>
      <c r="P28" s="182"/>
      <c r="Q28" s="26"/>
      <c r="R28" s="26"/>
      <c r="S28" s="26"/>
      <c r="T28" s="26"/>
      <c r="U28" s="26"/>
      <c r="V28" s="26"/>
      <c r="W28" s="182" t="s">
        <v>34</v>
      </c>
      <c r="X28" s="182"/>
      <c r="Y28" s="182"/>
      <c r="Z28" s="182"/>
      <c r="AA28" s="182"/>
      <c r="AB28" s="182"/>
      <c r="AC28" s="182"/>
      <c r="AD28" s="182"/>
      <c r="AE28" s="182"/>
      <c r="AF28" s="26"/>
      <c r="AG28" s="26"/>
      <c r="AH28" s="26"/>
      <c r="AI28" s="26"/>
      <c r="AJ28" s="26"/>
      <c r="AK28" s="182" t="s">
        <v>35</v>
      </c>
      <c r="AL28" s="182"/>
      <c r="AM28" s="182"/>
      <c r="AN28" s="182"/>
      <c r="AO28" s="182"/>
      <c r="AP28" s="26"/>
      <c r="AQ28" s="26"/>
      <c r="AR28" s="27"/>
      <c r="BE28" s="26"/>
    </row>
    <row r="29" spans="1:71" s="3" customFormat="1" ht="14.4" customHeight="1">
      <c r="B29" s="31"/>
      <c r="D29" s="23" t="s">
        <v>36</v>
      </c>
      <c r="F29" s="23" t="s">
        <v>37</v>
      </c>
      <c r="L29" s="185">
        <v>0.2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1"/>
    </row>
    <row r="30" spans="1:71" s="3" customFormat="1" ht="14.4" customHeight="1">
      <c r="B30" s="31"/>
      <c r="F30" s="23" t="s">
        <v>38</v>
      </c>
      <c r="L30" s="185">
        <v>0.2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1"/>
    </row>
    <row r="31" spans="1:71" s="3" customFormat="1" ht="14.4" hidden="1" customHeight="1">
      <c r="B31" s="31"/>
      <c r="F31" s="23" t="s">
        <v>39</v>
      </c>
      <c r="L31" s="185">
        <v>0.2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1"/>
    </row>
    <row r="32" spans="1:71" s="3" customFormat="1" ht="14.4" hidden="1" customHeight="1">
      <c r="B32" s="31"/>
      <c r="F32" s="23" t="s">
        <v>40</v>
      </c>
      <c r="L32" s="185">
        <v>0.2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1"/>
    </row>
    <row r="33" spans="1:57" s="3" customFormat="1" ht="14.4" hidden="1" customHeight="1">
      <c r="B33" s="31"/>
      <c r="F33" s="23" t="s">
        <v>41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1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206" t="s">
        <v>44</v>
      </c>
      <c r="Y35" s="207"/>
      <c r="Z35" s="207"/>
      <c r="AA35" s="207"/>
      <c r="AB35" s="207"/>
      <c r="AC35" s="34"/>
      <c r="AD35" s="34"/>
      <c r="AE35" s="34"/>
      <c r="AF35" s="34"/>
      <c r="AG35" s="34"/>
      <c r="AH35" s="34"/>
      <c r="AI35" s="34"/>
      <c r="AJ35" s="34"/>
      <c r="AK35" s="208">
        <f>SUM(AK26:AK33)</f>
        <v>0</v>
      </c>
      <c r="AL35" s="207"/>
      <c r="AM35" s="207"/>
      <c r="AN35" s="207"/>
      <c r="AO35" s="209"/>
      <c r="AP35" s="32"/>
      <c r="AQ35" s="32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10</v>
      </c>
      <c r="L84" s="4" t="str">
        <f>K5</f>
        <v>17-068A</v>
      </c>
      <c r="AR84" s="45"/>
    </row>
    <row r="85" spans="1:91" s="5" customFormat="1" ht="36.9" customHeight="1">
      <c r="B85" s="46"/>
      <c r="C85" s="47" t="s">
        <v>12</v>
      </c>
      <c r="L85" s="197" t="str">
        <f>K6</f>
        <v>SOŠ služieb a lesníctva, Banská Štiavnica - SO 01 Objekt A, zlepšenie vzdelávacej a odbornej infraštruktúry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6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Kolpašská 1586/9, Banská Štiavnica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99" t="str">
        <f>IF(AN8= "","",AN8)</f>
        <v/>
      </c>
      <c r="AN87" s="199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SOŠ služieb a lesníctva, Banská Štiavnica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200" t="str">
        <f>IF(E17="","",E17)</f>
        <v>Orbita Motors, a.s.</v>
      </c>
      <c r="AN89" s="201"/>
      <c r="AO89" s="201"/>
      <c r="AP89" s="201"/>
      <c r="AQ89" s="26"/>
      <c r="AR89" s="27"/>
      <c r="AS89" s="202" t="s">
        <v>52</v>
      </c>
      <c r="AT89" s="203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15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200" t="str">
        <f>IF(E20="","",E20)</f>
        <v>Ing. Žarnovický</v>
      </c>
      <c r="AN90" s="201"/>
      <c r="AO90" s="201"/>
      <c r="AP90" s="201"/>
      <c r="AQ90" s="26"/>
      <c r="AR90" s="27"/>
      <c r="AS90" s="204"/>
      <c r="AT90" s="205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4"/>
      <c r="AT91" s="205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9" t="s">
        <v>53</v>
      </c>
      <c r="D92" s="190"/>
      <c r="E92" s="190"/>
      <c r="F92" s="190"/>
      <c r="G92" s="190"/>
      <c r="H92" s="54"/>
      <c r="I92" s="191" t="s">
        <v>54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2" t="s">
        <v>55</v>
      </c>
      <c r="AH92" s="190"/>
      <c r="AI92" s="190"/>
      <c r="AJ92" s="190"/>
      <c r="AK92" s="190"/>
      <c r="AL92" s="190"/>
      <c r="AM92" s="190"/>
      <c r="AN92" s="191" t="s">
        <v>56</v>
      </c>
      <c r="AO92" s="190"/>
      <c r="AP92" s="193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4">
        <f>ROUND(SUM(AG95:AG97),2)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14144.13171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A95" s="73" t="s">
        <v>76</v>
      </c>
      <c r="B95" s="74"/>
      <c r="C95" s="75"/>
      <c r="D95" s="188" t="s">
        <v>77</v>
      </c>
      <c r="E95" s="188"/>
      <c r="F95" s="188"/>
      <c r="G95" s="188"/>
      <c r="H95" s="188"/>
      <c r="I95" s="76"/>
      <c r="J95" s="188" t="s">
        <v>78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6">
        <f>'01 - Navrhovaný stav a bú...'!J30</f>
        <v>0</v>
      </c>
      <c r="AH95" s="187"/>
      <c r="AI95" s="187"/>
      <c r="AJ95" s="187"/>
      <c r="AK95" s="187"/>
      <c r="AL95" s="187"/>
      <c r="AM95" s="187"/>
      <c r="AN95" s="186">
        <f>SUM(AG95,AT95)</f>
        <v>0</v>
      </c>
      <c r="AO95" s="187"/>
      <c r="AP95" s="187"/>
      <c r="AQ95" s="77" t="s">
        <v>79</v>
      </c>
      <c r="AR95" s="74"/>
      <c r="AS95" s="78">
        <v>0</v>
      </c>
      <c r="AT95" s="79">
        <f>ROUND(SUM(AV95:AW95),2)</f>
        <v>0</v>
      </c>
      <c r="AU95" s="80">
        <f>'01 - Navrhovaný stav a bú...'!P131</f>
        <v>14144.131706297296</v>
      </c>
      <c r="AV95" s="79">
        <f>'01 - Navrhovaný stav a bú...'!J33</f>
        <v>0</v>
      </c>
      <c r="AW95" s="79">
        <f>'01 - Navrhovaný stav a bú...'!J34</f>
        <v>0</v>
      </c>
      <c r="AX95" s="79">
        <f>'01 - Navrhovaný stav a bú...'!J35</f>
        <v>0</v>
      </c>
      <c r="AY95" s="79">
        <f>'01 - Navrhovaný stav a bú...'!J36</f>
        <v>0</v>
      </c>
      <c r="AZ95" s="79">
        <f>'01 - Navrhovaný stav a bú...'!F33</f>
        <v>0</v>
      </c>
      <c r="BA95" s="79">
        <f>'01 - Navrhovaný stav a bú...'!F34</f>
        <v>0</v>
      </c>
      <c r="BB95" s="79">
        <f>'01 - Navrhovaný stav a bú...'!F35</f>
        <v>0</v>
      </c>
      <c r="BC95" s="79">
        <f>'01 - Navrhovaný stav a bú...'!F36</f>
        <v>0</v>
      </c>
      <c r="BD95" s="81">
        <f>'01 - Navrhovaný stav a bú...'!F37</f>
        <v>0</v>
      </c>
      <c r="BT95" s="82" t="s">
        <v>80</v>
      </c>
      <c r="BV95" s="82" t="s">
        <v>74</v>
      </c>
      <c r="BW95" s="82" t="s">
        <v>81</v>
      </c>
      <c r="BX95" s="82" t="s">
        <v>4</v>
      </c>
      <c r="CL95" s="82" t="s">
        <v>1</v>
      </c>
      <c r="CM95" s="82" t="s">
        <v>72</v>
      </c>
    </row>
    <row r="96" spans="1:91" s="7" customFormat="1" ht="16.5" customHeight="1">
      <c r="A96" s="73" t="s">
        <v>76</v>
      </c>
      <c r="B96" s="74"/>
      <c r="C96" s="75"/>
      <c r="D96" s="188" t="s">
        <v>82</v>
      </c>
      <c r="E96" s="188"/>
      <c r="F96" s="188"/>
      <c r="G96" s="188"/>
      <c r="H96" s="188"/>
      <c r="I96" s="76"/>
      <c r="J96" s="188" t="s">
        <v>83</v>
      </c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'02 - Elektroinštalácie'!J30</f>
        <v>0</v>
      </c>
      <c r="AH96" s="187"/>
      <c r="AI96" s="187"/>
      <c r="AJ96" s="187"/>
      <c r="AK96" s="187"/>
      <c r="AL96" s="187"/>
      <c r="AM96" s="187"/>
      <c r="AN96" s="186">
        <f>SUM(AG96,AT96)</f>
        <v>0</v>
      </c>
      <c r="AO96" s="187"/>
      <c r="AP96" s="187"/>
      <c r="AQ96" s="77" t="s">
        <v>79</v>
      </c>
      <c r="AR96" s="74"/>
      <c r="AS96" s="78">
        <v>0</v>
      </c>
      <c r="AT96" s="79">
        <f>ROUND(SUM(AV96:AW96),2)</f>
        <v>0</v>
      </c>
      <c r="AU96" s="80">
        <f>'02 - Elektroinštalácie'!P119</f>
        <v>0</v>
      </c>
      <c r="AV96" s="79">
        <f>'02 - Elektroinštalácie'!J33</f>
        <v>0</v>
      </c>
      <c r="AW96" s="79">
        <f>'02 - Elektroinštalácie'!J34</f>
        <v>0</v>
      </c>
      <c r="AX96" s="79">
        <f>'02 - Elektroinštalácie'!J35</f>
        <v>0</v>
      </c>
      <c r="AY96" s="79">
        <f>'02 - Elektroinštalácie'!J36</f>
        <v>0</v>
      </c>
      <c r="AZ96" s="79">
        <f>'02 - Elektroinštalácie'!F33</f>
        <v>0</v>
      </c>
      <c r="BA96" s="79">
        <f>'02 - Elektroinštalácie'!F34</f>
        <v>0</v>
      </c>
      <c r="BB96" s="79">
        <f>'02 - Elektroinštalácie'!F35</f>
        <v>0</v>
      </c>
      <c r="BC96" s="79">
        <f>'02 - Elektroinštalácie'!F36</f>
        <v>0</v>
      </c>
      <c r="BD96" s="81">
        <f>'02 - Elektroinštalácie'!F37</f>
        <v>0</v>
      </c>
      <c r="BT96" s="82" t="s">
        <v>80</v>
      </c>
      <c r="BV96" s="82" t="s">
        <v>74</v>
      </c>
      <c r="BW96" s="82" t="s">
        <v>84</v>
      </c>
      <c r="BX96" s="82" t="s">
        <v>4</v>
      </c>
      <c r="CL96" s="82" t="s">
        <v>1</v>
      </c>
      <c r="CM96" s="82" t="s">
        <v>72</v>
      </c>
    </row>
    <row r="97" spans="1:91" s="7" customFormat="1" ht="16.5" customHeight="1">
      <c r="A97" s="73" t="s">
        <v>76</v>
      </c>
      <c r="B97" s="74"/>
      <c r="C97" s="75"/>
      <c r="D97" s="188" t="s">
        <v>85</v>
      </c>
      <c r="E97" s="188"/>
      <c r="F97" s="188"/>
      <c r="G97" s="188"/>
      <c r="H97" s="188"/>
      <c r="I97" s="76"/>
      <c r="J97" s="188" t="s">
        <v>86</v>
      </c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6">
        <f>'03 - Vykurovanie'!J30</f>
        <v>0</v>
      </c>
      <c r="AH97" s="187"/>
      <c r="AI97" s="187"/>
      <c r="AJ97" s="187"/>
      <c r="AK97" s="187"/>
      <c r="AL97" s="187"/>
      <c r="AM97" s="187"/>
      <c r="AN97" s="186">
        <f>SUM(AG97,AT97)</f>
        <v>0</v>
      </c>
      <c r="AO97" s="187"/>
      <c r="AP97" s="187"/>
      <c r="AQ97" s="77" t="s">
        <v>79</v>
      </c>
      <c r="AR97" s="74"/>
      <c r="AS97" s="83">
        <v>0</v>
      </c>
      <c r="AT97" s="84">
        <f>ROUND(SUM(AV97:AW97),2)</f>
        <v>0</v>
      </c>
      <c r="AU97" s="85">
        <f>'03 - Vykurovanie'!P120</f>
        <v>0</v>
      </c>
      <c r="AV97" s="84">
        <f>'03 - Vykurovanie'!J33</f>
        <v>0</v>
      </c>
      <c r="AW97" s="84">
        <f>'03 - Vykurovanie'!J34</f>
        <v>0</v>
      </c>
      <c r="AX97" s="84">
        <f>'03 - Vykurovanie'!J35</f>
        <v>0</v>
      </c>
      <c r="AY97" s="84">
        <f>'03 - Vykurovanie'!J36</f>
        <v>0</v>
      </c>
      <c r="AZ97" s="84">
        <f>'03 - Vykurovanie'!F33</f>
        <v>0</v>
      </c>
      <c r="BA97" s="84">
        <f>'03 - Vykurovanie'!F34</f>
        <v>0</v>
      </c>
      <c r="BB97" s="84">
        <f>'03 - Vykurovanie'!F35</f>
        <v>0</v>
      </c>
      <c r="BC97" s="84">
        <f>'03 - Vykurovanie'!F36</f>
        <v>0</v>
      </c>
      <c r="BD97" s="86">
        <f>'03 - Vykurovanie'!F37</f>
        <v>0</v>
      </c>
      <c r="BT97" s="82" t="s">
        <v>80</v>
      </c>
      <c r="BV97" s="82" t="s">
        <v>74</v>
      </c>
      <c r="BW97" s="82" t="s">
        <v>87</v>
      </c>
      <c r="BX97" s="82" t="s">
        <v>4</v>
      </c>
      <c r="CL97" s="82" t="s">
        <v>1</v>
      </c>
      <c r="CM97" s="82" t="s">
        <v>72</v>
      </c>
    </row>
    <row r="98" spans="1:91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  <row r="99" spans="1:91" s="2" customFormat="1" ht="6.9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</sheetData>
  <mergeCells count="48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Navrhovaný stav a bú...'!C2" display="/" xr:uid="{00000000-0004-0000-0000-000000000000}"/>
    <hyperlink ref="A96" location="'02 - Elektroinštalácie'!C2" display="/" xr:uid="{00000000-0004-0000-0000-000001000000}"/>
    <hyperlink ref="A97" location="'03 - Vykurovanie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46"/>
  <sheetViews>
    <sheetView showGridLines="0" tabSelected="1" topLeftCell="A155" workbookViewId="0">
      <selection activeCell="H161" sqref="H16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196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4" t="s">
        <v>81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88</v>
      </c>
      <c r="L4" s="17"/>
      <c r="M4" s="8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11" t="str">
        <f>'Rekapitulácia stavby'!K6</f>
        <v>SOŠ služieb a lesníctva, Banská Štiavnica - SO 01 Objekt A, zlepšenie vzdelávacej a odbornej infraštruktúry</v>
      </c>
      <c r="F7" s="212"/>
      <c r="G7" s="212"/>
      <c r="H7" s="212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7" t="s">
        <v>90</v>
      </c>
      <c r="F9" s="210"/>
      <c r="G9" s="210"/>
      <c r="H9" s="21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6" t="str">
        <f>'Rekapitulácia stavby'!E14</f>
        <v xml:space="preserve"> </v>
      </c>
      <c r="F18" s="176"/>
      <c r="G18" s="176"/>
      <c r="H18" s="176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30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214.5" customHeight="1">
      <c r="A27" s="89"/>
      <c r="B27" s="90"/>
      <c r="C27" s="89"/>
      <c r="D27" s="89"/>
      <c r="E27" s="179" t="s">
        <v>91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ROUND(J131,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3" t="s">
        <v>36</v>
      </c>
      <c r="E33" s="23" t="s">
        <v>37</v>
      </c>
      <c r="F33" s="94">
        <f>ROUND((SUM(BE131:BE245)),  2)</f>
        <v>0</v>
      </c>
      <c r="G33" s="26"/>
      <c r="H33" s="26"/>
      <c r="I33" s="95">
        <v>0.2</v>
      </c>
      <c r="J33" s="94">
        <f>ROUND(((SUM(BE131:BE245))*I33),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3" t="s">
        <v>38</v>
      </c>
      <c r="F34" s="94">
        <f>ROUND((SUM(BF131:BF245)),  2)</f>
        <v>0</v>
      </c>
      <c r="G34" s="26"/>
      <c r="H34" s="26"/>
      <c r="I34" s="95">
        <v>0.2</v>
      </c>
      <c r="J34" s="94">
        <f>ROUND(((SUM(BF131:BF245))*I34),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39</v>
      </c>
      <c r="F35" s="94">
        <f>ROUND((SUM(BG131:BG245)),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40</v>
      </c>
      <c r="F36" s="94">
        <f>ROUND((SUM(BH131:BH245)),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41</v>
      </c>
      <c r="F37" s="94">
        <f>ROUND((SUM(BI131:BI245)),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11" t="str">
        <f>E7</f>
        <v>SOŠ služieb a lesníctva, Banská Štiavnica - SO 01 Objekt A, zlepšenie vzdelávacej a odbornej infraštruktúry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7" t="str">
        <f>E9</f>
        <v>01 - Navrhovaný stav a búracie práce</v>
      </c>
      <c r="F87" s="210"/>
      <c r="G87" s="210"/>
      <c r="H87" s="21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Kolpašská 1586/9, Banská Štiavnica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19</v>
      </c>
      <c r="D91" s="26"/>
      <c r="E91" s="26"/>
      <c r="F91" s="21" t="str">
        <f>E15</f>
        <v>SOŠ služieb a lesníctva, Banská Štiavnica</v>
      </c>
      <c r="G91" s="26"/>
      <c r="H91" s="26"/>
      <c r="I91" s="23" t="s">
        <v>25</v>
      </c>
      <c r="J91" s="24" t="str">
        <f>E21</f>
        <v>Orbita Motors,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Žarnovický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93</v>
      </c>
      <c r="D94" s="96"/>
      <c r="E94" s="96"/>
      <c r="F94" s="96"/>
      <c r="G94" s="96"/>
      <c r="H94" s="96"/>
      <c r="I94" s="96"/>
      <c r="J94" s="105" t="s">
        <v>94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06" t="s">
        <v>95</v>
      </c>
      <c r="D96" s="26"/>
      <c r="E96" s="26"/>
      <c r="F96" s="26"/>
      <c r="G96" s="26"/>
      <c r="H96" s="26"/>
      <c r="I96" s="26"/>
      <c r="J96" s="65">
        <f>J131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" customHeight="1">
      <c r="B97" s="107"/>
      <c r="D97" s="108" t="s">
        <v>97</v>
      </c>
      <c r="E97" s="109"/>
      <c r="F97" s="109"/>
      <c r="G97" s="109"/>
      <c r="H97" s="109"/>
      <c r="I97" s="109"/>
      <c r="J97" s="110">
        <f>J132</f>
        <v>0</v>
      </c>
      <c r="L97" s="107"/>
    </row>
    <row r="98" spans="1:31" s="10" customFormat="1" ht="19.95" customHeight="1">
      <c r="B98" s="111"/>
      <c r="D98" s="112" t="s">
        <v>98</v>
      </c>
      <c r="E98" s="113"/>
      <c r="F98" s="113"/>
      <c r="G98" s="113"/>
      <c r="H98" s="113"/>
      <c r="I98" s="113"/>
      <c r="J98" s="114">
        <f>J133</f>
        <v>0</v>
      </c>
      <c r="L98" s="111"/>
    </row>
    <row r="99" spans="1:31" s="10" customFormat="1" ht="19.95" customHeight="1">
      <c r="B99" s="111"/>
      <c r="D99" s="112" t="s">
        <v>99</v>
      </c>
      <c r="E99" s="113"/>
      <c r="F99" s="113"/>
      <c r="G99" s="113"/>
      <c r="H99" s="113"/>
      <c r="I99" s="113"/>
      <c r="J99" s="114">
        <f>J136</f>
        <v>0</v>
      </c>
      <c r="L99" s="111"/>
    </row>
    <row r="100" spans="1:31" s="10" customFormat="1" ht="19.95" customHeight="1">
      <c r="B100" s="111"/>
      <c r="D100" s="112" t="s">
        <v>100</v>
      </c>
      <c r="E100" s="113"/>
      <c r="F100" s="113"/>
      <c r="G100" s="113"/>
      <c r="H100" s="113"/>
      <c r="I100" s="113"/>
      <c r="J100" s="114">
        <f>J139</f>
        <v>0</v>
      </c>
      <c r="L100" s="111"/>
    </row>
    <row r="101" spans="1:31" s="10" customFormat="1" ht="19.95" customHeight="1">
      <c r="B101" s="111"/>
      <c r="D101" s="112" t="s">
        <v>101</v>
      </c>
      <c r="E101" s="113"/>
      <c r="F101" s="113"/>
      <c r="G101" s="113"/>
      <c r="H101" s="113"/>
      <c r="I101" s="113"/>
      <c r="J101" s="114">
        <f>J160</f>
        <v>0</v>
      </c>
      <c r="L101" s="111"/>
    </row>
    <row r="102" spans="1:31" s="10" customFormat="1" ht="19.95" customHeight="1">
      <c r="B102" s="111"/>
      <c r="D102" s="112" t="s">
        <v>102</v>
      </c>
      <c r="E102" s="113"/>
      <c r="F102" s="113"/>
      <c r="G102" s="113"/>
      <c r="H102" s="113"/>
      <c r="I102" s="113"/>
      <c r="J102" s="114">
        <f>J196</f>
        <v>0</v>
      </c>
      <c r="L102" s="111"/>
    </row>
    <row r="103" spans="1:31" s="9" customFormat="1" ht="24.9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J198</f>
        <v>0</v>
      </c>
      <c r="L103" s="107"/>
    </row>
    <row r="104" spans="1:31" s="10" customFormat="1" ht="19.95" customHeight="1">
      <c r="B104" s="111"/>
      <c r="D104" s="112" t="s">
        <v>104</v>
      </c>
      <c r="E104" s="113"/>
      <c r="F104" s="113"/>
      <c r="G104" s="113"/>
      <c r="H104" s="113"/>
      <c r="I104" s="113"/>
      <c r="J104" s="114">
        <f>J199</f>
        <v>0</v>
      </c>
      <c r="L104" s="111"/>
    </row>
    <row r="105" spans="1:31" s="10" customFormat="1" ht="19.95" customHeight="1">
      <c r="B105" s="111"/>
      <c r="D105" s="112" t="s">
        <v>105</v>
      </c>
      <c r="E105" s="113"/>
      <c r="F105" s="113"/>
      <c r="G105" s="113"/>
      <c r="H105" s="113"/>
      <c r="I105" s="113"/>
      <c r="J105" s="114">
        <f>J220</f>
        <v>0</v>
      </c>
      <c r="L105" s="111"/>
    </row>
    <row r="106" spans="1:31" s="10" customFormat="1" ht="19.95" customHeight="1">
      <c r="B106" s="111"/>
      <c r="D106" s="112" t="s">
        <v>106</v>
      </c>
      <c r="E106" s="113"/>
      <c r="F106" s="113"/>
      <c r="G106" s="113"/>
      <c r="H106" s="113"/>
      <c r="I106" s="113"/>
      <c r="J106" s="114">
        <f>J226</f>
        <v>0</v>
      </c>
      <c r="L106" s="111"/>
    </row>
    <row r="107" spans="1:31" s="10" customFormat="1" ht="19.95" customHeight="1">
      <c r="B107" s="111"/>
      <c r="D107" s="112" t="s">
        <v>107</v>
      </c>
      <c r="E107" s="113"/>
      <c r="F107" s="113"/>
      <c r="G107" s="113"/>
      <c r="H107" s="113"/>
      <c r="I107" s="113"/>
      <c r="J107" s="114">
        <f>J230</f>
        <v>0</v>
      </c>
      <c r="L107" s="111"/>
    </row>
    <row r="108" spans="1:31" s="10" customFormat="1" ht="19.95" customHeight="1">
      <c r="B108" s="111"/>
      <c r="D108" s="112" t="s">
        <v>108</v>
      </c>
      <c r="E108" s="113"/>
      <c r="F108" s="113"/>
      <c r="G108" s="113"/>
      <c r="H108" s="113"/>
      <c r="I108" s="113"/>
      <c r="J108" s="114">
        <f>J234</f>
        <v>0</v>
      </c>
      <c r="L108" s="111"/>
    </row>
    <row r="109" spans="1:31" s="10" customFormat="1" ht="19.95" customHeight="1">
      <c r="B109" s="111"/>
      <c r="D109" s="112" t="s">
        <v>109</v>
      </c>
      <c r="E109" s="113"/>
      <c r="F109" s="113"/>
      <c r="G109" s="113"/>
      <c r="H109" s="113"/>
      <c r="I109" s="113"/>
      <c r="J109" s="114">
        <f>J236</f>
        <v>0</v>
      </c>
      <c r="L109" s="111"/>
    </row>
    <row r="110" spans="1:31" s="10" customFormat="1" ht="19.95" customHeight="1">
      <c r="B110" s="111"/>
      <c r="D110" s="112" t="s">
        <v>110</v>
      </c>
      <c r="E110" s="113"/>
      <c r="F110" s="113"/>
      <c r="G110" s="113"/>
      <c r="H110" s="113"/>
      <c r="I110" s="113"/>
      <c r="J110" s="114">
        <f>J240</f>
        <v>0</v>
      </c>
      <c r="L110" s="111"/>
    </row>
    <row r="111" spans="1:31" s="10" customFormat="1" ht="19.95" customHeight="1">
      <c r="B111" s="111"/>
      <c r="D111" s="112" t="s">
        <v>111</v>
      </c>
      <c r="E111" s="113"/>
      <c r="F111" s="113"/>
      <c r="G111" s="113"/>
      <c r="H111" s="113"/>
      <c r="I111" s="113"/>
      <c r="J111" s="114">
        <f>J244</f>
        <v>0</v>
      </c>
      <c r="L111" s="111"/>
    </row>
    <row r="112" spans="1:31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" customHeight="1">
      <c r="A118" s="26"/>
      <c r="B118" s="27"/>
      <c r="C118" s="18" t="s">
        <v>112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12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6.25" customHeight="1">
      <c r="A121" s="26"/>
      <c r="B121" s="27"/>
      <c r="C121" s="26"/>
      <c r="D121" s="26"/>
      <c r="E121" s="211" t="str">
        <f>E7</f>
        <v>SOŠ služieb a lesníctva, Banská Štiavnica - SO 01 Objekt A, zlepšenie vzdelávacej a odbornej infraštruktúry</v>
      </c>
      <c r="F121" s="212"/>
      <c r="G121" s="212"/>
      <c r="H121" s="212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89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197" t="str">
        <f>E9</f>
        <v>01 - Navrhovaný stav a búracie práce</v>
      </c>
      <c r="F123" s="210"/>
      <c r="G123" s="210"/>
      <c r="H123" s="210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16</v>
      </c>
      <c r="D125" s="26"/>
      <c r="E125" s="26"/>
      <c r="F125" s="21" t="str">
        <f>F12</f>
        <v>Kolpašská 1586/9, Banská Štiavnica</v>
      </c>
      <c r="G125" s="26"/>
      <c r="H125" s="26"/>
      <c r="I125" s="23" t="s">
        <v>18</v>
      </c>
      <c r="J125" s="49" t="str">
        <f>IF(J12="","",J12)</f>
        <v/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15" customHeight="1">
      <c r="A127" s="26"/>
      <c r="B127" s="27"/>
      <c r="C127" s="23" t="s">
        <v>19</v>
      </c>
      <c r="D127" s="26"/>
      <c r="E127" s="26"/>
      <c r="F127" s="21" t="str">
        <f>E15</f>
        <v>SOŠ služieb a lesníctva, Banská Štiavnica</v>
      </c>
      <c r="G127" s="26"/>
      <c r="H127" s="26"/>
      <c r="I127" s="23" t="s">
        <v>25</v>
      </c>
      <c r="J127" s="24" t="str">
        <f>E21</f>
        <v>Orbita Motors, a.s.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15" customHeight="1">
      <c r="A128" s="26"/>
      <c r="B128" s="27"/>
      <c r="C128" s="23" t="s">
        <v>23</v>
      </c>
      <c r="D128" s="26"/>
      <c r="E128" s="26"/>
      <c r="F128" s="21" t="str">
        <f>IF(E18="","",E18)</f>
        <v xml:space="preserve"> </v>
      </c>
      <c r="G128" s="26"/>
      <c r="H128" s="26"/>
      <c r="I128" s="23" t="s">
        <v>29</v>
      </c>
      <c r="J128" s="24" t="str">
        <f>E24</f>
        <v>Ing. Žarnovický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15"/>
      <c r="B130" s="116"/>
      <c r="C130" s="117" t="s">
        <v>113</v>
      </c>
      <c r="D130" s="118" t="s">
        <v>57</v>
      </c>
      <c r="E130" s="118" t="s">
        <v>53</v>
      </c>
      <c r="F130" s="118" t="s">
        <v>54</v>
      </c>
      <c r="G130" s="118" t="s">
        <v>114</v>
      </c>
      <c r="H130" s="118" t="s">
        <v>115</v>
      </c>
      <c r="I130" s="118" t="s">
        <v>116</v>
      </c>
      <c r="J130" s="119" t="s">
        <v>94</v>
      </c>
      <c r="K130" s="120" t="s">
        <v>117</v>
      </c>
      <c r="L130" s="121"/>
      <c r="M130" s="56" t="s">
        <v>1</v>
      </c>
      <c r="N130" s="57" t="s">
        <v>36</v>
      </c>
      <c r="O130" s="57" t="s">
        <v>118</v>
      </c>
      <c r="P130" s="57" t="s">
        <v>119</v>
      </c>
      <c r="Q130" s="57" t="s">
        <v>120</v>
      </c>
      <c r="R130" s="57" t="s">
        <v>121</v>
      </c>
      <c r="S130" s="57" t="s">
        <v>122</v>
      </c>
      <c r="T130" s="58" t="s">
        <v>123</v>
      </c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</row>
    <row r="131" spans="1:65" s="2" customFormat="1" ht="22.95" customHeight="1">
      <c r="A131" s="26"/>
      <c r="B131" s="27"/>
      <c r="C131" s="63" t="s">
        <v>95</v>
      </c>
      <c r="D131" s="26"/>
      <c r="E131" s="26"/>
      <c r="F131" s="26"/>
      <c r="G131" s="26"/>
      <c r="H131" s="26"/>
      <c r="I131" s="26"/>
      <c r="J131" s="122">
        <f>BK131</f>
        <v>0</v>
      </c>
      <c r="K131" s="26"/>
      <c r="L131" s="27"/>
      <c r="M131" s="59"/>
      <c r="N131" s="50"/>
      <c r="O131" s="60"/>
      <c r="P131" s="123">
        <f>P132+P198</f>
        <v>14144.131706297296</v>
      </c>
      <c r="Q131" s="60"/>
      <c r="R131" s="123">
        <f>R132+R198</f>
        <v>397.37672984740004</v>
      </c>
      <c r="S131" s="60"/>
      <c r="T131" s="124">
        <f>T132+T198</f>
        <v>288.45214099999998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71</v>
      </c>
      <c r="AU131" s="14" t="s">
        <v>96</v>
      </c>
      <c r="BK131" s="125">
        <f>BK132+BK198</f>
        <v>0</v>
      </c>
    </row>
    <row r="132" spans="1:65" s="12" customFormat="1" ht="25.95" customHeight="1">
      <c r="B132" s="126"/>
      <c r="D132" s="127" t="s">
        <v>71</v>
      </c>
      <c r="E132" s="128" t="s">
        <v>124</v>
      </c>
      <c r="F132" s="128" t="s">
        <v>125</v>
      </c>
      <c r="J132" s="129">
        <f>BK132</f>
        <v>0</v>
      </c>
      <c r="L132" s="126"/>
      <c r="M132" s="130"/>
      <c r="N132" s="131"/>
      <c r="O132" s="131"/>
      <c r="P132" s="132">
        <f>P133+P136+P139+P160+P196</f>
        <v>12224.61166782</v>
      </c>
      <c r="Q132" s="131"/>
      <c r="R132" s="132">
        <f>R133+R136+R139+R160+R196</f>
        <v>360.98823199740002</v>
      </c>
      <c r="S132" s="131"/>
      <c r="T132" s="133">
        <f>T133+T136+T139+T160+T196</f>
        <v>267.50520599999999</v>
      </c>
      <c r="AR132" s="127" t="s">
        <v>80</v>
      </c>
      <c r="AT132" s="134" t="s">
        <v>71</v>
      </c>
      <c r="AU132" s="134" t="s">
        <v>72</v>
      </c>
      <c r="AY132" s="127" t="s">
        <v>126</v>
      </c>
      <c r="BK132" s="135">
        <f>BK133+BK136+BK139+BK160+BK196</f>
        <v>0</v>
      </c>
    </row>
    <row r="133" spans="1:65" s="12" customFormat="1" ht="22.95" customHeight="1">
      <c r="B133" s="126"/>
      <c r="D133" s="127" t="s">
        <v>71</v>
      </c>
      <c r="E133" s="136" t="s">
        <v>80</v>
      </c>
      <c r="F133" s="136" t="s">
        <v>127</v>
      </c>
      <c r="J133" s="137">
        <f>BK133</f>
        <v>0</v>
      </c>
      <c r="L133" s="126"/>
      <c r="M133" s="130"/>
      <c r="N133" s="131"/>
      <c r="O133" s="131"/>
      <c r="P133" s="132">
        <f>SUM(P134:P135)</f>
        <v>122.11774525000001</v>
      </c>
      <c r="Q133" s="131"/>
      <c r="R133" s="132">
        <f>SUM(R134:R135)</f>
        <v>0</v>
      </c>
      <c r="S133" s="131"/>
      <c r="T133" s="133">
        <f>SUM(T134:T135)</f>
        <v>0</v>
      </c>
      <c r="AR133" s="127" t="s">
        <v>80</v>
      </c>
      <c r="AT133" s="134" t="s">
        <v>71</v>
      </c>
      <c r="AU133" s="134" t="s">
        <v>80</v>
      </c>
      <c r="AY133" s="127" t="s">
        <v>126</v>
      </c>
      <c r="BK133" s="135">
        <f>SUM(BK134:BK135)</f>
        <v>0</v>
      </c>
    </row>
    <row r="134" spans="1:65" s="2" customFormat="1" ht="24.15" customHeight="1">
      <c r="A134" s="26"/>
      <c r="B134" s="138"/>
      <c r="C134" s="139" t="s">
        <v>80</v>
      </c>
      <c r="D134" s="139" t="s">
        <v>128</v>
      </c>
      <c r="E134" s="140" t="s">
        <v>129</v>
      </c>
      <c r="F134" s="141" t="s">
        <v>130</v>
      </c>
      <c r="G134" s="142" t="s">
        <v>131</v>
      </c>
      <c r="H134" s="143">
        <v>28.975000000000001</v>
      </c>
      <c r="I134" s="143"/>
      <c r="J134" s="143">
        <f>ROUND(I134*H134,3)</f>
        <v>0</v>
      </c>
      <c r="K134" s="144"/>
      <c r="L134" s="27"/>
      <c r="M134" s="145" t="s">
        <v>1</v>
      </c>
      <c r="N134" s="146" t="s">
        <v>38</v>
      </c>
      <c r="O134" s="147">
        <v>2.42259</v>
      </c>
      <c r="P134" s="147">
        <f>O134*H134</f>
        <v>70.194545250000004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132</v>
      </c>
      <c r="AT134" s="149" t="s">
        <v>128</v>
      </c>
      <c r="AU134" s="149" t="s">
        <v>133</v>
      </c>
      <c r="AY134" s="14" t="s">
        <v>126</v>
      </c>
      <c r="BE134" s="150">
        <f>IF(N134="základná",J134,0)</f>
        <v>0</v>
      </c>
      <c r="BF134" s="150">
        <f>IF(N134="znížená",J134,0)</f>
        <v>0</v>
      </c>
      <c r="BG134" s="150">
        <f>IF(N134="zákl. prenesená",J134,0)</f>
        <v>0</v>
      </c>
      <c r="BH134" s="150">
        <f>IF(N134="zníž. prenesená",J134,0)</f>
        <v>0</v>
      </c>
      <c r="BI134" s="150">
        <f>IF(N134="nulová",J134,0)</f>
        <v>0</v>
      </c>
      <c r="BJ134" s="14" t="s">
        <v>133</v>
      </c>
      <c r="BK134" s="151">
        <f>ROUND(I134*H134,3)</f>
        <v>0</v>
      </c>
      <c r="BL134" s="14" t="s">
        <v>132</v>
      </c>
      <c r="BM134" s="149" t="s">
        <v>134</v>
      </c>
    </row>
    <row r="135" spans="1:65" s="2" customFormat="1" ht="24.15" customHeight="1">
      <c r="A135" s="26"/>
      <c r="B135" s="138"/>
      <c r="C135" s="139" t="s">
        <v>133</v>
      </c>
      <c r="D135" s="139" t="s">
        <v>128</v>
      </c>
      <c r="E135" s="140" t="s">
        <v>135</v>
      </c>
      <c r="F135" s="141" t="s">
        <v>136</v>
      </c>
      <c r="G135" s="142" t="s">
        <v>137</v>
      </c>
      <c r="H135" s="143">
        <v>115.9</v>
      </c>
      <c r="I135" s="143"/>
      <c r="J135" s="143">
        <f>ROUND(I135*H135,3)</f>
        <v>0</v>
      </c>
      <c r="K135" s="144"/>
      <c r="L135" s="27"/>
      <c r="M135" s="145" t="s">
        <v>1</v>
      </c>
      <c r="N135" s="146" t="s">
        <v>38</v>
      </c>
      <c r="O135" s="147">
        <v>0.44800000000000001</v>
      </c>
      <c r="P135" s="147">
        <f>O135*H135</f>
        <v>51.923200000000001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132</v>
      </c>
      <c r="AT135" s="149" t="s">
        <v>128</v>
      </c>
      <c r="AU135" s="149" t="s">
        <v>133</v>
      </c>
      <c r="AY135" s="14" t="s">
        <v>126</v>
      </c>
      <c r="BE135" s="150">
        <f>IF(N135="základná",J135,0)</f>
        <v>0</v>
      </c>
      <c r="BF135" s="150">
        <f>IF(N135="znížená",J135,0)</f>
        <v>0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4" t="s">
        <v>133</v>
      </c>
      <c r="BK135" s="151">
        <f>ROUND(I135*H135,3)</f>
        <v>0</v>
      </c>
      <c r="BL135" s="14" t="s">
        <v>132</v>
      </c>
      <c r="BM135" s="149" t="s">
        <v>138</v>
      </c>
    </row>
    <row r="136" spans="1:65" s="12" customFormat="1" ht="22.95" customHeight="1">
      <c r="B136" s="126"/>
      <c r="D136" s="127" t="s">
        <v>71</v>
      </c>
      <c r="E136" s="136" t="s">
        <v>139</v>
      </c>
      <c r="F136" s="136" t="s">
        <v>140</v>
      </c>
      <c r="J136" s="137">
        <f>BK136</f>
        <v>0</v>
      </c>
      <c r="L136" s="126"/>
      <c r="M136" s="130"/>
      <c r="N136" s="131"/>
      <c r="O136" s="131"/>
      <c r="P136" s="132">
        <f>SUM(P137:P138)</f>
        <v>146.04821887999998</v>
      </c>
      <c r="Q136" s="131"/>
      <c r="R136" s="132">
        <f>SUM(R137:R138)</f>
        <v>34.062140719999995</v>
      </c>
      <c r="S136" s="131"/>
      <c r="T136" s="133">
        <f>SUM(T137:T138)</f>
        <v>0</v>
      </c>
      <c r="AR136" s="127" t="s">
        <v>80</v>
      </c>
      <c r="AT136" s="134" t="s">
        <v>71</v>
      </c>
      <c r="AU136" s="134" t="s">
        <v>80</v>
      </c>
      <c r="AY136" s="127" t="s">
        <v>126</v>
      </c>
      <c r="BK136" s="135">
        <f>SUM(BK137:BK138)</f>
        <v>0</v>
      </c>
    </row>
    <row r="137" spans="1:65" s="2" customFormat="1" ht="14.4" customHeight="1">
      <c r="A137" s="26"/>
      <c r="B137" s="138"/>
      <c r="C137" s="139" t="s">
        <v>139</v>
      </c>
      <c r="D137" s="139" t="s">
        <v>128</v>
      </c>
      <c r="E137" s="140" t="s">
        <v>141</v>
      </c>
      <c r="F137" s="141" t="s">
        <v>142</v>
      </c>
      <c r="G137" s="142" t="s">
        <v>131</v>
      </c>
      <c r="H137" s="143">
        <v>60.351999999999997</v>
      </c>
      <c r="I137" s="143"/>
      <c r="J137" s="143">
        <f>ROUND(I137*H137,3)</f>
        <v>0</v>
      </c>
      <c r="K137" s="144"/>
      <c r="L137" s="27"/>
      <c r="M137" s="145" t="s">
        <v>1</v>
      </c>
      <c r="N137" s="146" t="s">
        <v>38</v>
      </c>
      <c r="O137" s="147">
        <v>1.68869</v>
      </c>
      <c r="P137" s="147">
        <f>O137*H137</f>
        <v>101.91581887999999</v>
      </c>
      <c r="Q137" s="147">
        <v>0.56335999999999997</v>
      </c>
      <c r="R137" s="147">
        <f>Q137*H137</f>
        <v>33.999902719999994</v>
      </c>
      <c r="S137" s="147">
        <v>0</v>
      </c>
      <c r="T137" s="148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132</v>
      </c>
      <c r="AT137" s="149" t="s">
        <v>128</v>
      </c>
      <c r="AU137" s="149" t="s">
        <v>133</v>
      </c>
      <c r="AY137" s="14" t="s">
        <v>126</v>
      </c>
      <c r="BE137" s="150">
        <f>IF(N137="základná",J137,0)</f>
        <v>0</v>
      </c>
      <c r="BF137" s="150">
        <f>IF(N137="znížená",J137,0)</f>
        <v>0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4" t="s">
        <v>133</v>
      </c>
      <c r="BK137" s="151">
        <f>ROUND(I137*H137,3)</f>
        <v>0</v>
      </c>
      <c r="BL137" s="14" t="s">
        <v>132</v>
      </c>
      <c r="BM137" s="149" t="s">
        <v>143</v>
      </c>
    </row>
    <row r="138" spans="1:65" s="2" customFormat="1" ht="24.15" customHeight="1">
      <c r="A138" s="26"/>
      <c r="B138" s="138"/>
      <c r="C138" s="139" t="s">
        <v>132</v>
      </c>
      <c r="D138" s="139" t="s">
        <v>128</v>
      </c>
      <c r="E138" s="140" t="s">
        <v>144</v>
      </c>
      <c r="F138" s="141" t="s">
        <v>145</v>
      </c>
      <c r="G138" s="142" t="s">
        <v>146</v>
      </c>
      <c r="H138" s="143">
        <v>188.6</v>
      </c>
      <c r="I138" s="143"/>
      <c r="J138" s="143">
        <f>ROUND(I138*H138,3)</f>
        <v>0</v>
      </c>
      <c r="K138" s="144"/>
      <c r="L138" s="27"/>
      <c r="M138" s="145" t="s">
        <v>1</v>
      </c>
      <c r="N138" s="146" t="s">
        <v>38</v>
      </c>
      <c r="O138" s="147">
        <v>0.23400000000000001</v>
      </c>
      <c r="P138" s="147">
        <f>O138*H138</f>
        <v>44.132400000000004</v>
      </c>
      <c r="Q138" s="147">
        <v>3.3E-4</v>
      </c>
      <c r="R138" s="147">
        <f>Q138*H138</f>
        <v>6.2237999999999995E-2</v>
      </c>
      <c r="S138" s="147">
        <v>0</v>
      </c>
      <c r="T138" s="148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132</v>
      </c>
      <c r="AT138" s="149" t="s">
        <v>128</v>
      </c>
      <c r="AU138" s="149" t="s">
        <v>133</v>
      </c>
      <c r="AY138" s="14" t="s">
        <v>126</v>
      </c>
      <c r="BE138" s="150">
        <f>IF(N138="základná",J138,0)</f>
        <v>0</v>
      </c>
      <c r="BF138" s="150">
        <f>IF(N138="znížená",J138,0)</f>
        <v>0</v>
      </c>
      <c r="BG138" s="150">
        <f>IF(N138="zákl. prenesená",J138,0)</f>
        <v>0</v>
      </c>
      <c r="BH138" s="150">
        <f>IF(N138="zníž. prenesená",J138,0)</f>
        <v>0</v>
      </c>
      <c r="BI138" s="150">
        <f>IF(N138="nulová",J138,0)</f>
        <v>0</v>
      </c>
      <c r="BJ138" s="14" t="s">
        <v>133</v>
      </c>
      <c r="BK138" s="151">
        <f>ROUND(I138*H138,3)</f>
        <v>0</v>
      </c>
      <c r="BL138" s="14" t="s">
        <v>132</v>
      </c>
      <c r="BM138" s="149" t="s">
        <v>147</v>
      </c>
    </row>
    <row r="139" spans="1:65" s="12" customFormat="1" ht="22.95" customHeight="1">
      <c r="B139" s="126"/>
      <c r="D139" s="127" t="s">
        <v>71</v>
      </c>
      <c r="E139" s="136" t="s">
        <v>148</v>
      </c>
      <c r="F139" s="136" t="s">
        <v>149</v>
      </c>
      <c r="J139" s="137">
        <f>BK139</f>
        <v>0</v>
      </c>
      <c r="L139" s="126"/>
      <c r="M139" s="130"/>
      <c r="N139" s="131"/>
      <c r="O139" s="131"/>
      <c r="P139" s="132">
        <f>SUM(P140:P159)</f>
        <v>7559.4764721900001</v>
      </c>
      <c r="Q139" s="131"/>
      <c r="R139" s="132">
        <f>SUM(R140:R159)</f>
        <v>184.80575759739997</v>
      </c>
      <c r="S139" s="131"/>
      <c r="T139" s="133">
        <f>SUM(T140:T159)</f>
        <v>0</v>
      </c>
      <c r="AR139" s="127" t="s">
        <v>80</v>
      </c>
      <c r="AT139" s="134" t="s">
        <v>71</v>
      </c>
      <c r="AU139" s="134" t="s">
        <v>80</v>
      </c>
      <c r="AY139" s="127" t="s">
        <v>126</v>
      </c>
      <c r="BK139" s="135">
        <f>SUM(BK140:BK159)</f>
        <v>0</v>
      </c>
    </row>
    <row r="140" spans="1:65" s="2" customFormat="1" ht="37.950000000000003" customHeight="1">
      <c r="A140" s="26"/>
      <c r="B140" s="138"/>
      <c r="C140" s="139" t="s">
        <v>148</v>
      </c>
      <c r="D140" s="139" t="s">
        <v>128</v>
      </c>
      <c r="E140" s="140" t="s">
        <v>151</v>
      </c>
      <c r="F140" s="141" t="s">
        <v>152</v>
      </c>
      <c r="G140" s="142" t="s">
        <v>137</v>
      </c>
      <c r="H140" s="143">
        <v>1165.3399999999999</v>
      </c>
      <c r="I140" s="143"/>
      <c r="J140" s="143">
        <f t="shared" ref="J140:J159" si="0">ROUND(I140*H140,3)</f>
        <v>0</v>
      </c>
      <c r="K140" s="144"/>
      <c r="L140" s="27"/>
      <c r="M140" s="145" t="s">
        <v>1</v>
      </c>
      <c r="N140" s="146" t="s">
        <v>38</v>
      </c>
      <c r="O140" s="147">
        <v>8.2019999999999996E-2</v>
      </c>
      <c r="P140" s="147">
        <f t="shared" ref="P140:P159" si="1">O140*H140</f>
        <v>95.581186799999983</v>
      </c>
      <c r="Q140" s="147">
        <v>1.0136000000000001E-4</v>
      </c>
      <c r="R140" s="147">
        <f t="shared" ref="R140:R159" si="2">Q140*H140</f>
        <v>0.1181188624</v>
      </c>
      <c r="S140" s="147">
        <v>0</v>
      </c>
      <c r="T140" s="148">
        <f t="shared" ref="T140:T159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132</v>
      </c>
      <c r="AT140" s="149" t="s">
        <v>128</v>
      </c>
      <c r="AU140" s="149" t="s">
        <v>133</v>
      </c>
      <c r="AY140" s="14" t="s">
        <v>126</v>
      </c>
      <c r="BE140" s="150">
        <f t="shared" ref="BE140:BE159" si="4">IF(N140="základná",J140,0)</f>
        <v>0</v>
      </c>
      <c r="BF140" s="150">
        <f t="shared" ref="BF140:BF159" si="5">IF(N140="znížená",J140,0)</f>
        <v>0</v>
      </c>
      <c r="BG140" s="150">
        <f t="shared" ref="BG140:BG159" si="6">IF(N140="zákl. prenesená",J140,0)</f>
        <v>0</v>
      </c>
      <c r="BH140" s="150">
        <f t="shared" ref="BH140:BH159" si="7">IF(N140="zníž. prenesená",J140,0)</f>
        <v>0</v>
      </c>
      <c r="BI140" s="150">
        <f t="shared" ref="BI140:BI159" si="8">IF(N140="nulová",J140,0)</f>
        <v>0</v>
      </c>
      <c r="BJ140" s="14" t="s">
        <v>133</v>
      </c>
      <c r="BK140" s="151">
        <f t="shared" ref="BK140:BK159" si="9">ROUND(I140*H140,3)</f>
        <v>0</v>
      </c>
      <c r="BL140" s="14" t="s">
        <v>132</v>
      </c>
      <c r="BM140" s="149" t="s">
        <v>153</v>
      </c>
    </row>
    <row r="141" spans="1:65" s="2" customFormat="1" ht="24.15" customHeight="1">
      <c r="A141" s="26"/>
      <c r="B141" s="138"/>
      <c r="C141" s="139" t="s">
        <v>154</v>
      </c>
      <c r="D141" s="139" t="s">
        <v>128</v>
      </c>
      <c r="E141" s="140" t="s">
        <v>155</v>
      </c>
      <c r="F141" s="141" t="s">
        <v>156</v>
      </c>
      <c r="G141" s="142" t="s">
        <v>137</v>
      </c>
      <c r="H141" s="143">
        <v>952.22299999999996</v>
      </c>
      <c r="I141" s="143"/>
      <c r="J141" s="143">
        <f t="shared" si="0"/>
        <v>0</v>
      </c>
      <c r="K141" s="144"/>
      <c r="L141" s="27"/>
      <c r="M141" s="145" t="s">
        <v>1</v>
      </c>
      <c r="N141" s="146" t="s">
        <v>38</v>
      </c>
      <c r="O141" s="147">
        <v>0.41708000000000001</v>
      </c>
      <c r="P141" s="147">
        <f t="shared" si="1"/>
        <v>397.15316883999998</v>
      </c>
      <c r="Q141" s="147">
        <v>5.2500000000000003E-3</v>
      </c>
      <c r="R141" s="147">
        <f t="shared" si="2"/>
        <v>4.9991707500000002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132</v>
      </c>
      <c r="AT141" s="149" t="s">
        <v>128</v>
      </c>
      <c r="AU141" s="149" t="s">
        <v>133</v>
      </c>
      <c r="AY141" s="14" t="s">
        <v>126</v>
      </c>
      <c r="BE141" s="150">
        <f t="shared" si="4"/>
        <v>0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133</v>
      </c>
      <c r="BK141" s="151">
        <f t="shared" si="9"/>
        <v>0</v>
      </c>
      <c r="BL141" s="14" t="s">
        <v>132</v>
      </c>
      <c r="BM141" s="149" t="s">
        <v>157</v>
      </c>
    </row>
    <row r="142" spans="1:65" s="2" customFormat="1" ht="24.15" customHeight="1">
      <c r="A142" s="26"/>
      <c r="B142" s="138"/>
      <c r="C142" s="139" t="s">
        <v>158</v>
      </c>
      <c r="D142" s="139" t="s">
        <v>128</v>
      </c>
      <c r="E142" s="140" t="s">
        <v>159</v>
      </c>
      <c r="F142" s="141" t="s">
        <v>160</v>
      </c>
      <c r="G142" s="142" t="s">
        <v>137</v>
      </c>
      <c r="H142" s="143">
        <v>952.22299999999996</v>
      </c>
      <c r="I142" s="143"/>
      <c r="J142" s="143">
        <f t="shared" si="0"/>
        <v>0</v>
      </c>
      <c r="K142" s="144"/>
      <c r="L142" s="27"/>
      <c r="M142" s="145" t="s">
        <v>1</v>
      </c>
      <c r="N142" s="146" t="s">
        <v>38</v>
      </c>
      <c r="O142" s="147">
        <v>0.54052999999999995</v>
      </c>
      <c r="P142" s="147">
        <f t="shared" si="1"/>
        <v>514.70509818999994</v>
      </c>
      <c r="Q142" s="147">
        <v>2.205E-2</v>
      </c>
      <c r="R142" s="147">
        <f t="shared" si="2"/>
        <v>20.996517149999999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132</v>
      </c>
      <c r="AT142" s="149" t="s">
        <v>128</v>
      </c>
      <c r="AU142" s="149" t="s">
        <v>133</v>
      </c>
      <c r="AY142" s="14" t="s">
        <v>126</v>
      </c>
      <c r="BE142" s="150">
        <f t="shared" si="4"/>
        <v>0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133</v>
      </c>
      <c r="BK142" s="151">
        <f t="shared" si="9"/>
        <v>0</v>
      </c>
      <c r="BL142" s="14" t="s">
        <v>132</v>
      </c>
      <c r="BM142" s="149" t="s">
        <v>161</v>
      </c>
    </row>
    <row r="143" spans="1:65" s="2" customFormat="1" ht="14.4" customHeight="1">
      <c r="A143" s="26"/>
      <c r="B143" s="138"/>
      <c r="C143" s="139" t="s">
        <v>162</v>
      </c>
      <c r="D143" s="139" t="s">
        <v>128</v>
      </c>
      <c r="E143" s="140" t="s">
        <v>163</v>
      </c>
      <c r="F143" s="141" t="s">
        <v>164</v>
      </c>
      <c r="G143" s="142" t="s">
        <v>137</v>
      </c>
      <c r="H143" s="143">
        <v>3808.893</v>
      </c>
      <c r="I143" s="143"/>
      <c r="J143" s="143">
        <f t="shared" si="0"/>
        <v>0</v>
      </c>
      <c r="K143" s="144"/>
      <c r="L143" s="27"/>
      <c r="M143" s="145" t="s">
        <v>1</v>
      </c>
      <c r="N143" s="146" t="s">
        <v>38</v>
      </c>
      <c r="O143" s="147">
        <v>9.2039999999999997E-2</v>
      </c>
      <c r="P143" s="147">
        <f t="shared" si="1"/>
        <v>350.57051172000001</v>
      </c>
      <c r="Q143" s="147">
        <v>1.8000000000000001E-4</v>
      </c>
      <c r="R143" s="147">
        <f t="shared" si="2"/>
        <v>0.68560074000000004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132</v>
      </c>
      <c r="AT143" s="149" t="s">
        <v>128</v>
      </c>
      <c r="AU143" s="149" t="s">
        <v>133</v>
      </c>
      <c r="AY143" s="14" t="s">
        <v>126</v>
      </c>
      <c r="BE143" s="150">
        <f t="shared" si="4"/>
        <v>0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133</v>
      </c>
      <c r="BK143" s="151">
        <f t="shared" si="9"/>
        <v>0</v>
      </c>
      <c r="BL143" s="14" t="s">
        <v>132</v>
      </c>
      <c r="BM143" s="149" t="s">
        <v>165</v>
      </c>
    </row>
    <row r="144" spans="1:65" s="2" customFormat="1" ht="24.15" customHeight="1">
      <c r="A144" s="26"/>
      <c r="B144" s="138"/>
      <c r="C144" s="139" t="s">
        <v>166</v>
      </c>
      <c r="D144" s="139" t="s">
        <v>128</v>
      </c>
      <c r="E144" s="140" t="s">
        <v>167</v>
      </c>
      <c r="F144" s="141" t="s">
        <v>168</v>
      </c>
      <c r="G144" s="142" t="s">
        <v>137</v>
      </c>
      <c r="H144" s="143">
        <v>3808.893</v>
      </c>
      <c r="I144" s="143"/>
      <c r="J144" s="143">
        <f t="shared" si="0"/>
        <v>0</v>
      </c>
      <c r="K144" s="144"/>
      <c r="L144" s="27"/>
      <c r="M144" s="145" t="s">
        <v>1</v>
      </c>
      <c r="N144" s="146" t="s">
        <v>38</v>
      </c>
      <c r="O144" s="147">
        <v>9.5039999999999999E-2</v>
      </c>
      <c r="P144" s="147">
        <f t="shared" si="1"/>
        <v>361.99719071999999</v>
      </c>
      <c r="Q144" s="147">
        <v>2.1000000000000001E-4</v>
      </c>
      <c r="R144" s="147">
        <f t="shared" si="2"/>
        <v>0.79986752999999999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132</v>
      </c>
      <c r="AT144" s="149" t="s">
        <v>128</v>
      </c>
      <c r="AU144" s="149" t="s">
        <v>133</v>
      </c>
      <c r="AY144" s="14" t="s">
        <v>126</v>
      </c>
      <c r="BE144" s="150">
        <f t="shared" si="4"/>
        <v>0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133</v>
      </c>
      <c r="BK144" s="151">
        <f t="shared" si="9"/>
        <v>0</v>
      </c>
      <c r="BL144" s="14" t="s">
        <v>132</v>
      </c>
      <c r="BM144" s="149" t="s">
        <v>169</v>
      </c>
    </row>
    <row r="145" spans="1:65" s="2" customFormat="1" ht="24.15" customHeight="1">
      <c r="A145" s="26"/>
      <c r="B145" s="138"/>
      <c r="C145" s="139" t="s">
        <v>170</v>
      </c>
      <c r="D145" s="139" t="s">
        <v>128</v>
      </c>
      <c r="E145" s="140" t="s">
        <v>171</v>
      </c>
      <c r="F145" s="141" t="s">
        <v>172</v>
      </c>
      <c r="G145" s="142" t="s">
        <v>137</v>
      </c>
      <c r="H145" s="143">
        <v>3636.2550000000001</v>
      </c>
      <c r="I145" s="143"/>
      <c r="J145" s="143">
        <f t="shared" si="0"/>
        <v>0</v>
      </c>
      <c r="K145" s="144"/>
      <c r="L145" s="27"/>
      <c r="M145" s="145" t="s">
        <v>1</v>
      </c>
      <c r="N145" s="146" t="s">
        <v>38</v>
      </c>
      <c r="O145" s="147">
        <v>0.36769000000000002</v>
      </c>
      <c r="P145" s="147">
        <f t="shared" si="1"/>
        <v>1337.0146009500002</v>
      </c>
      <c r="Q145" s="147">
        <v>3.3800000000000002E-3</v>
      </c>
      <c r="R145" s="147">
        <f t="shared" si="2"/>
        <v>12.290541900000001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132</v>
      </c>
      <c r="AT145" s="149" t="s">
        <v>128</v>
      </c>
      <c r="AU145" s="149" t="s">
        <v>133</v>
      </c>
      <c r="AY145" s="14" t="s">
        <v>126</v>
      </c>
      <c r="BE145" s="150">
        <f t="shared" si="4"/>
        <v>0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133</v>
      </c>
      <c r="BK145" s="151">
        <f t="shared" si="9"/>
        <v>0</v>
      </c>
      <c r="BL145" s="14" t="s">
        <v>132</v>
      </c>
      <c r="BM145" s="149" t="s">
        <v>173</v>
      </c>
    </row>
    <row r="146" spans="1:65" s="2" customFormat="1" ht="24.15" customHeight="1">
      <c r="A146" s="26"/>
      <c r="B146" s="138"/>
      <c r="C146" s="139" t="s">
        <v>174</v>
      </c>
      <c r="D146" s="139" t="s">
        <v>128</v>
      </c>
      <c r="E146" s="140" t="s">
        <v>175</v>
      </c>
      <c r="F146" s="141" t="s">
        <v>176</v>
      </c>
      <c r="G146" s="142" t="s">
        <v>137</v>
      </c>
      <c r="H146" s="143">
        <v>3636.2550000000001</v>
      </c>
      <c r="I146" s="143"/>
      <c r="J146" s="143">
        <f t="shared" si="0"/>
        <v>0</v>
      </c>
      <c r="K146" s="144"/>
      <c r="L146" s="27"/>
      <c r="M146" s="145" t="s">
        <v>1</v>
      </c>
      <c r="N146" s="146" t="s">
        <v>38</v>
      </c>
      <c r="O146" s="147">
        <v>9.0010000000000007E-2</v>
      </c>
      <c r="P146" s="147">
        <f t="shared" si="1"/>
        <v>327.29931255000002</v>
      </c>
      <c r="Q146" s="147">
        <v>7.4999999999999993E-5</v>
      </c>
      <c r="R146" s="147">
        <f t="shared" si="2"/>
        <v>0.27271912500000001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132</v>
      </c>
      <c r="AT146" s="149" t="s">
        <v>128</v>
      </c>
      <c r="AU146" s="149" t="s">
        <v>133</v>
      </c>
      <c r="AY146" s="14" t="s">
        <v>126</v>
      </c>
      <c r="BE146" s="150">
        <f t="shared" si="4"/>
        <v>0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133</v>
      </c>
      <c r="BK146" s="151">
        <f t="shared" si="9"/>
        <v>0</v>
      </c>
      <c r="BL146" s="14" t="s">
        <v>132</v>
      </c>
      <c r="BM146" s="149" t="s">
        <v>177</v>
      </c>
    </row>
    <row r="147" spans="1:65" s="2" customFormat="1" ht="24.15" customHeight="1">
      <c r="A147" s="26"/>
      <c r="B147" s="138"/>
      <c r="C147" s="139" t="s">
        <v>178</v>
      </c>
      <c r="D147" s="139" t="s">
        <v>128</v>
      </c>
      <c r="E147" s="140" t="s">
        <v>179</v>
      </c>
      <c r="F147" s="141" t="s">
        <v>180</v>
      </c>
      <c r="G147" s="142" t="s">
        <v>146</v>
      </c>
      <c r="H147" s="143">
        <v>2519.65</v>
      </c>
      <c r="I147" s="143"/>
      <c r="J147" s="143">
        <f t="shared" si="0"/>
        <v>0</v>
      </c>
      <c r="K147" s="144"/>
      <c r="L147" s="27"/>
      <c r="M147" s="145" t="s">
        <v>1</v>
      </c>
      <c r="N147" s="146" t="s">
        <v>38</v>
      </c>
      <c r="O147" s="147">
        <v>4.9619999999999997E-2</v>
      </c>
      <c r="P147" s="147">
        <f t="shared" si="1"/>
        <v>125.02503299999999</v>
      </c>
      <c r="Q147" s="147">
        <v>1.2E-4</v>
      </c>
      <c r="R147" s="147">
        <f t="shared" si="2"/>
        <v>0.30235800000000002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132</v>
      </c>
      <c r="AT147" s="149" t="s">
        <v>128</v>
      </c>
      <c r="AU147" s="149" t="s">
        <v>133</v>
      </c>
      <c r="AY147" s="14" t="s">
        <v>126</v>
      </c>
      <c r="BE147" s="150">
        <f t="shared" si="4"/>
        <v>0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133</v>
      </c>
      <c r="BK147" s="151">
        <f t="shared" si="9"/>
        <v>0</v>
      </c>
      <c r="BL147" s="14" t="s">
        <v>132</v>
      </c>
      <c r="BM147" s="149" t="s">
        <v>181</v>
      </c>
    </row>
    <row r="148" spans="1:65" s="2" customFormat="1" ht="14.4" customHeight="1">
      <c r="A148" s="26"/>
      <c r="B148" s="138"/>
      <c r="C148" s="139" t="s">
        <v>182</v>
      </c>
      <c r="D148" s="139" t="s">
        <v>128</v>
      </c>
      <c r="E148" s="140" t="s">
        <v>183</v>
      </c>
      <c r="F148" s="141" t="s">
        <v>184</v>
      </c>
      <c r="G148" s="142" t="s">
        <v>146</v>
      </c>
      <c r="H148" s="143">
        <v>1253</v>
      </c>
      <c r="I148" s="143"/>
      <c r="J148" s="143">
        <f t="shared" si="0"/>
        <v>0</v>
      </c>
      <c r="K148" s="144"/>
      <c r="L148" s="27"/>
      <c r="M148" s="145" t="s">
        <v>1</v>
      </c>
      <c r="N148" s="146" t="s">
        <v>38</v>
      </c>
      <c r="O148" s="147">
        <v>4.9619999999999997E-2</v>
      </c>
      <c r="P148" s="147">
        <f t="shared" si="1"/>
        <v>62.173859999999998</v>
      </c>
      <c r="Q148" s="147">
        <v>1.2E-4</v>
      </c>
      <c r="R148" s="147">
        <f t="shared" si="2"/>
        <v>0.15035999999999999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132</v>
      </c>
      <c r="AT148" s="149" t="s">
        <v>128</v>
      </c>
      <c r="AU148" s="149" t="s">
        <v>133</v>
      </c>
      <c r="AY148" s="14" t="s">
        <v>126</v>
      </c>
      <c r="BE148" s="150">
        <f t="shared" si="4"/>
        <v>0</v>
      </c>
      <c r="BF148" s="150">
        <f t="shared" si="5"/>
        <v>0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133</v>
      </c>
      <c r="BK148" s="151">
        <f t="shared" si="9"/>
        <v>0</v>
      </c>
      <c r="BL148" s="14" t="s">
        <v>132</v>
      </c>
      <c r="BM148" s="149" t="s">
        <v>185</v>
      </c>
    </row>
    <row r="149" spans="1:65" s="2" customFormat="1" ht="24.15" customHeight="1">
      <c r="A149" s="26"/>
      <c r="B149" s="138"/>
      <c r="C149" s="139" t="s">
        <v>187</v>
      </c>
      <c r="D149" s="139" t="s">
        <v>128</v>
      </c>
      <c r="E149" s="140" t="s">
        <v>188</v>
      </c>
      <c r="F149" s="141" t="s">
        <v>189</v>
      </c>
      <c r="G149" s="142" t="s">
        <v>137</v>
      </c>
      <c r="H149" s="143">
        <v>25.5</v>
      </c>
      <c r="I149" s="143"/>
      <c r="J149" s="143">
        <f t="shared" si="0"/>
        <v>0</v>
      </c>
      <c r="K149" s="144"/>
      <c r="L149" s="27"/>
      <c r="M149" s="145" t="s">
        <v>1</v>
      </c>
      <c r="N149" s="146" t="s">
        <v>38</v>
      </c>
      <c r="O149" s="147">
        <v>0.91715000000000002</v>
      </c>
      <c r="P149" s="147">
        <f t="shared" si="1"/>
        <v>23.387325000000001</v>
      </c>
      <c r="Q149" s="147">
        <v>2.5180000000000001E-2</v>
      </c>
      <c r="R149" s="147">
        <f t="shared" si="2"/>
        <v>0.64209000000000005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132</v>
      </c>
      <c r="AT149" s="149" t="s">
        <v>128</v>
      </c>
      <c r="AU149" s="149" t="s">
        <v>133</v>
      </c>
      <c r="AY149" s="14" t="s">
        <v>126</v>
      </c>
      <c r="BE149" s="150">
        <f t="shared" si="4"/>
        <v>0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133</v>
      </c>
      <c r="BK149" s="151">
        <f t="shared" si="9"/>
        <v>0</v>
      </c>
      <c r="BL149" s="14" t="s">
        <v>132</v>
      </c>
      <c r="BM149" s="149" t="s">
        <v>190</v>
      </c>
    </row>
    <row r="150" spans="1:65" s="2" customFormat="1" ht="24.15" customHeight="1">
      <c r="A150" s="26"/>
      <c r="B150" s="138"/>
      <c r="C150" s="139" t="s">
        <v>191</v>
      </c>
      <c r="D150" s="139" t="s">
        <v>128</v>
      </c>
      <c r="E150" s="140" t="s">
        <v>192</v>
      </c>
      <c r="F150" s="141" t="s">
        <v>193</v>
      </c>
      <c r="G150" s="142" t="s">
        <v>137</v>
      </c>
      <c r="H150" s="143">
        <v>2617.6999999999998</v>
      </c>
      <c r="I150" s="143"/>
      <c r="J150" s="143">
        <f t="shared" si="0"/>
        <v>0</v>
      </c>
      <c r="K150" s="144"/>
      <c r="L150" s="27"/>
      <c r="M150" s="145" t="s">
        <v>1</v>
      </c>
      <c r="N150" s="146" t="s">
        <v>38</v>
      </c>
      <c r="O150" s="147">
        <v>0.92068000000000005</v>
      </c>
      <c r="P150" s="147">
        <f t="shared" si="1"/>
        <v>2410.0640359999998</v>
      </c>
      <c r="Q150" s="147">
        <v>3.2480000000000002E-2</v>
      </c>
      <c r="R150" s="147">
        <f t="shared" si="2"/>
        <v>85.022896000000003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132</v>
      </c>
      <c r="AT150" s="149" t="s">
        <v>128</v>
      </c>
      <c r="AU150" s="149" t="s">
        <v>133</v>
      </c>
      <c r="AY150" s="14" t="s">
        <v>126</v>
      </c>
      <c r="BE150" s="150">
        <f t="shared" si="4"/>
        <v>0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133</v>
      </c>
      <c r="BK150" s="151">
        <f t="shared" si="9"/>
        <v>0</v>
      </c>
      <c r="BL150" s="14" t="s">
        <v>132</v>
      </c>
      <c r="BM150" s="149" t="s">
        <v>194</v>
      </c>
    </row>
    <row r="151" spans="1:65" s="2" customFormat="1" ht="24.15" customHeight="1">
      <c r="A151" s="26"/>
      <c r="B151" s="138"/>
      <c r="C151" s="139" t="s">
        <v>195</v>
      </c>
      <c r="D151" s="139" t="s">
        <v>128</v>
      </c>
      <c r="E151" s="140" t="s">
        <v>196</v>
      </c>
      <c r="F151" s="141" t="s">
        <v>197</v>
      </c>
      <c r="G151" s="142" t="s">
        <v>137</v>
      </c>
      <c r="H151" s="143">
        <v>510.75</v>
      </c>
      <c r="I151" s="143"/>
      <c r="J151" s="143">
        <f t="shared" si="0"/>
        <v>0</v>
      </c>
      <c r="K151" s="144"/>
      <c r="L151" s="27"/>
      <c r="M151" s="145" t="s">
        <v>1</v>
      </c>
      <c r="N151" s="146" t="s">
        <v>38</v>
      </c>
      <c r="O151" s="147">
        <v>1.329</v>
      </c>
      <c r="P151" s="147">
        <f t="shared" si="1"/>
        <v>678.78674999999998</v>
      </c>
      <c r="Q151" s="147">
        <v>1.8644999999999998E-2</v>
      </c>
      <c r="R151" s="147">
        <f t="shared" si="2"/>
        <v>9.52293375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132</v>
      </c>
      <c r="AT151" s="149" t="s">
        <v>128</v>
      </c>
      <c r="AU151" s="149" t="s">
        <v>133</v>
      </c>
      <c r="AY151" s="14" t="s">
        <v>126</v>
      </c>
      <c r="BE151" s="150">
        <f t="shared" si="4"/>
        <v>0</v>
      </c>
      <c r="BF151" s="150">
        <f t="shared" si="5"/>
        <v>0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133</v>
      </c>
      <c r="BK151" s="151">
        <f t="shared" si="9"/>
        <v>0</v>
      </c>
      <c r="BL151" s="14" t="s">
        <v>132</v>
      </c>
      <c r="BM151" s="149" t="s">
        <v>198</v>
      </c>
    </row>
    <row r="152" spans="1:65" s="2" customFormat="1" ht="24.15" customHeight="1">
      <c r="A152" s="26"/>
      <c r="B152" s="138"/>
      <c r="C152" s="139" t="s">
        <v>199</v>
      </c>
      <c r="D152" s="139" t="s">
        <v>128</v>
      </c>
      <c r="E152" s="140" t="s">
        <v>200</v>
      </c>
      <c r="F152" s="141" t="s">
        <v>201</v>
      </c>
      <c r="G152" s="142" t="s">
        <v>137</v>
      </c>
      <c r="H152" s="143">
        <v>30.72</v>
      </c>
      <c r="I152" s="143"/>
      <c r="J152" s="143">
        <f t="shared" si="0"/>
        <v>0</v>
      </c>
      <c r="K152" s="144"/>
      <c r="L152" s="27"/>
      <c r="M152" s="145" t="s">
        <v>1</v>
      </c>
      <c r="N152" s="146" t="s">
        <v>38</v>
      </c>
      <c r="O152" s="147">
        <v>0.79203000000000001</v>
      </c>
      <c r="P152" s="147">
        <f t="shared" si="1"/>
        <v>24.331161599999998</v>
      </c>
      <c r="Q152" s="147">
        <v>1.042E-2</v>
      </c>
      <c r="R152" s="147">
        <f t="shared" si="2"/>
        <v>0.32010240000000001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132</v>
      </c>
      <c r="AT152" s="149" t="s">
        <v>128</v>
      </c>
      <c r="AU152" s="149" t="s">
        <v>133</v>
      </c>
      <c r="AY152" s="14" t="s">
        <v>126</v>
      </c>
      <c r="BE152" s="150">
        <f t="shared" si="4"/>
        <v>0</v>
      </c>
      <c r="BF152" s="150">
        <f t="shared" si="5"/>
        <v>0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133</v>
      </c>
      <c r="BK152" s="151">
        <f t="shared" si="9"/>
        <v>0</v>
      </c>
      <c r="BL152" s="14" t="s">
        <v>132</v>
      </c>
      <c r="BM152" s="149" t="s">
        <v>202</v>
      </c>
    </row>
    <row r="153" spans="1:65" s="2" customFormat="1" ht="24.15" customHeight="1">
      <c r="A153" s="26"/>
      <c r="B153" s="138"/>
      <c r="C153" s="139" t="s">
        <v>7</v>
      </c>
      <c r="D153" s="139" t="s">
        <v>128</v>
      </c>
      <c r="E153" s="140" t="s">
        <v>203</v>
      </c>
      <c r="F153" s="141" t="s">
        <v>204</v>
      </c>
      <c r="G153" s="142" t="s">
        <v>137</v>
      </c>
      <c r="H153" s="143">
        <v>321.38499999999999</v>
      </c>
      <c r="I153" s="143"/>
      <c r="J153" s="143">
        <f t="shared" si="0"/>
        <v>0</v>
      </c>
      <c r="K153" s="144"/>
      <c r="L153" s="27"/>
      <c r="M153" s="145" t="s">
        <v>1</v>
      </c>
      <c r="N153" s="146" t="s">
        <v>38</v>
      </c>
      <c r="O153" s="147">
        <v>0.79218</v>
      </c>
      <c r="P153" s="147">
        <f t="shared" si="1"/>
        <v>254.5947693</v>
      </c>
      <c r="Q153" s="147">
        <v>1.073E-2</v>
      </c>
      <c r="R153" s="147">
        <f t="shared" si="2"/>
        <v>3.4484610499999997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132</v>
      </c>
      <c r="AT153" s="149" t="s">
        <v>128</v>
      </c>
      <c r="AU153" s="149" t="s">
        <v>133</v>
      </c>
      <c r="AY153" s="14" t="s">
        <v>126</v>
      </c>
      <c r="BE153" s="150">
        <f t="shared" si="4"/>
        <v>0</v>
      </c>
      <c r="BF153" s="150">
        <f t="shared" si="5"/>
        <v>0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133</v>
      </c>
      <c r="BK153" s="151">
        <f t="shared" si="9"/>
        <v>0</v>
      </c>
      <c r="BL153" s="14" t="s">
        <v>132</v>
      </c>
      <c r="BM153" s="149" t="s">
        <v>205</v>
      </c>
    </row>
    <row r="154" spans="1:65" s="2" customFormat="1" ht="37.950000000000003" customHeight="1">
      <c r="A154" s="26"/>
      <c r="B154" s="138"/>
      <c r="C154" s="139" t="s">
        <v>206</v>
      </c>
      <c r="D154" s="139" t="s">
        <v>128</v>
      </c>
      <c r="E154" s="140" t="s">
        <v>207</v>
      </c>
      <c r="F154" s="141" t="s">
        <v>208</v>
      </c>
      <c r="G154" s="142" t="s">
        <v>137</v>
      </c>
      <c r="H154" s="143">
        <v>130.19999999999999</v>
      </c>
      <c r="I154" s="143"/>
      <c r="J154" s="143">
        <f t="shared" si="0"/>
        <v>0</v>
      </c>
      <c r="K154" s="144"/>
      <c r="L154" s="27"/>
      <c r="M154" s="145" t="s">
        <v>1</v>
      </c>
      <c r="N154" s="146" t="s">
        <v>38</v>
      </c>
      <c r="O154" s="147">
        <v>0.79330000000000001</v>
      </c>
      <c r="P154" s="147">
        <f t="shared" si="1"/>
        <v>103.28765999999999</v>
      </c>
      <c r="Q154" s="147">
        <v>1.306E-2</v>
      </c>
      <c r="R154" s="147">
        <f t="shared" si="2"/>
        <v>1.7004119999999998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132</v>
      </c>
      <c r="AT154" s="149" t="s">
        <v>128</v>
      </c>
      <c r="AU154" s="149" t="s">
        <v>133</v>
      </c>
      <c r="AY154" s="14" t="s">
        <v>126</v>
      </c>
      <c r="BE154" s="150">
        <f t="shared" si="4"/>
        <v>0</v>
      </c>
      <c r="BF154" s="150">
        <f t="shared" si="5"/>
        <v>0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133</v>
      </c>
      <c r="BK154" s="151">
        <f t="shared" si="9"/>
        <v>0</v>
      </c>
      <c r="BL154" s="14" t="s">
        <v>132</v>
      </c>
      <c r="BM154" s="149" t="s">
        <v>209</v>
      </c>
    </row>
    <row r="155" spans="1:65" s="2" customFormat="1" ht="24.15" customHeight="1">
      <c r="A155" s="26"/>
      <c r="B155" s="138"/>
      <c r="C155" s="139" t="s">
        <v>210</v>
      </c>
      <c r="D155" s="139" t="s">
        <v>128</v>
      </c>
      <c r="E155" s="140" t="s">
        <v>211</v>
      </c>
      <c r="F155" s="141" t="s">
        <v>212</v>
      </c>
      <c r="G155" s="142" t="s">
        <v>137</v>
      </c>
      <c r="H155" s="143">
        <v>172.63800000000001</v>
      </c>
      <c r="I155" s="143"/>
      <c r="J155" s="143">
        <f t="shared" si="0"/>
        <v>0</v>
      </c>
      <c r="K155" s="144"/>
      <c r="L155" s="27"/>
      <c r="M155" s="145" t="s">
        <v>1</v>
      </c>
      <c r="N155" s="146" t="s">
        <v>38</v>
      </c>
      <c r="O155" s="147">
        <v>1.15279</v>
      </c>
      <c r="P155" s="147">
        <f t="shared" si="1"/>
        <v>199.01536002</v>
      </c>
      <c r="Q155" s="147">
        <v>9.9299999999999996E-3</v>
      </c>
      <c r="R155" s="147">
        <f t="shared" si="2"/>
        <v>1.7142953400000001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132</v>
      </c>
      <c r="AT155" s="149" t="s">
        <v>128</v>
      </c>
      <c r="AU155" s="149" t="s">
        <v>133</v>
      </c>
      <c r="AY155" s="14" t="s">
        <v>126</v>
      </c>
      <c r="BE155" s="150">
        <f t="shared" si="4"/>
        <v>0</v>
      </c>
      <c r="BF155" s="150">
        <f t="shared" si="5"/>
        <v>0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133</v>
      </c>
      <c r="BK155" s="151">
        <f t="shared" si="9"/>
        <v>0</v>
      </c>
      <c r="BL155" s="14" t="s">
        <v>132</v>
      </c>
      <c r="BM155" s="149" t="s">
        <v>213</v>
      </c>
    </row>
    <row r="156" spans="1:65" s="2" customFormat="1" ht="24.15" customHeight="1">
      <c r="A156" s="26"/>
      <c r="B156" s="138"/>
      <c r="C156" s="139" t="s">
        <v>214</v>
      </c>
      <c r="D156" s="139" t="s">
        <v>128</v>
      </c>
      <c r="E156" s="140" t="s">
        <v>215</v>
      </c>
      <c r="F156" s="141" t="s">
        <v>216</v>
      </c>
      <c r="G156" s="142" t="s">
        <v>146</v>
      </c>
      <c r="H156" s="143">
        <v>201</v>
      </c>
      <c r="I156" s="143"/>
      <c r="J156" s="143">
        <f t="shared" si="0"/>
        <v>0</v>
      </c>
      <c r="K156" s="144"/>
      <c r="L156" s="27"/>
      <c r="M156" s="145" t="s">
        <v>1</v>
      </c>
      <c r="N156" s="146" t="s">
        <v>38</v>
      </c>
      <c r="O156" s="147">
        <v>0.13</v>
      </c>
      <c r="P156" s="147">
        <f t="shared" si="1"/>
        <v>26.130000000000003</v>
      </c>
      <c r="Q156" s="147">
        <v>1.8E-5</v>
      </c>
      <c r="R156" s="147">
        <f t="shared" si="2"/>
        <v>3.6180000000000001E-3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132</v>
      </c>
      <c r="AT156" s="149" t="s">
        <v>128</v>
      </c>
      <c r="AU156" s="149" t="s">
        <v>133</v>
      </c>
      <c r="AY156" s="14" t="s">
        <v>126</v>
      </c>
      <c r="BE156" s="150">
        <f t="shared" si="4"/>
        <v>0</v>
      </c>
      <c r="BF156" s="150">
        <f t="shared" si="5"/>
        <v>0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133</v>
      </c>
      <c r="BK156" s="151">
        <f t="shared" si="9"/>
        <v>0</v>
      </c>
      <c r="BL156" s="14" t="s">
        <v>132</v>
      </c>
      <c r="BM156" s="149" t="s">
        <v>217</v>
      </c>
    </row>
    <row r="157" spans="1:65" s="2" customFormat="1" ht="24.15" customHeight="1">
      <c r="A157" s="26"/>
      <c r="B157" s="138"/>
      <c r="C157" s="139" t="s">
        <v>218</v>
      </c>
      <c r="D157" s="139" t="s">
        <v>128</v>
      </c>
      <c r="E157" s="140" t="s">
        <v>219</v>
      </c>
      <c r="F157" s="141" t="s">
        <v>220</v>
      </c>
      <c r="G157" s="142" t="s">
        <v>131</v>
      </c>
      <c r="H157" s="143">
        <v>7.625</v>
      </c>
      <c r="I157" s="143"/>
      <c r="J157" s="143">
        <f t="shared" si="0"/>
        <v>0</v>
      </c>
      <c r="K157" s="144"/>
      <c r="L157" s="27"/>
      <c r="M157" s="145" t="s">
        <v>1</v>
      </c>
      <c r="N157" s="146" t="s">
        <v>38</v>
      </c>
      <c r="O157" s="147">
        <v>2.5821399999999999</v>
      </c>
      <c r="P157" s="147">
        <f t="shared" si="1"/>
        <v>19.688817499999999</v>
      </c>
      <c r="Q157" s="147">
        <v>2.4157199999999999</v>
      </c>
      <c r="R157" s="147">
        <f t="shared" si="2"/>
        <v>18.419864999999998</v>
      </c>
      <c r="S157" s="147">
        <v>0</v>
      </c>
      <c r="T157" s="148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132</v>
      </c>
      <c r="AT157" s="149" t="s">
        <v>128</v>
      </c>
      <c r="AU157" s="149" t="s">
        <v>133</v>
      </c>
      <c r="AY157" s="14" t="s">
        <v>126</v>
      </c>
      <c r="BE157" s="150">
        <f t="shared" si="4"/>
        <v>0</v>
      </c>
      <c r="BF157" s="150">
        <f t="shared" si="5"/>
        <v>0</v>
      </c>
      <c r="BG157" s="150">
        <f t="shared" si="6"/>
        <v>0</v>
      </c>
      <c r="BH157" s="150">
        <f t="shared" si="7"/>
        <v>0</v>
      </c>
      <c r="BI157" s="150">
        <f t="shared" si="8"/>
        <v>0</v>
      </c>
      <c r="BJ157" s="14" t="s">
        <v>133</v>
      </c>
      <c r="BK157" s="151">
        <f t="shared" si="9"/>
        <v>0</v>
      </c>
      <c r="BL157" s="14" t="s">
        <v>132</v>
      </c>
      <c r="BM157" s="149" t="s">
        <v>221</v>
      </c>
    </row>
    <row r="158" spans="1:65" s="231" customFormat="1" ht="24.15" customHeight="1">
      <c r="A158" s="218"/>
      <c r="B158" s="219"/>
      <c r="C158" s="220" t="s">
        <v>222</v>
      </c>
      <c r="D158" s="220" t="s">
        <v>128</v>
      </c>
      <c r="E158" s="221" t="s">
        <v>223</v>
      </c>
      <c r="F158" s="222" t="s">
        <v>224</v>
      </c>
      <c r="G158" s="223" t="s">
        <v>137</v>
      </c>
      <c r="H158" s="224">
        <v>827</v>
      </c>
      <c r="I158" s="224"/>
      <c r="J158" s="224">
        <f t="shared" si="0"/>
        <v>0</v>
      </c>
      <c r="K158" s="225"/>
      <c r="L158" s="226"/>
      <c r="M158" s="227" t="s">
        <v>1</v>
      </c>
      <c r="N158" s="228" t="s">
        <v>38</v>
      </c>
      <c r="O158" s="229">
        <v>0.30069000000000001</v>
      </c>
      <c r="P158" s="229">
        <f t="shared" si="1"/>
        <v>248.67063000000002</v>
      </c>
      <c r="Q158" s="229">
        <v>2.4000000000000001E-4</v>
      </c>
      <c r="R158" s="229">
        <f t="shared" si="2"/>
        <v>0.19848000000000002</v>
      </c>
      <c r="S158" s="229">
        <v>0</v>
      </c>
      <c r="T158" s="230">
        <f t="shared" si="3"/>
        <v>0</v>
      </c>
      <c r="U158" s="218"/>
      <c r="V158" s="218"/>
      <c r="W158" s="218"/>
      <c r="X158" s="218"/>
      <c r="Y158" s="218"/>
      <c r="Z158" s="218"/>
      <c r="AA158" s="218"/>
      <c r="AB158" s="218"/>
      <c r="AC158" s="218"/>
      <c r="AD158" s="218"/>
      <c r="AE158" s="218"/>
      <c r="AR158" s="232" t="s">
        <v>132</v>
      </c>
      <c r="AT158" s="232" t="s">
        <v>128</v>
      </c>
      <c r="AU158" s="232" t="s">
        <v>133</v>
      </c>
      <c r="AY158" s="233" t="s">
        <v>126</v>
      </c>
      <c r="BE158" s="234">
        <f t="shared" si="4"/>
        <v>0</v>
      </c>
      <c r="BF158" s="234">
        <f t="shared" si="5"/>
        <v>0</v>
      </c>
      <c r="BG158" s="234">
        <f t="shared" si="6"/>
        <v>0</v>
      </c>
      <c r="BH158" s="234">
        <f t="shared" si="7"/>
        <v>0</v>
      </c>
      <c r="BI158" s="234">
        <f t="shared" si="8"/>
        <v>0</v>
      </c>
      <c r="BJ158" s="233" t="s">
        <v>133</v>
      </c>
      <c r="BK158" s="235">
        <f t="shared" si="9"/>
        <v>0</v>
      </c>
      <c r="BL158" s="233" t="s">
        <v>132</v>
      </c>
      <c r="BM158" s="232" t="s">
        <v>225</v>
      </c>
    </row>
    <row r="159" spans="1:65" s="2" customFormat="1" ht="24.15" customHeight="1">
      <c r="A159" s="26"/>
      <c r="B159" s="138"/>
      <c r="C159" s="213" t="s">
        <v>226</v>
      </c>
      <c r="D159" s="213" t="s">
        <v>227</v>
      </c>
      <c r="E159" s="214" t="s">
        <v>228</v>
      </c>
      <c r="F159" s="215" t="s">
        <v>229</v>
      </c>
      <c r="G159" s="216" t="s">
        <v>137</v>
      </c>
      <c r="H159" s="217">
        <v>843.54</v>
      </c>
      <c r="I159" s="217"/>
      <c r="J159" s="217">
        <f t="shared" si="0"/>
        <v>0</v>
      </c>
      <c r="K159" s="157"/>
      <c r="L159" s="158"/>
      <c r="M159" s="159" t="s">
        <v>1</v>
      </c>
      <c r="N159" s="160" t="s">
        <v>38</v>
      </c>
      <c r="O159" s="147">
        <v>0</v>
      </c>
      <c r="P159" s="147">
        <f t="shared" si="1"/>
        <v>0</v>
      </c>
      <c r="Q159" s="147">
        <v>2.75E-2</v>
      </c>
      <c r="R159" s="147">
        <f t="shared" si="2"/>
        <v>23.19735</v>
      </c>
      <c r="S159" s="147">
        <v>0</v>
      </c>
      <c r="T159" s="148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158</v>
      </c>
      <c r="AT159" s="149" t="s">
        <v>227</v>
      </c>
      <c r="AU159" s="149" t="s">
        <v>133</v>
      </c>
      <c r="AY159" s="14" t="s">
        <v>126</v>
      </c>
      <c r="BE159" s="150">
        <f t="shared" si="4"/>
        <v>0</v>
      </c>
      <c r="BF159" s="150">
        <f t="shared" si="5"/>
        <v>0</v>
      </c>
      <c r="BG159" s="150">
        <f t="shared" si="6"/>
        <v>0</v>
      </c>
      <c r="BH159" s="150">
        <f t="shared" si="7"/>
        <v>0</v>
      </c>
      <c r="BI159" s="150">
        <f t="shared" si="8"/>
        <v>0</v>
      </c>
      <c r="BJ159" s="14" t="s">
        <v>133</v>
      </c>
      <c r="BK159" s="151">
        <f t="shared" si="9"/>
        <v>0</v>
      </c>
      <c r="BL159" s="14" t="s">
        <v>132</v>
      </c>
      <c r="BM159" s="149" t="s">
        <v>231</v>
      </c>
    </row>
    <row r="160" spans="1:65" s="12" customFormat="1" ht="22.95" customHeight="1">
      <c r="B160" s="126"/>
      <c r="D160" s="127" t="s">
        <v>71</v>
      </c>
      <c r="E160" s="136" t="s">
        <v>162</v>
      </c>
      <c r="F160" s="136" t="s">
        <v>232</v>
      </c>
      <c r="J160" s="137">
        <f>BK160</f>
        <v>0</v>
      </c>
      <c r="L160" s="126"/>
      <c r="M160" s="130"/>
      <c r="N160" s="131"/>
      <c r="O160" s="131"/>
      <c r="P160" s="132">
        <f>SUM(P161:P195)</f>
        <v>3507.6464325000002</v>
      </c>
      <c r="Q160" s="131"/>
      <c r="R160" s="132">
        <f>SUM(R161:R195)</f>
        <v>142.12033368000002</v>
      </c>
      <c r="S160" s="131"/>
      <c r="T160" s="133">
        <f>SUM(T161:T195)</f>
        <v>267.50520599999999</v>
      </c>
      <c r="AR160" s="127" t="s">
        <v>80</v>
      </c>
      <c r="AT160" s="134" t="s">
        <v>71</v>
      </c>
      <c r="AU160" s="134" t="s">
        <v>80</v>
      </c>
      <c r="AY160" s="127" t="s">
        <v>126</v>
      </c>
      <c r="BK160" s="135">
        <f>SUM(BK161:BK195)</f>
        <v>0</v>
      </c>
    </row>
    <row r="161" spans="1:65" s="2" customFormat="1" ht="24.15" customHeight="1">
      <c r="A161" s="26"/>
      <c r="B161" s="138"/>
      <c r="C161" s="139" t="s">
        <v>233</v>
      </c>
      <c r="D161" s="139" t="s">
        <v>128</v>
      </c>
      <c r="E161" s="140" t="s">
        <v>234</v>
      </c>
      <c r="F161" s="141" t="s">
        <v>235</v>
      </c>
      <c r="G161" s="142" t="s">
        <v>131</v>
      </c>
      <c r="H161" s="143">
        <v>16.774999999999999</v>
      </c>
      <c r="I161" s="143"/>
      <c r="J161" s="143">
        <f t="shared" ref="J161:J166" si="10">ROUND(I161*H161,3)</f>
        <v>0</v>
      </c>
      <c r="K161" s="144"/>
      <c r="L161" s="27"/>
      <c r="M161" s="145" t="s">
        <v>1</v>
      </c>
      <c r="N161" s="146" t="s">
        <v>38</v>
      </c>
      <c r="O161" s="147">
        <v>1.0968</v>
      </c>
      <c r="P161" s="147">
        <f t="shared" ref="P161:P166" si="11">O161*H161</f>
        <v>18.398819999999997</v>
      </c>
      <c r="Q161" s="147">
        <v>2.0699999999999998</v>
      </c>
      <c r="R161" s="147">
        <f t="shared" ref="R161:R166" si="12">Q161*H161</f>
        <v>34.724249999999998</v>
      </c>
      <c r="S161" s="147">
        <v>0</v>
      </c>
      <c r="T161" s="148">
        <f t="shared" ref="T161:T166" si="1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132</v>
      </c>
      <c r="AT161" s="149" t="s">
        <v>128</v>
      </c>
      <c r="AU161" s="149" t="s">
        <v>133</v>
      </c>
      <c r="AY161" s="14" t="s">
        <v>126</v>
      </c>
      <c r="BE161" s="150">
        <f t="shared" ref="BE161:BE166" si="14">IF(N161="základná",J161,0)</f>
        <v>0</v>
      </c>
      <c r="BF161" s="150">
        <f t="shared" ref="BF161:BF166" si="15">IF(N161="znížená",J161,0)</f>
        <v>0</v>
      </c>
      <c r="BG161" s="150">
        <f t="shared" ref="BG161:BG166" si="16">IF(N161="zákl. prenesená",J161,0)</f>
        <v>0</v>
      </c>
      <c r="BH161" s="150">
        <f t="shared" ref="BH161:BH166" si="17">IF(N161="zníž. prenesená",J161,0)</f>
        <v>0</v>
      </c>
      <c r="BI161" s="150">
        <f t="shared" ref="BI161:BI166" si="18">IF(N161="nulová",J161,0)</f>
        <v>0</v>
      </c>
      <c r="BJ161" s="14" t="s">
        <v>133</v>
      </c>
      <c r="BK161" s="151">
        <f t="shared" ref="BK161:BK166" si="19">ROUND(I161*H161,3)</f>
        <v>0</v>
      </c>
      <c r="BL161" s="14" t="s">
        <v>132</v>
      </c>
      <c r="BM161" s="149" t="s">
        <v>236</v>
      </c>
    </row>
    <row r="162" spans="1:65" s="2" customFormat="1" ht="24.15" customHeight="1">
      <c r="A162" s="26"/>
      <c r="B162" s="138"/>
      <c r="C162" s="139" t="s">
        <v>237</v>
      </c>
      <c r="D162" s="139" t="s">
        <v>128</v>
      </c>
      <c r="E162" s="140" t="s">
        <v>238</v>
      </c>
      <c r="F162" s="141" t="s">
        <v>239</v>
      </c>
      <c r="G162" s="142" t="s">
        <v>146</v>
      </c>
      <c r="H162" s="143">
        <v>152.5</v>
      </c>
      <c r="I162" s="143"/>
      <c r="J162" s="143">
        <f t="shared" si="10"/>
        <v>0</v>
      </c>
      <c r="K162" s="144"/>
      <c r="L162" s="27"/>
      <c r="M162" s="145" t="s">
        <v>1</v>
      </c>
      <c r="N162" s="146" t="s">
        <v>38</v>
      </c>
      <c r="O162" s="147">
        <v>0.25600000000000001</v>
      </c>
      <c r="P162" s="147">
        <f t="shared" si="11"/>
        <v>39.04</v>
      </c>
      <c r="Q162" s="147">
        <v>0.16401250000000001</v>
      </c>
      <c r="R162" s="147">
        <f t="shared" si="12"/>
        <v>25.011906249999999</v>
      </c>
      <c r="S162" s="147">
        <v>0</v>
      </c>
      <c r="T162" s="148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132</v>
      </c>
      <c r="AT162" s="149" t="s">
        <v>128</v>
      </c>
      <c r="AU162" s="149" t="s">
        <v>133</v>
      </c>
      <c r="AY162" s="14" t="s">
        <v>126</v>
      </c>
      <c r="BE162" s="150">
        <f t="shared" si="14"/>
        <v>0</v>
      </c>
      <c r="BF162" s="150">
        <f t="shared" si="15"/>
        <v>0</v>
      </c>
      <c r="BG162" s="150">
        <f t="shared" si="16"/>
        <v>0</v>
      </c>
      <c r="BH162" s="150">
        <f t="shared" si="17"/>
        <v>0</v>
      </c>
      <c r="BI162" s="150">
        <f t="shared" si="18"/>
        <v>0</v>
      </c>
      <c r="BJ162" s="14" t="s">
        <v>133</v>
      </c>
      <c r="BK162" s="151">
        <f t="shared" si="19"/>
        <v>0</v>
      </c>
      <c r="BL162" s="14" t="s">
        <v>132</v>
      </c>
      <c r="BM162" s="149" t="s">
        <v>240</v>
      </c>
    </row>
    <row r="163" spans="1:65" s="2" customFormat="1" ht="14.4" customHeight="1">
      <c r="A163" s="26"/>
      <c r="B163" s="138"/>
      <c r="C163" s="152" t="s">
        <v>241</v>
      </c>
      <c r="D163" s="152" t="s">
        <v>227</v>
      </c>
      <c r="E163" s="153" t="s">
        <v>242</v>
      </c>
      <c r="F163" s="154" t="s">
        <v>243</v>
      </c>
      <c r="G163" s="155" t="s">
        <v>230</v>
      </c>
      <c r="H163" s="156">
        <v>154.02500000000001</v>
      </c>
      <c r="I163" s="156"/>
      <c r="J163" s="156">
        <f t="shared" si="10"/>
        <v>0</v>
      </c>
      <c r="K163" s="157"/>
      <c r="L163" s="158"/>
      <c r="M163" s="159" t="s">
        <v>1</v>
      </c>
      <c r="N163" s="160" t="s">
        <v>38</v>
      </c>
      <c r="O163" s="147">
        <v>0</v>
      </c>
      <c r="P163" s="147">
        <f t="shared" si="11"/>
        <v>0</v>
      </c>
      <c r="Q163" s="147">
        <v>2.3E-2</v>
      </c>
      <c r="R163" s="147">
        <f t="shared" si="12"/>
        <v>3.5425750000000003</v>
      </c>
      <c r="S163" s="147">
        <v>0</v>
      </c>
      <c r="T163" s="148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158</v>
      </c>
      <c r="AT163" s="149" t="s">
        <v>227</v>
      </c>
      <c r="AU163" s="149" t="s">
        <v>133</v>
      </c>
      <c r="AY163" s="14" t="s">
        <v>126</v>
      </c>
      <c r="BE163" s="150">
        <f t="shared" si="14"/>
        <v>0</v>
      </c>
      <c r="BF163" s="150">
        <f t="shared" si="15"/>
        <v>0</v>
      </c>
      <c r="BG163" s="150">
        <f t="shared" si="16"/>
        <v>0</v>
      </c>
      <c r="BH163" s="150">
        <f t="shared" si="17"/>
        <v>0</v>
      </c>
      <c r="BI163" s="150">
        <f t="shared" si="18"/>
        <v>0</v>
      </c>
      <c r="BJ163" s="14" t="s">
        <v>133</v>
      </c>
      <c r="BK163" s="151">
        <f t="shared" si="19"/>
        <v>0</v>
      </c>
      <c r="BL163" s="14" t="s">
        <v>132</v>
      </c>
      <c r="BM163" s="149" t="s">
        <v>244</v>
      </c>
    </row>
    <row r="164" spans="1:65" s="2" customFormat="1" ht="24.15" customHeight="1">
      <c r="A164" s="26"/>
      <c r="B164" s="138"/>
      <c r="C164" s="139" t="s">
        <v>245</v>
      </c>
      <c r="D164" s="139" t="s">
        <v>128</v>
      </c>
      <c r="E164" s="140" t="s">
        <v>246</v>
      </c>
      <c r="F164" s="141" t="s">
        <v>247</v>
      </c>
      <c r="G164" s="142" t="s">
        <v>137</v>
      </c>
      <c r="H164" s="143">
        <v>3609</v>
      </c>
      <c r="I164" s="143"/>
      <c r="J164" s="143">
        <f t="shared" si="10"/>
        <v>0</v>
      </c>
      <c r="K164" s="144"/>
      <c r="L164" s="27"/>
      <c r="M164" s="145" t="s">
        <v>1</v>
      </c>
      <c r="N164" s="146" t="s">
        <v>38</v>
      </c>
      <c r="O164" s="147">
        <v>0.13300000000000001</v>
      </c>
      <c r="P164" s="147">
        <f t="shared" si="11"/>
        <v>479.99700000000001</v>
      </c>
      <c r="Q164" s="147">
        <v>2.0219999999999998E-2</v>
      </c>
      <c r="R164" s="147">
        <f t="shared" si="12"/>
        <v>72.973979999999997</v>
      </c>
      <c r="S164" s="147">
        <v>0</v>
      </c>
      <c r="T164" s="148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132</v>
      </c>
      <c r="AT164" s="149" t="s">
        <v>128</v>
      </c>
      <c r="AU164" s="149" t="s">
        <v>133</v>
      </c>
      <c r="AY164" s="14" t="s">
        <v>126</v>
      </c>
      <c r="BE164" s="150">
        <f t="shared" si="14"/>
        <v>0</v>
      </c>
      <c r="BF164" s="150">
        <f t="shared" si="15"/>
        <v>0</v>
      </c>
      <c r="BG164" s="150">
        <f t="shared" si="16"/>
        <v>0</v>
      </c>
      <c r="BH164" s="150">
        <f t="shared" si="17"/>
        <v>0</v>
      </c>
      <c r="BI164" s="150">
        <f t="shared" si="18"/>
        <v>0</v>
      </c>
      <c r="BJ164" s="14" t="s">
        <v>133</v>
      </c>
      <c r="BK164" s="151">
        <f t="shared" si="19"/>
        <v>0</v>
      </c>
      <c r="BL164" s="14" t="s">
        <v>132</v>
      </c>
      <c r="BM164" s="149" t="s">
        <v>248</v>
      </c>
    </row>
    <row r="165" spans="1:65" s="2" customFormat="1" ht="37.950000000000003" customHeight="1">
      <c r="A165" s="26"/>
      <c r="B165" s="138"/>
      <c r="C165" s="139" t="s">
        <v>249</v>
      </c>
      <c r="D165" s="139" t="s">
        <v>128</v>
      </c>
      <c r="E165" s="140" t="s">
        <v>250</v>
      </c>
      <c r="F165" s="141" t="s">
        <v>251</v>
      </c>
      <c r="G165" s="142" t="s">
        <v>137</v>
      </c>
      <c r="H165" s="143">
        <v>3609</v>
      </c>
      <c r="I165" s="143"/>
      <c r="J165" s="143">
        <f t="shared" si="10"/>
        <v>0</v>
      </c>
      <c r="K165" s="144"/>
      <c r="L165" s="27"/>
      <c r="M165" s="145" t="s">
        <v>1</v>
      </c>
      <c r="N165" s="146" t="s">
        <v>38</v>
      </c>
      <c r="O165" s="147">
        <v>0.123</v>
      </c>
      <c r="P165" s="147">
        <f t="shared" si="11"/>
        <v>443.90699999999998</v>
      </c>
      <c r="Q165" s="147">
        <v>0</v>
      </c>
      <c r="R165" s="147">
        <f t="shared" si="12"/>
        <v>0</v>
      </c>
      <c r="S165" s="147">
        <v>0</v>
      </c>
      <c r="T165" s="148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132</v>
      </c>
      <c r="AT165" s="149" t="s">
        <v>128</v>
      </c>
      <c r="AU165" s="149" t="s">
        <v>133</v>
      </c>
      <c r="AY165" s="14" t="s">
        <v>126</v>
      </c>
      <c r="BE165" s="150">
        <f t="shared" si="14"/>
        <v>0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4" t="s">
        <v>133</v>
      </c>
      <c r="BK165" s="151">
        <f t="shared" si="19"/>
        <v>0</v>
      </c>
      <c r="BL165" s="14" t="s">
        <v>132</v>
      </c>
      <c r="BM165" s="149" t="s">
        <v>252</v>
      </c>
    </row>
    <row r="166" spans="1:65" s="2" customFormat="1" ht="37.950000000000003" customHeight="1">
      <c r="A166" s="26"/>
      <c r="B166" s="138"/>
      <c r="C166" s="172" t="s">
        <v>253</v>
      </c>
      <c r="D166" s="172" t="s">
        <v>128</v>
      </c>
      <c r="E166" s="173" t="s">
        <v>254</v>
      </c>
      <c r="F166" s="174" t="s">
        <v>730</v>
      </c>
      <c r="G166" s="171" t="s">
        <v>137</v>
      </c>
      <c r="H166" s="175">
        <v>7218</v>
      </c>
      <c r="I166" s="175"/>
      <c r="J166" s="175">
        <f t="shared" si="10"/>
        <v>0</v>
      </c>
      <c r="K166" s="144"/>
      <c r="L166" s="27"/>
      <c r="M166" s="145" t="s">
        <v>1</v>
      </c>
      <c r="N166" s="146" t="s">
        <v>38</v>
      </c>
      <c r="O166" s="147">
        <v>2E-3</v>
      </c>
      <c r="P166" s="147">
        <f t="shared" si="11"/>
        <v>14.436</v>
      </c>
      <c r="Q166" s="147">
        <v>0</v>
      </c>
      <c r="R166" s="147">
        <f t="shared" si="12"/>
        <v>0</v>
      </c>
      <c r="S166" s="147">
        <v>0</v>
      </c>
      <c r="T166" s="148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132</v>
      </c>
      <c r="AT166" s="149" t="s">
        <v>128</v>
      </c>
      <c r="AU166" s="149" t="s">
        <v>133</v>
      </c>
      <c r="AY166" s="14" t="s">
        <v>126</v>
      </c>
      <c r="BE166" s="150">
        <f t="shared" si="14"/>
        <v>0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4" t="s">
        <v>133</v>
      </c>
      <c r="BK166" s="151">
        <f t="shared" si="19"/>
        <v>0</v>
      </c>
      <c r="BL166" s="14" t="s">
        <v>132</v>
      </c>
      <c r="BM166" s="149" t="s">
        <v>255</v>
      </c>
    </row>
    <row r="167" spans="1:65" s="2" customFormat="1" ht="19.2">
      <c r="A167" s="26"/>
      <c r="B167" s="27"/>
      <c r="C167" s="26"/>
      <c r="D167" s="161" t="s">
        <v>256</v>
      </c>
      <c r="E167" s="26"/>
      <c r="F167" s="162" t="s">
        <v>257</v>
      </c>
      <c r="G167" s="26"/>
      <c r="H167" s="26"/>
      <c r="I167" s="26"/>
      <c r="J167" s="26"/>
      <c r="K167" s="26"/>
      <c r="L167" s="27"/>
      <c r="M167" s="163"/>
      <c r="N167" s="164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256</v>
      </c>
      <c r="AU167" s="14" t="s">
        <v>133</v>
      </c>
    </row>
    <row r="168" spans="1:65" s="2" customFormat="1" ht="24.15" customHeight="1">
      <c r="A168" s="26"/>
      <c r="B168" s="138"/>
      <c r="C168" s="139" t="s">
        <v>258</v>
      </c>
      <c r="D168" s="139" t="s">
        <v>128</v>
      </c>
      <c r="E168" s="140" t="s">
        <v>259</v>
      </c>
      <c r="F168" s="141" t="s">
        <v>260</v>
      </c>
      <c r="G168" s="142" t="s">
        <v>137</v>
      </c>
      <c r="H168" s="143">
        <v>100</v>
      </c>
      <c r="I168" s="143"/>
      <c r="J168" s="143">
        <f>ROUND(I168*H168,3)</f>
        <v>0</v>
      </c>
      <c r="K168" s="144"/>
      <c r="L168" s="27"/>
      <c r="M168" s="145" t="s">
        <v>1</v>
      </c>
      <c r="N168" s="146" t="s">
        <v>38</v>
      </c>
      <c r="O168" s="147">
        <v>9.9210000000000007E-2</v>
      </c>
      <c r="P168" s="147">
        <f>O168*H168</f>
        <v>9.9210000000000012</v>
      </c>
      <c r="Q168" s="147">
        <v>4.2198630000000001E-2</v>
      </c>
      <c r="R168" s="147">
        <f>Q168*H168</f>
        <v>4.2198630000000001</v>
      </c>
      <c r="S168" s="147">
        <v>0</v>
      </c>
      <c r="T168" s="148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132</v>
      </c>
      <c r="AT168" s="149" t="s">
        <v>128</v>
      </c>
      <c r="AU168" s="149" t="s">
        <v>133</v>
      </c>
      <c r="AY168" s="14" t="s">
        <v>126</v>
      </c>
      <c r="BE168" s="150">
        <f>IF(N168="základná",J168,0)</f>
        <v>0</v>
      </c>
      <c r="BF168" s="150">
        <f>IF(N168="znížená",J168,0)</f>
        <v>0</v>
      </c>
      <c r="BG168" s="150">
        <f>IF(N168="zákl. prenesená",J168,0)</f>
        <v>0</v>
      </c>
      <c r="BH168" s="150">
        <f>IF(N168="zníž. prenesená",J168,0)</f>
        <v>0</v>
      </c>
      <c r="BI168" s="150">
        <f>IF(N168="nulová",J168,0)</f>
        <v>0</v>
      </c>
      <c r="BJ168" s="14" t="s">
        <v>133</v>
      </c>
      <c r="BK168" s="151">
        <f>ROUND(I168*H168,3)</f>
        <v>0</v>
      </c>
      <c r="BL168" s="14" t="s">
        <v>132</v>
      </c>
      <c r="BM168" s="149" t="s">
        <v>261</v>
      </c>
    </row>
    <row r="169" spans="1:65" s="2" customFormat="1" ht="14.4" customHeight="1">
      <c r="A169" s="26"/>
      <c r="B169" s="138"/>
      <c r="C169" s="139" t="s">
        <v>262</v>
      </c>
      <c r="D169" s="139" t="s">
        <v>128</v>
      </c>
      <c r="E169" s="140" t="s">
        <v>263</v>
      </c>
      <c r="F169" s="141" t="s">
        <v>264</v>
      </c>
      <c r="G169" s="142" t="s">
        <v>137</v>
      </c>
      <c r="H169" s="143">
        <v>3609</v>
      </c>
      <c r="I169" s="143"/>
      <c r="J169" s="143">
        <f>ROUND(I169*H169,3)</f>
        <v>0</v>
      </c>
      <c r="K169" s="144"/>
      <c r="L169" s="27"/>
      <c r="M169" s="145" t="s">
        <v>1</v>
      </c>
      <c r="N169" s="146" t="s">
        <v>38</v>
      </c>
      <c r="O169" s="147">
        <v>4.0129999999999999E-2</v>
      </c>
      <c r="P169" s="147">
        <f>O169*H169</f>
        <v>144.82917</v>
      </c>
      <c r="Q169" s="147">
        <v>5.4945000000000003E-5</v>
      </c>
      <c r="R169" s="147">
        <f>Q169*H169</f>
        <v>0.19829650500000001</v>
      </c>
      <c r="S169" s="147">
        <v>0</v>
      </c>
      <c r="T169" s="148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132</v>
      </c>
      <c r="AT169" s="149" t="s">
        <v>128</v>
      </c>
      <c r="AU169" s="149" t="s">
        <v>133</v>
      </c>
      <c r="AY169" s="14" t="s">
        <v>126</v>
      </c>
      <c r="BE169" s="150">
        <f>IF(N169="základná",J169,0)</f>
        <v>0</v>
      </c>
      <c r="BF169" s="150">
        <f>IF(N169="znížená",J169,0)</f>
        <v>0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4" t="s">
        <v>133</v>
      </c>
      <c r="BK169" s="151">
        <f>ROUND(I169*H169,3)</f>
        <v>0</v>
      </c>
      <c r="BL169" s="14" t="s">
        <v>132</v>
      </c>
      <c r="BM169" s="149" t="s">
        <v>265</v>
      </c>
    </row>
    <row r="170" spans="1:65" s="2" customFormat="1" ht="14.4" customHeight="1">
      <c r="A170" s="26"/>
      <c r="B170" s="138"/>
      <c r="C170" s="139" t="s">
        <v>266</v>
      </c>
      <c r="D170" s="139" t="s">
        <v>128</v>
      </c>
      <c r="E170" s="140" t="s">
        <v>267</v>
      </c>
      <c r="F170" s="141" t="s">
        <v>268</v>
      </c>
      <c r="G170" s="142" t="s">
        <v>137</v>
      </c>
      <c r="H170" s="143">
        <v>3609</v>
      </c>
      <c r="I170" s="143"/>
      <c r="J170" s="143">
        <f>ROUND(I170*H170,3)</f>
        <v>0</v>
      </c>
      <c r="K170" s="144"/>
      <c r="L170" s="27"/>
      <c r="M170" s="145" t="s">
        <v>1</v>
      </c>
      <c r="N170" s="146" t="s">
        <v>38</v>
      </c>
      <c r="O170" s="147">
        <v>0.04</v>
      </c>
      <c r="P170" s="147">
        <f>O170*H170</f>
        <v>144.36000000000001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132</v>
      </c>
      <c r="AT170" s="149" t="s">
        <v>128</v>
      </c>
      <c r="AU170" s="149" t="s">
        <v>133</v>
      </c>
      <c r="AY170" s="14" t="s">
        <v>126</v>
      </c>
      <c r="BE170" s="150">
        <f>IF(N170="základná",J170,0)</f>
        <v>0</v>
      </c>
      <c r="BF170" s="150">
        <f>IF(N170="znížená",J170,0)</f>
        <v>0</v>
      </c>
      <c r="BG170" s="150">
        <f>IF(N170="zákl. prenesená",J170,0)</f>
        <v>0</v>
      </c>
      <c r="BH170" s="150">
        <f>IF(N170="zníž. prenesená",J170,0)</f>
        <v>0</v>
      </c>
      <c r="BI170" s="150">
        <f>IF(N170="nulová",J170,0)</f>
        <v>0</v>
      </c>
      <c r="BJ170" s="14" t="s">
        <v>133</v>
      </c>
      <c r="BK170" s="151">
        <f>ROUND(I170*H170,3)</f>
        <v>0</v>
      </c>
      <c r="BL170" s="14" t="s">
        <v>132</v>
      </c>
      <c r="BM170" s="149" t="s">
        <v>269</v>
      </c>
    </row>
    <row r="171" spans="1:65" s="2" customFormat="1" ht="24.15" customHeight="1">
      <c r="A171" s="26"/>
      <c r="B171" s="138"/>
      <c r="C171" s="139" t="s">
        <v>270</v>
      </c>
      <c r="D171" s="139" t="s">
        <v>128</v>
      </c>
      <c r="E171" s="140" t="s">
        <v>271</v>
      </c>
      <c r="F171" s="141" t="s">
        <v>272</v>
      </c>
      <c r="G171" s="142" t="s">
        <v>146</v>
      </c>
      <c r="H171" s="143">
        <v>13</v>
      </c>
      <c r="I171" s="143"/>
      <c r="J171" s="143">
        <f>ROUND(I171*H171,3)</f>
        <v>0</v>
      </c>
      <c r="K171" s="144"/>
      <c r="L171" s="27"/>
      <c r="M171" s="145" t="s">
        <v>1</v>
      </c>
      <c r="N171" s="146" t="s">
        <v>38</v>
      </c>
      <c r="O171" s="147">
        <v>0.23699999999999999</v>
      </c>
      <c r="P171" s="147">
        <f>O171*H171</f>
        <v>3.081</v>
      </c>
      <c r="Q171" s="147">
        <v>3.787E-3</v>
      </c>
      <c r="R171" s="147">
        <f>Q171*H171</f>
        <v>4.9230999999999997E-2</v>
      </c>
      <c r="S171" s="147">
        <v>0</v>
      </c>
      <c r="T171" s="148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132</v>
      </c>
      <c r="AT171" s="149" t="s">
        <v>128</v>
      </c>
      <c r="AU171" s="149" t="s">
        <v>133</v>
      </c>
      <c r="AY171" s="14" t="s">
        <v>126</v>
      </c>
      <c r="BE171" s="150">
        <f>IF(N171="základná",J171,0)</f>
        <v>0</v>
      </c>
      <c r="BF171" s="150">
        <f>IF(N171="znížená",J171,0)</f>
        <v>0</v>
      </c>
      <c r="BG171" s="150">
        <f>IF(N171="zákl. prenesená",J171,0)</f>
        <v>0</v>
      </c>
      <c r="BH171" s="150">
        <f>IF(N171="zníž. prenesená",J171,0)</f>
        <v>0</v>
      </c>
      <c r="BI171" s="150">
        <f>IF(N171="nulová",J171,0)</f>
        <v>0</v>
      </c>
      <c r="BJ171" s="14" t="s">
        <v>133</v>
      </c>
      <c r="BK171" s="151">
        <f>ROUND(I171*H171,3)</f>
        <v>0</v>
      </c>
      <c r="BL171" s="14" t="s">
        <v>132</v>
      </c>
      <c r="BM171" s="149" t="s">
        <v>273</v>
      </c>
    </row>
    <row r="172" spans="1:65" s="2" customFormat="1" ht="24.15" customHeight="1">
      <c r="A172" s="26"/>
      <c r="B172" s="138"/>
      <c r="C172" s="139" t="s">
        <v>274</v>
      </c>
      <c r="D172" s="139" t="s">
        <v>128</v>
      </c>
      <c r="E172" s="140" t="s">
        <v>275</v>
      </c>
      <c r="F172" s="141" t="s">
        <v>276</v>
      </c>
      <c r="G172" s="142" t="s">
        <v>146</v>
      </c>
      <c r="H172" s="143">
        <v>26</v>
      </c>
      <c r="I172" s="143"/>
      <c r="J172" s="143">
        <f>ROUND(I172*H172,3)</f>
        <v>0</v>
      </c>
      <c r="K172" s="144"/>
      <c r="L172" s="27"/>
      <c r="M172" s="145" t="s">
        <v>1</v>
      </c>
      <c r="N172" s="146" t="s">
        <v>38</v>
      </c>
      <c r="O172" s="147">
        <v>0.01</v>
      </c>
      <c r="P172" s="147">
        <f>O172*H172</f>
        <v>0.26</v>
      </c>
      <c r="Q172" s="147">
        <v>3.4037400000000002E-2</v>
      </c>
      <c r="R172" s="147">
        <f>Q172*H172</f>
        <v>0.8849724000000001</v>
      </c>
      <c r="S172" s="147">
        <v>0</v>
      </c>
      <c r="T172" s="148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132</v>
      </c>
      <c r="AT172" s="149" t="s">
        <v>128</v>
      </c>
      <c r="AU172" s="149" t="s">
        <v>133</v>
      </c>
      <c r="AY172" s="14" t="s">
        <v>126</v>
      </c>
      <c r="BE172" s="150">
        <f>IF(N172="základná",J172,0)</f>
        <v>0</v>
      </c>
      <c r="BF172" s="150">
        <f>IF(N172="znížená",J172,0)</f>
        <v>0</v>
      </c>
      <c r="BG172" s="150">
        <f>IF(N172="zákl. prenesená",J172,0)</f>
        <v>0</v>
      </c>
      <c r="BH172" s="150">
        <f>IF(N172="zníž. prenesená",J172,0)</f>
        <v>0</v>
      </c>
      <c r="BI172" s="150">
        <f>IF(N172="nulová",J172,0)</f>
        <v>0</v>
      </c>
      <c r="BJ172" s="14" t="s">
        <v>133</v>
      </c>
      <c r="BK172" s="151">
        <f>ROUND(I172*H172,3)</f>
        <v>0</v>
      </c>
      <c r="BL172" s="14" t="s">
        <v>132</v>
      </c>
      <c r="BM172" s="149" t="s">
        <v>277</v>
      </c>
    </row>
    <row r="173" spans="1:65" s="2" customFormat="1" ht="19.2">
      <c r="A173" s="26"/>
      <c r="B173" s="27"/>
      <c r="C173" s="26"/>
      <c r="D173" s="161" t="s">
        <v>256</v>
      </c>
      <c r="E173" s="26"/>
      <c r="F173" s="162" t="s">
        <v>278</v>
      </c>
      <c r="G173" s="26"/>
      <c r="H173" s="26"/>
      <c r="I173" s="26"/>
      <c r="J173" s="26"/>
      <c r="K173" s="26"/>
      <c r="L173" s="27"/>
      <c r="M173" s="163"/>
      <c r="N173" s="164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256</v>
      </c>
      <c r="AU173" s="14" t="s">
        <v>133</v>
      </c>
    </row>
    <row r="174" spans="1:65" s="2" customFormat="1" ht="24.15" customHeight="1">
      <c r="A174" s="26"/>
      <c r="B174" s="138"/>
      <c r="C174" s="139" t="s">
        <v>279</v>
      </c>
      <c r="D174" s="139" t="s">
        <v>128</v>
      </c>
      <c r="E174" s="140" t="s">
        <v>280</v>
      </c>
      <c r="F174" s="141" t="s">
        <v>281</v>
      </c>
      <c r="G174" s="142" t="s">
        <v>146</v>
      </c>
      <c r="H174" s="143">
        <v>13</v>
      </c>
      <c r="I174" s="143"/>
      <c r="J174" s="143">
        <f t="shared" ref="J174:J186" si="20">ROUND(I174*H174,3)</f>
        <v>0</v>
      </c>
      <c r="K174" s="144"/>
      <c r="L174" s="27"/>
      <c r="M174" s="145" t="s">
        <v>1</v>
      </c>
      <c r="N174" s="146" t="s">
        <v>38</v>
      </c>
      <c r="O174" s="147">
        <v>0.14899999999999999</v>
      </c>
      <c r="P174" s="147">
        <f t="shared" ref="P174:P186" si="21">O174*H174</f>
        <v>1.9369999999999998</v>
      </c>
      <c r="Q174" s="147">
        <v>0</v>
      </c>
      <c r="R174" s="147">
        <f t="shared" ref="R174:R186" si="22">Q174*H174</f>
        <v>0</v>
      </c>
      <c r="S174" s="147">
        <v>0</v>
      </c>
      <c r="T174" s="148">
        <f t="shared" ref="T174:T186" si="2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132</v>
      </c>
      <c r="AT174" s="149" t="s">
        <v>128</v>
      </c>
      <c r="AU174" s="149" t="s">
        <v>133</v>
      </c>
      <c r="AY174" s="14" t="s">
        <v>126</v>
      </c>
      <c r="BE174" s="150">
        <f t="shared" ref="BE174:BE186" si="24">IF(N174="základná",J174,0)</f>
        <v>0</v>
      </c>
      <c r="BF174" s="150">
        <f t="shared" ref="BF174:BF186" si="25">IF(N174="znížená",J174,0)</f>
        <v>0</v>
      </c>
      <c r="BG174" s="150">
        <f t="shared" ref="BG174:BG186" si="26">IF(N174="zákl. prenesená",J174,0)</f>
        <v>0</v>
      </c>
      <c r="BH174" s="150">
        <f t="shared" ref="BH174:BH186" si="27">IF(N174="zníž. prenesená",J174,0)</f>
        <v>0</v>
      </c>
      <c r="BI174" s="150">
        <f t="shared" ref="BI174:BI186" si="28">IF(N174="nulová",J174,0)</f>
        <v>0</v>
      </c>
      <c r="BJ174" s="14" t="s">
        <v>133</v>
      </c>
      <c r="BK174" s="151">
        <f t="shared" ref="BK174:BK186" si="29">ROUND(I174*H174,3)</f>
        <v>0</v>
      </c>
      <c r="BL174" s="14" t="s">
        <v>132</v>
      </c>
      <c r="BM174" s="149" t="s">
        <v>282</v>
      </c>
    </row>
    <row r="175" spans="1:65" s="2" customFormat="1" ht="14.4" customHeight="1">
      <c r="A175" s="26"/>
      <c r="B175" s="138"/>
      <c r="C175" s="139" t="s">
        <v>283</v>
      </c>
      <c r="D175" s="139" t="s">
        <v>128</v>
      </c>
      <c r="E175" s="140" t="s">
        <v>284</v>
      </c>
      <c r="F175" s="141" t="s">
        <v>285</v>
      </c>
      <c r="G175" s="142" t="s">
        <v>137</v>
      </c>
      <c r="H175" s="143">
        <f>1701.25-510.375</f>
        <v>1190.875</v>
      </c>
      <c r="I175" s="143"/>
      <c r="J175" s="143">
        <f t="shared" si="20"/>
        <v>0</v>
      </c>
      <c r="K175" s="144"/>
      <c r="L175" s="27"/>
      <c r="M175" s="145" t="s">
        <v>1</v>
      </c>
      <c r="N175" s="146" t="s">
        <v>38</v>
      </c>
      <c r="O175" s="147">
        <v>1.4E-2</v>
      </c>
      <c r="P175" s="147">
        <f t="shared" si="21"/>
        <v>16.672250000000002</v>
      </c>
      <c r="Q175" s="147">
        <v>0</v>
      </c>
      <c r="R175" s="147">
        <f t="shared" si="22"/>
        <v>0</v>
      </c>
      <c r="S175" s="147">
        <v>0</v>
      </c>
      <c r="T175" s="148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132</v>
      </c>
      <c r="AT175" s="149" t="s">
        <v>128</v>
      </c>
      <c r="AU175" s="149" t="s">
        <v>133</v>
      </c>
      <c r="AY175" s="14" t="s">
        <v>126</v>
      </c>
      <c r="BE175" s="150">
        <f t="shared" si="24"/>
        <v>0</v>
      </c>
      <c r="BF175" s="150">
        <f t="shared" si="25"/>
        <v>0</v>
      </c>
      <c r="BG175" s="150">
        <f t="shared" si="26"/>
        <v>0</v>
      </c>
      <c r="BH175" s="150">
        <f t="shared" si="27"/>
        <v>0</v>
      </c>
      <c r="BI175" s="150">
        <f t="shared" si="28"/>
        <v>0</v>
      </c>
      <c r="BJ175" s="14" t="s">
        <v>133</v>
      </c>
      <c r="BK175" s="151">
        <f t="shared" si="29"/>
        <v>0</v>
      </c>
      <c r="BL175" s="14" t="s">
        <v>132</v>
      </c>
      <c r="BM175" s="149" t="s">
        <v>286</v>
      </c>
    </row>
    <row r="176" spans="1:65" s="2" customFormat="1" ht="14.4" customHeight="1">
      <c r="A176" s="26"/>
      <c r="B176" s="138"/>
      <c r="C176" s="139" t="s">
        <v>287</v>
      </c>
      <c r="D176" s="139" t="s">
        <v>128</v>
      </c>
      <c r="E176" s="140" t="s">
        <v>288</v>
      </c>
      <c r="F176" s="141" t="s">
        <v>289</v>
      </c>
      <c r="G176" s="142" t="s">
        <v>146</v>
      </c>
      <c r="H176" s="143">
        <v>201</v>
      </c>
      <c r="I176" s="143"/>
      <c r="J176" s="143">
        <f t="shared" si="20"/>
        <v>0</v>
      </c>
      <c r="K176" s="144"/>
      <c r="L176" s="27"/>
      <c r="M176" s="145" t="s">
        <v>1</v>
      </c>
      <c r="N176" s="146" t="s">
        <v>38</v>
      </c>
      <c r="O176" s="147">
        <v>0.18817999999999999</v>
      </c>
      <c r="P176" s="147">
        <f t="shared" si="21"/>
        <v>37.824179999999998</v>
      </c>
      <c r="Q176" s="147">
        <v>3.8000000000000002E-4</v>
      </c>
      <c r="R176" s="147">
        <f t="shared" si="22"/>
        <v>7.6380000000000003E-2</v>
      </c>
      <c r="S176" s="147">
        <v>0</v>
      </c>
      <c r="T176" s="148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132</v>
      </c>
      <c r="AT176" s="149" t="s">
        <v>128</v>
      </c>
      <c r="AU176" s="149" t="s">
        <v>133</v>
      </c>
      <c r="AY176" s="14" t="s">
        <v>126</v>
      </c>
      <c r="BE176" s="150">
        <f t="shared" si="24"/>
        <v>0</v>
      </c>
      <c r="BF176" s="150">
        <f t="shared" si="25"/>
        <v>0</v>
      </c>
      <c r="BG176" s="150">
        <f t="shared" si="26"/>
        <v>0</v>
      </c>
      <c r="BH176" s="150">
        <f t="shared" si="27"/>
        <v>0</v>
      </c>
      <c r="BI176" s="150">
        <f t="shared" si="28"/>
        <v>0</v>
      </c>
      <c r="BJ176" s="14" t="s">
        <v>133</v>
      </c>
      <c r="BK176" s="151">
        <f t="shared" si="29"/>
        <v>0</v>
      </c>
      <c r="BL176" s="14" t="s">
        <v>132</v>
      </c>
      <c r="BM176" s="149" t="s">
        <v>290</v>
      </c>
    </row>
    <row r="177" spans="1:65" s="2" customFormat="1" ht="14.4" customHeight="1">
      <c r="A177" s="26"/>
      <c r="B177" s="138"/>
      <c r="C177" s="139" t="s">
        <v>291</v>
      </c>
      <c r="D177" s="139" t="s">
        <v>128</v>
      </c>
      <c r="E177" s="140" t="s">
        <v>292</v>
      </c>
      <c r="F177" s="141" t="s">
        <v>293</v>
      </c>
      <c r="G177" s="142" t="s">
        <v>146</v>
      </c>
      <c r="H177" s="143">
        <v>53.6</v>
      </c>
      <c r="I177" s="143"/>
      <c r="J177" s="143">
        <f t="shared" si="20"/>
        <v>0</v>
      </c>
      <c r="K177" s="144"/>
      <c r="L177" s="27"/>
      <c r="M177" s="145" t="s">
        <v>1</v>
      </c>
      <c r="N177" s="146" t="s">
        <v>38</v>
      </c>
      <c r="O177" s="147">
        <v>9.4130000000000005E-2</v>
      </c>
      <c r="P177" s="147">
        <f t="shared" si="21"/>
        <v>5.0453680000000007</v>
      </c>
      <c r="Q177" s="147">
        <v>2.6249999999999998E-4</v>
      </c>
      <c r="R177" s="147">
        <f t="shared" si="22"/>
        <v>1.4069999999999999E-2</v>
      </c>
      <c r="S177" s="147">
        <v>0</v>
      </c>
      <c r="T177" s="148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132</v>
      </c>
      <c r="AT177" s="149" t="s">
        <v>128</v>
      </c>
      <c r="AU177" s="149" t="s">
        <v>133</v>
      </c>
      <c r="AY177" s="14" t="s">
        <v>126</v>
      </c>
      <c r="BE177" s="150">
        <f t="shared" si="24"/>
        <v>0</v>
      </c>
      <c r="BF177" s="150">
        <f t="shared" si="25"/>
        <v>0</v>
      </c>
      <c r="BG177" s="150">
        <f t="shared" si="26"/>
        <v>0</v>
      </c>
      <c r="BH177" s="150">
        <f t="shared" si="27"/>
        <v>0</v>
      </c>
      <c r="BI177" s="150">
        <f t="shared" si="28"/>
        <v>0</v>
      </c>
      <c r="BJ177" s="14" t="s">
        <v>133</v>
      </c>
      <c r="BK177" s="151">
        <f t="shared" si="29"/>
        <v>0</v>
      </c>
      <c r="BL177" s="14" t="s">
        <v>132</v>
      </c>
      <c r="BM177" s="149" t="s">
        <v>294</v>
      </c>
    </row>
    <row r="178" spans="1:65" s="2" customFormat="1" ht="14.4" customHeight="1">
      <c r="A178" s="26"/>
      <c r="B178" s="138"/>
      <c r="C178" s="139" t="s">
        <v>295</v>
      </c>
      <c r="D178" s="139" t="s">
        <v>128</v>
      </c>
      <c r="E178" s="140" t="s">
        <v>296</v>
      </c>
      <c r="F178" s="141" t="s">
        <v>297</v>
      </c>
      <c r="G178" s="142" t="s">
        <v>146</v>
      </c>
      <c r="H178" s="143">
        <v>1459.25</v>
      </c>
      <c r="I178" s="143"/>
      <c r="J178" s="143">
        <f t="shared" si="20"/>
        <v>0</v>
      </c>
      <c r="K178" s="144"/>
      <c r="L178" s="27"/>
      <c r="M178" s="145" t="s">
        <v>1</v>
      </c>
      <c r="N178" s="146" t="s">
        <v>38</v>
      </c>
      <c r="O178" s="147">
        <v>9.4109999999999999E-2</v>
      </c>
      <c r="P178" s="147">
        <f t="shared" si="21"/>
        <v>137.3300175</v>
      </c>
      <c r="Q178" s="147">
        <v>2.31E-4</v>
      </c>
      <c r="R178" s="147">
        <f t="shared" si="22"/>
        <v>0.33708674999999999</v>
      </c>
      <c r="S178" s="147">
        <v>0</v>
      </c>
      <c r="T178" s="148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132</v>
      </c>
      <c r="AT178" s="149" t="s">
        <v>128</v>
      </c>
      <c r="AU178" s="149" t="s">
        <v>133</v>
      </c>
      <c r="AY178" s="14" t="s">
        <v>126</v>
      </c>
      <c r="BE178" s="150">
        <f t="shared" si="24"/>
        <v>0</v>
      </c>
      <c r="BF178" s="150">
        <f t="shared" si="25"/>
        <v>0</v>
      </c>
      <c r="BG178" s="150">
        <f t="shared" si="26"/>
        <v>0</v>
      </c>
      <c r="BH178" s="150">
        <f t="shared" si="27"/>
        <v>0</v>
      </c>
      <c r="BI178" s="150">
        <f t="shared" si="28"/>
        <v>0</v>
      </c>
      <c r="BJ178" s="14" t="s">
        <v>133</v>
      </c>
      <c r="BK178" s="151">
        <f t="shared" si="29"/>
        <v>0</v>
      </c>
      <c r="BL178" s="14" t="s">
        <v>132</v>
      </c>
      <c r="BM178" s="149" t="s">
        <v>298</v>
      </c>
    </row>
    <row r="179" spans="1:65" s="2" customFormat="1" ht="14.4" customHeight="1">
      <c r="A179" s="26"/>
      <c r="B179" s="138"/>
      <c r="C179" s="139" t="s">
        <v>299</v>
      </c>
      <c r="D179" s="139" t="s">
        <v>128</v>
      </c>
      <c r="E179" s="140" t="s">
        <v>300</v>
      </c>
      <c r="F179" s="141" t="s">
        <v>301</v>
      </c>
      <c r="G179" s="142" t="s">
        <v>146</v>
      </c>
      <c r="H179" s="143">
        <v>1541.3</v>
      </c>
      <c r="I179" s="143"/>
      <c r="J179" s="143">
        <f t="shared" si="20"/>
        <v>0</v>
      </c>
      <c r="K179" s="144"/>
      <c r="L179" s="27"/>
      <c r="M179" s="145" t="s">
        <v>1</v>
      </c>
      <c r="N179" s="146" t="s">
        <v>38</v>
      </c>
      <c r="O179" s="147">
        <v>9.4009999999999996E-2</v>
      </c>
      <c r="P179" s="147">
        <f t="shared" si="21"/>
        <v>144.89761299999998</v>
      </c>
      <c r="Q179" s="147">
        <v>3.15E-5</v>
      </c>
      <c r="R179" s="147">
        <f t="shared" si="22"/>
        <v>4.8550949999999995E-2</v>
      </c>
      <c r="S179" s="147">
        <v>0</v>
      </c>
      <c r="T179" s="148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132</v>
      </c>
      <c r="AT179" s="149" t="s">
        <v>128</v>
      </c>
      <c r="AU179" s="149" t="s">
        <v>133</v>
      </c>
      <c r="AY179" s="14" t="s">
        <v>126</v>
      </c>
      <c r="BE179" s="150">
        <f t="shared" si="24"/>
        <v>0</v>
      </c>
      <c r="BF179" s="150">
        <f t="shared" si="25"/>
        <v>0</v>
      </c>
      <c r="BG179" s="150">
        <f t="shared" si="26"/>
        <v>0</v>
      </c>
      <c r="BH179" s="150">
        <f t="shared" si="27"/>
        <v>0</v>
      </c>
      <c r="BI179" s="150">
        <f t="shared" si="28"/>
        <v>0</v>
      </c>
      <c r="BJ179" s="14" t="s">
        <v>133</v>
      </c>
      <c r="BK179" s="151">
        <f t="shared" si="29"/>
        <v>0</v>
      </c>
      <c r="BL179" s="14" t="s">
        <v>132</v>
      </c>
      <c r="BM179" s="149" t="s">
        <v>302</v>
      </c>
    </row>
    <row r="180" spans="1:65" s="2" customFormat="1" ht="14.4" customHeight="1">
      <c r="A180" s="26"/>
      <c r="B180" s="138"/>
      <c r="C180" s="139" t="s">
        <v>303</v>
      </c>
      <c r="D180" s="139" t="s">
        <v>128</v>
      </c>
      <c r="E180" s="140" t="s">
        <v>304</v>
      </c>
      <c r="F180" s="141" t="s">
        <v>305</v>
      </c>
      <c r="G180" s="142" t="s">
        <v>146</v>
      </c>
      <c r="H180" s="143">
        <v>532.95000000000005</v>
      </c>
      <c r="I180" s="143"/>
      <c r="J180" s="143">
        <f t="shared" si="20"/>
        <v>0</v>
      </c>
      <c r="K180" s="144"/>
      <c r="L180" s="27"/>
      <c r="M180" s="145" t="s">
        <v>1</v>
      </c>
      <c r="N180" s="146" t="s">
        <v>38</v>
      </c>
      <c r="O180" s="147">
        <v>9.4030000000000002E-2</v>
      </c>
      <c r="P180" s="147">
        <f t="shared" si="21"/>
        <v>50.113288500000003</v>
      </c>
      <c r="Q180" s="147">
        <v>7.3499999999999998E-5</v>
      </c>
      <c r="R180" s="147">
        <f t="shared" si="22"/>
        <v>3.9171825E-2</v>
      </c>
      <c r="S180" s="147">
        <v>0</v>
      </c>
      <c r="T180" s="148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132</v>
      </c>
      <c r="AT180" s="149" t="s">
        <v>128</v>
      </c>
      <c r="AU180" s="149" t="s">
        <v>133</v>
      </c>
      <c r="AY180" s="14" t="s">
        <v>126</v>
      </c>
      <c r="BE180" s="150">
        <f t="shared" si="24"/>
        <v>0</v>
      </c>
      <c r="BF180" s="150">
        <f t="shared" si="25"/>
        <v>0</v>
      </c>
      <c r="BG180" s="150">
        <f t="shared" si="26"/>
        <v>0</v>
      </c>
      <c r="BH180" s="150">
        <f t="shared" si="27"/>
        <v>0</v>
      </c>
      <c r="BI180" s="150">
        <f t="shared" si="28"/>
        <v>0</v>
      </c>
      <c r="BJ180" s="14" t="s">
        <v>133</v>
      </c>
      <c r="BK180" s="151">
        <f t="shared" si="29"/>
        <v>0</v>
      </c>
      <c r="BL180" s="14" t="s">
        <v>132</v>
      </c>
      <c r="BM180" s="149" t="s">
        <v>306</v>
      </c>
    </row>
    <row r="181" spans="1:65" s="2" customFormat="1" ht="14.4" customHeight="1">
      <c r="A181" s="26"/>
      <c r="B181" s="138"/>
      <c r="C181" s="139" t="s">
        <v>307</v>
      </c>
      <c r="D181" s="139" t="s">
        <v>128</v>
      </c>
      <c r="E181" s="140" t="s">
        <v>308</v>
      </c>
      <c r="F181" s="141" t="s">
        <v>309</v>
      </c>
      <c r="G181" s="142" t="s">
        <v>137</v>
      </c>
      <c r="H181" s="143">
        <v>807</v>
      </c>
      <c r="I181" s="143"/>
      <c r="J181" s="143">
        <f t="shared" si="20"/>
        <v>0</v>
      </c>
      <c r="K181" s="144"/>
      <c r="L181" s="27"/>
      <c r="M181" s="145" t="s">
        <v>1</v>
      </c>
      <c r="N181" s="146" t="s">
        <v>38</v>
      </c>
      <c r="O181" s="147">
        <v>0.15</v>
      </c>
      <c r="P181" s="147">
        <f t="shared" si="21"/>
        <v>121.05</v>
      </c>
      <c r="Q181" s="147">
        <v>0</v>
      </c>
      <c r="R181" s="147">
        <f t="shared" si="22"/>
        <v>0</v>
      </c>
      <c r="S181" s="147">
        <v>0.192</v>
      </c>
      <c r="T181" s="148">
        <f t="shared" si="23"/>
        <v>154.94400000000002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132</v>
      </c>
      <c r="AT181" s="149" t="s">
        <v>128</v>
      </c>
      <c r="AU181" s="149" t="s">
        <v>133</v>
      </c>
      <c r="AY181" s="14" t="s">
        <v>126</v>
      </c>
      <c r="BE181" s="150">
        <f t="shared" si="24"/>
        <v>0</v>
      </c>
      <c r="BF181" s="150">
        <f t="shared" si="25"/>
        <v>0</v>
      </c>
      <c r="BG181" s="150">
        <f t="shared" si="26"/>
        <v>0</v>
      </c>
      <c r="BH181" s="150">
        <f t="shared" si="27"/>
        <v>0</v>
      </c>
      <c r="BI181" s="150">
        <f t="shared" si="28"/>
        <v>0</v>
      </c>
      <c r="BJ181" s="14" t="s">
        <v>133</v>
      </c>
      <c r="BK181" s="151">
        <f t="shared" si="29"/>
        <v>0</v>
      </c>
      <c r="BL181" s="14" t="s">
        <v>132</v>
      </c>
      <c r="BM181" s="149" t="s">
        <v>310</v>
      </c>
    </row>
    <row r="182" spans="1:65" s="2" customFormat="1" ht="37.950000000000003" customHeight="1">
      <c r="A182" s="26"/>
      <c r="B182" s="138"/>
      <c r="C182" s="139" t="s">
        <v>311</v>
      </c>
      <c r="D182" s="139" t="s">
        <v>128</v>
      </c>
      <c r="E182" s="140" t="s">
        <v>312</v>
      </c>
      <c r="F182" s="141" t="s">
        <v>313</v>
      </c>
      <c r="G182" s="142" t="s">
        <v>131</v>
      </c>
      <c r="H182" s="143">
        <v>7.625</v>
      </c>
      <c r="I182" s="143"/>
      <c r="J182" s="143">
        <f t="shared" si="20"/>
        <v>0</v>
      </c>
      <c r="K182" s="144"/>
      <c r="L182" s="27"/>
      <c r="M182" s="145" t="s">
        <v>1</v>
      </c>
      <c r="N182" s="146" t="s">
        <v>38</v>
      </c>
      <c r="O182" s="147">
        <v>5.4031799999999999</v>
      </c>
      <c r="P182" s="147">
        <f t="shared" si="21"/>
        <v>41.199247499999998</v>
      </c>
      <c r="Q182" s="147">
        <v>0</v>
      </c>
      <c r="R182" s="147">
        <f t="shared" si="22"/>
        <v>0</v>
      </c>
      <c r="S182" s="147">
        <v>2.2000000000000002</v>
      </c>
      <c r="T182" s="148">
        <f t="shared" si="23"/>
        <v>16.775000000000002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132</v>
      </c>
      <c r="AT182" s="149" t="s">
        <v>128</v>
      </c>
      <c r="AU182" s="149" t="s">
        <v>133</v>
      </c>
      <c r="AY182" s="14" t="s">
        <v>126</v>
      </c>
      <c r="BE182" s="150">
        <f t="shared" si="24"/>
        <v>0</v>
      </c>
      <c r="BF182" s="150">
        <f t="shared" si="25"/>
        <v>0</v>
      </c>
      <c r="BG182" s="150">
        <f t="shared" si="26"/>
        <v>0</v>
      </c>
      <c r="BH182" s="150">
        <f t="shared" si="27"/>
        <v>0</v>
      </c>
      <c r="BI182" s="150">
        <f t="shared" si="28"/>
        <v>0</v>
      </c>
      <c r="BJ182" s="14" t="s">
        <v>133</v>
      </c>
      <c r="BK182" s="151">
        <f t="shared" si="29"/>
        <v>0</v>
      </c>
      <c r="BL182" s="14" t="s">
        <v>132</v>
      </c>
      <c r="BM182" s="149" t="s">
        <v>314</v>
      </c>
    </row>
    <row r="183" spans="1:65" s="2" customFormat="1" ht="37.950000000000003" customHeight="1">
      <c r="A183" s="26"/>
      <c r="B183" s="138"/>
      <c r="C183" s="139" t="s">
        <v>317</v>
      </c>
      <c r="D183" s="139" t="s">
        <v>128</v>
      </c>
      <c r="E183" s="140" t="s">
        <v>318</v>
      </c>
      <c r="F183" s="141" t="s">
        <v>319</v>
      </c>
      <c r="G183" s="142" t="s">
        <v>137</v>
      </c>
      <c r="H183" s="143">
        <v>571.33399999999995</v>
      </c>
      <c r="I183" s="143"/>
      <c r="J183" s="143">
        <f t="shared" si="20"/>
        <v>0</v>
      </c>
      <c r="K183" s="144"/>
      <c r="L183" s="27"/>
      <c r="M183" s="145" t="s">
        <v>1</v>
      </c>
      <c r="N183" s="146" t="s">
        <v>38</v>
      </c>
      <c r="O183" s="147">
        <v>0.19500000000000001</v>
      </c>
      <c r="P183" s="147">
        <f t="shared" si="21"/>
        <v>111.41013</v>
      </c>
      <c r="Q183" s="147">
        <v>0</v>
      </c>
      <c r="R183" s="147">
        <f t="shared" si="22"/>
        <v>0</v>
      </c>
      <c r="S183" s="147">
        <v>5.8999999999999997E-2</v>
      </c>
      <c r="T183" s="148">
        <f t="shared" si="23"/>
        <v>33.708705999999992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132</v>
      </c>
      <c r="AT183" s="149" t="s">
        <v>128</v>
      </c>
      <c r="AU183" s="149" t="s">
        <v>133</v>
      </c>
      <c r="AY183" s="14" t="s">
        <v>126</v>
      </c>
      <c r="BE183" s="150">
        <f t="shared" si="24"/>
        <v>0</v>
      </c>
      <c r="BF183" s="150">
        <f t="shared" si="25"/>
        <v>0</v>
      </c>
      <c r="BG183" s="150">
        <f t="shared" si="26"/>
        <v>0</v>
      </c>
      <c r="BH183" s="150">
        <f t="shared" si="27"/>
        <v>0</v>
      </c>
      <c r="BI183" s="150">
        <f t="shared" si="28"/>
        <v>0</v>
      </c>
      <c r="BJ183" s="14" t="s">
        <v>133</v>
      </c>
      <c r="BK183" s="151">
        <f t="shared" si="29"/>
        <v>0</v>
      </c>
      <c r="BL183" s="14" t="s">
        <v>132</v>
      </c>
      <c r="BM183" s="149" t="s">
        <v>320</v>
      </c>
    </row>
    <row r="184" spans="1:65" s="2" customFormat="1" ht="24.15" customHeight="1">
      <c r="A184" s="26"/>
      <c r="B184" s="138"/>
      <c r="C184" s="139" t="s">
        <v>321</v>
      </c>
      <c r="D184" s="139" t="s">
        <v>128</v>
      </c>
      <c r="E184" s="140" t="s">
        <v>322</v>
      </c>
      <c r="F184" s="141" t="s">
        <v>323</v>
      </c>
      <c r="G184" s="142" t="s">
        <v>137</v>
      </c>
      <c r="H184" s="143">
        <v>697.5</v>
      </c>
      <c r="I184" s="143"/>
      <c r="J184" s="143">
        <f t="shared" si="20"/>
        <v>0</v>
      </c>
      <c r="K184" s="144"/>
      <c r="L184" s="27"/>
      <c r="M184" s="145" t="s">
        <v>1</v>
      </c>
      <c r="N184" s="146" t="s">
        <v>38</v>
      </c>
      <c r="O184" s="147">
        <v>0.36899999999999999</v>
      </c>
      <c r="P184" s="147">
        <f t="shared" si="21"/>
        <v>257.3775</v>
      </c>
      <c r="Q184" s="147">
        <v>0</v>
      </c>
      <c r="R184" s="147">
        <f t="shared" si="22"/>
        <v>0</v>
      </c>
      <c r="S184" s="147">
        <v>8.8999999999999996E-2</v>
      </c>
      <c r="T184" s="148">
        <f t="shared" si="23"/>
        <v>62.077500000000001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132</v>
      </c>
      <c r="AT184" s="149" t="s">
        <v>128</v>
      </c>
      <c r="AU184" s="149" t="s">
        <v>133</v>
      </c>
      <c r="AY184" s="14" t="s">
        <v>126</v>
      </c>
      <c r="BE184" s="150">
        <f t="shared" si="24"/>
        <v>0</v>
      </c>
      <c r="BF184" s="150">
        <f t="shared" si="25"/>
        <v>0</v>
      </c>
      <c r="BG184" s="150">
        <f t="shared" si="26"/>
        <v>0</v>
      </c>
      <c r="BH184" s="150">
        <f t="shared" si="27"/>
        <v>0</v>
      </c>
      <c r="BI184" s="150">
        <f t="shared" si="28"/>
        <v>0</v>
      </c>
      <c r="BJ184" s="14" t="s">
        <v>133</v>
      </c>
      <c r="BK184" s="151">
        <f t="shared" si="29"/>
        <v>0</v>
      </c>
      <c r="BL184" s="14" t="s">
        <v>132</v>
      </c>
      <c r="BM184" s="149" t="s">
        <v>324</v>
      </c>
    </row>
    <row r="185" spans="1:65" s="2" customFormat="1" ht="24.15" customHeight="1">
      <c r="A185" s="26"/>
      <c r="B185" s="138"/>
      <c r="C185" s="139" t="s">
        <v>325</v>
      </c>
      <c r="D185" s="139" t="s">
        <v>128</v>
      </c>
      <c r="E185" s="140" t="s">
        <v>326</v>
      </c>
      <c r="F185" s="141" t="s">
        <v>327</v>
      </c>
      <c r="G185" s="142" t="s">
        <v>328</v>
      </c>
      <c r="H185" s="143">
        <f>299.354-62</f>
        <v>237.35399999999998</v>
      </c>
      <c r="I185" s="143"/>
      <c r="J185" s="143">
        <f t="shared" si="20"/>
        <v>0</v>
      </c>
      <c r="K185" s="144"/>
      <c r="L185" s="27"/>
      <c r="M185" s="145" t="s">
        <v>1</v>
      </c>
      <c r="N185" s="146" t="s">
        <v>38</v>
      </c>
      <c r="O185" s="147">
        <v>0.88200000000000001</v>
      </c>
      <c r="P185" s="147">
        <f t="shared" si="21"/>
        <v>209.346228</v>
      </c>
      <c r="Q185" s="147">
        <v>0</v>
      </c>
      <c r="R185" s="147">
        <f t="shared" si="22"/>
        <v>0</v>
      </c>
      <c r="S185" s="147">
        <v>0</v>
      </c>
      <c r="T185" s="148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132</v>
      </c>
      <c r="AT185" s="149" t="s">
        <v>128</v>
      </c>
      <c r="AU185" s="149" t="s">
        <v>133</v>
      </c>
      <c r="AY185" s="14" t="s">
        <v>126</v>
      </c>
      <c r="BE185" s="150">
        <f t="shared" si="24"/>
        <v>0</v>
      </c>
      <c r="BF185" s="150">
        <f t="shared" si="25"/>
        <v>0</v>
      </c>
      <c r="BG185" s="150">
        <f t="shared" si="26"/>
        <v>0</v>
      </c>
      <c r="BH185" s="150">
        <f t="shared" si="27"/>
        <v>0</v>
      </c>
      <c r="BI185" s="150">
        <f t="shared" si="28"/>
        <v>0</v>
      </c>
      <c r="BJ185" s="14" t="s">
        <v>133</v>
      </c>
      <c r="BK185" s="151">
        <f t="shared" si="29"/>
        <v>0</v>
      </c>
      <c r="BL185" s="14" t="s">
        <v>132</v>
      </c>
      <c r="BM185" s="149" t="s">
        <v>329</v>
      </c>
    </row>
    <row r="186" spans="1:65" s="2" customFormat="1" ht="24.15" customHeight="1">
      <c r="A186" s="26"/>
      <c r="B186" s="138"/>
      <c r="C186" s="139" t="s">
        <v>330</v>
      </c>
      <c r="D186" s="139" t="s">
        <v>128</v>
      </c>
      <c r="E186" s="140" t="s">
        <v>331</v>
      </c>
      <c r="F186" s="141" t="s">
        <v>332</v>
      </c>
      <c r="G186" s="142" t="s">
        <v>328</v>
      </c>
      <c r="H186" s="143">
        <f>1197.416-248</f>
        <v>949.41599999999994</v>
      </c>
      <c r="I186" s="143"/>
      <c r="J186" s="143">
        <f t="shared" si="20"/>
        <v>0</v>
      </c>
      <c r="K186" s="144"/>
      <c r="L186" s="27"/>
      <c r="M186" s="145" t="s">
        <v>1</v>
      </c>
      <c r="N186" s="146" t="s">
        <v>38</v>
      </c>
      <c r="O186" s="147">
        <v>0.61799999999999999</v>
      </c>
      <c r="P186" s="147">
        <f t="shared" si="21"/>
        <v>586.73908799999992</v>
      </c>
      <c r="Q186" s="147">
        <v>0</v>
      </c>
      <c r="R186" s="147">
        <f t="shared" si="22"/>
        <v>0</v>
      </c>
      <c r="S186" s="147">
        <v>0</v>
      </c>
      <c r="T186" s="148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132</v>
      </c>
      <c r="AT186" s="149" t="s">
        <v>128</v>
      </c>
      <c r="AU186" s="149" t="s">
        <v>133</v>
      </c>
      <c r="AY186" s="14" t="s">
        <v>126</v>
      </c>
      <c r="BE186" s="150">
        <f t="shared" si="24"/>
        <v>0</v>
      </c>
      <c r="BF186" s="150">
        <f t="shared" si="25"/>
        <v>0</v>
      </c>
      <c r="BG186" s="150">
        <f t="shared" si="26"/>
        <v>0</v>
      </c>
      <c r="BH186" s="150">
        <f t="shared" si="27"/>
        <v>0</v>
      </c>
      <c r="BI186" s="150">
        <f t="shared" si="28"/>
        <v>0</v>
      </c>
      <c r="BJ186" s="14" t="s">
        <v>133</v>
      </c>
      <c r="BK186" s="151">
        <f t="shared" si="29"/>
        <v>0</v>
      </c>
      <c r="BL186" s="14" t="s">
        <v>132</v>
      </c>
      <c r="BM186" s="149" t="s">
        <v>333</v>
      </c>
    </row>
    <row r="187" spans="1:65" s="2" customFormat="1" ht="19.2">
      <c r="A187" s="26"/>
      <c r="B187" s="27"/>
      <c r="C187" s="26"/>
      <c r="D187" s="161" t="s">
        <v>256</v>
      </c>
      <c r="E187" s="26"/>
      <c r="F187" s="162" t="s">
        <v>334</v>
      </c>
      <c r="G187" s="26"/>
      <c r="H187" s="26"/>
      <c r="I187" s="26"/>
      <c r="J187" s="26"/>
      <c r="K187" s="26"/>
      <c r="L187" s="27"/>
      <c r="M187" s="163"/>
      <c r="N187" s="164"/>
      <c r="O187" s="52"/>
      <c r="P187" s="52"/>
      <c r="Q187" s="52"/>
      <c r="R187" s="52"/>
      <c r="S187" s="52"/>
      <c r="T187" s="53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T187" s="14" t="s">
        <v>256</v>
      </c>
      <c r="AU187" s="14" t="s">
        <v>133</v>
      </c>
    </row>
    <row r="188" spans="1:65" s="2" customFormat="1" ht="14.4" customHeight="1">
      <c r="A188" s="26"/>
      <c r="B188" s="138"/>
      <c r="C188" s="139" t="s">
        <v>335</v>
      </c>
      <c r="D188" s="139" t="s">
        <v>128</v>
      </c>
      <c r="E188" s="140" t="s">
        <v>336</v>
      </c>
      <c r="F188" s="141" t="s">
        <v>337</v>
      </c>
      <c r="G188" s="142" t="s">
        <v>328</v>
      </c>
      <c r="H188" s="143">
        <f>299.354-62</f>
        <v>237.35399999999998</v>
      </c>
      <c r="I188" s="143"/>
      <c r="J188" s="143">
        <f>ROUND(I188*H188,3)</f>
        <v>0</v>
      </c>
      <c r="K188" s="144"/>
      <c r="L188" s="27"/>
      <c r="M188" s="145" t="s">
        <v>1</v>
      </c>
      <c r="N188" s="146" t="s">
        <v>38</v>
      </c>
      <c r="O188" s="147">
        <v>0.59799999999999998</v>
      </c>
      <c r="P188" s="147">
        <f>O188*H188</f>
        <v>141.937692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132</v>
      </c>
      <c r="AT188" s="149" t="s">
        <v>128</v>
      </c>
      <c r="AU188" s="149" t="s">
        <v>133</v>
      </c>
      <c r="AY188" s="14" t="s">
        <v>126</v>
      </c>
      <c r="BE188" s="150">
        <f>IF(N188="základná",J188,0)</f>
        <v>0</v>
      </c>
      <c r="BF188" s="150">
        <f>IF(N188="znížená",J188,0)</f>
        <v>0</v>
      </c>
      <c r="BG188" s="150">
        <f>IF(N188="zákl. prenesená",J188,0)</f>
        <v>0</v>
      </c>
      <c r="BH188" s="150">
        <f>IF(N188="zníž. prenesená",J188,0)</f>
        <v>0</v>
      </c>
      <c r="BI188" s="150">
        <f>IF(N188="nulová",J188,0)</f>
        <v>0</v>
      </c>
      <c r="BJ188" s="14" t="s">
        <v>133</v>
      </c>
      <c r="BK188" s="151">
        <f>ROUND(I188*H188,3)</f>
        <v>0</v>
      </c>
      <c r="BL188" s="14" t="s">
        <v>132</v>
      </c>
      <c r="BM188" s="149" t="s">
        <v>338</v>
      </c>
    </row>
    <row r="189" spans="1:65" s="2" customFormat="1" ht="24.15" customHeight="1">
      <c r="A189" s="26"/>
      <c r="B189" s="138"/>
      <c r="C189" s="139" t="s">
        <v>339</v>
      </c>
      <c r="D189" s="139" t="s">
        <v>128</v>
      </c>
      <c r="E189" s="140" t="s">
        <v>340</v>
      </c>
      <c r="F189" s="141" t="s">
        <v>341</v>
      </c>
      <c r="G189" s="142" t="s">
        <v>328</v>
      </c>
      <c r="H189" s="143">
        <f>2993.54-620</f>
        <v>2373.54</v>
      </c>
      <c r="I189" s="143"/>
      <c r="J189" s="143">
        <f>ROUND(I189*H189,3)</f>
        <v>0</v>
      </c>
      <c r="K189" s="144"/>
      <c r="L189" s="27"/>
      <c r="M189" s="145" t="s">
        <v>1</v>
      </c>
      <c r="N189" s="146" t="s">
        <v>38</v>
      </c>
      <c r="O189" s="147">
        <v>7.0000000000000001E-3</v>
      </c>
      <c r="P189" s="147">
        <f>O189*H189</f>
        <v>16.61478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132</v>
      </c>
      <c r="AT189" s="149" t="s">
        <v>128</v>
      </c>
      <c r="AU189" s="149" t="s">
        <v>133</v>
      </c>
      <c r="AY189" s="14" t="s">
        <v>126</v>
      </c>
      <c r="BE189" s="150">
        <f>IF(N189="základná",J189,0)</f>
        <v>0</v>
      </c>
      <c r="BF189" s="150">
        <f>IF(N189="znížená",J189,0)</f>
        <v>0</v>
      </c>
      <c r="BG189" s="150">
        <f>IF(N189="zákl. prenesená",J189,0)</f>
        <v>0</v>
      </c>
      <c r="BH189" s="150">
        <f>IF(N189="zníž. prenesená",J189,0)</f>
        <v>0</v>
      </c>
      <c r="BI189" s="150">
        <f>IF(N189="nulová",J189,0)</f>
        <v>0</v>
      </c>
      <c r="BJ189" s="14" t="s">
        <v>133</v>
      </c>
      <c r="BK189" s="151">
        <f>ROUND(I189*H189,3)</f>
        <v>0</v>
      </c>
      <c r="BL189" s="14" t="s">
        <v>132</v>
      </c>
      <c r="BM189" s="149" t="s">
        <v>342</v>
      </c>
    </row>
    <row r="190" spans="1:65" s="2" customFormat="1" ht="19.2">
      <c r="A190" s="26"/>
      <c r="B190" s="27"/>
      <c r="C190" s="26"/>
      <c r="D190" s="161" t="s">
        <v>256</v>
      </c>
      <c r="E190" s="26"/>
      <c r="F190" s="162" t="s">
        <v>343</v>
      </c>
      <c r="G190" s="26"/>
      <c r="H190" s="26"/>
      <c r="I190" s="26"/>
      <c r="J190" s="26"/>
      <c r="K190" s="26"/>
      <c r="L190" s="27"/>
      <c r="M190" s="163"/>
      <c r="N190" s="164"/>
      <c r="O190" s="52"/>
      <c r="P190" s="52"/>
      <c r="Q190" s="52"/>
      <c r="R190" s="52"/>
      <c r="S190" s="52"/>
      <c r="T190" s="53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4" t="s">
        <v>256</v>
      </c>
      <c r="AU190" s="14" t="s">
        <v>133</v>
      </c>
    </row>
    <row r="191" spans="1:65" s="2" customFormat="1" ht="24.15" customHeight="1">
      <c r="A191" s="26"/>
      <c r="B191" s="138"/>
      <c r="C191" s="139" t="s">
        <v>344</v>
      </c>
      <c r="D191" s="139" t="s">
        <v>128</v>
      </c>
      <c r="E191" s="140" t="s">
        <v>345</v>
      </c>
      <c r="F191" s="141" t="s">
        <v>346</v>
      </c>
      <c r="G191" s="142" t="s">
        <v>328</v>
      </c>
      <c r="H191" s="143">
        <f>299.354-62</f>
        <v>237.35399999999998</v>
      </c>
      <c r="I191" s="143"/>
      <c r="J191" s="143">
        <f>ROUND(I191*H191,3)</f>
        <v>0</v>
      </c>
      <c r="K191" s="144"/>
      <c r="L191" s="27"/>
      <c r="M191" s="145" t="s">
        <v>1</v>
      </c>
      <c r="N191" s="146" t="s">
        <v>38</v>
      </c>
      <c r="O191" s="147">
        <v>0.89</v>
      </c>
      <c r="P191" s="147">
        <f>O191*H191</f>
        <v>211.24506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132</v>
      </c>
      <c r="AT191" s="149" t="s">
        <v>128</v>
      </c>
      <c r="AU191" s="149" t="s">
        <v>133</v>
      </c>
      <c r="AY191" s="14" t="s">
        <v>126</v>
      </c>
      <c r="BE191" s="150">
        <f>IF(N191="základná",J191,0)</f>
        <v>0</v>
      </c>
      <c r="BF191" s="150">
        <f>IF(N191="znížená",J191,0)</f>
        <v>0</v>
      </c>
      <c r="BG191" s="150">
        <f>IF(N191="zákl. prenesená",J191,0)</f>
        <v>0</v>
      </c>
      <c r="BH191" s="150">
        <f>IF(N191="zníž. prenesená",J191,0)</f>
        <v>0</v>
      </c>
      <c r="BI191" s="150">
        <f>IF(N191="nulová",J191,0)</f>
        <v>0</v>
      </c>
      <c r="BJ191" s="14" t="s">
        <v>133</v>
      </c>
      <c r="BK191" s="151">
        <f>ROUND(I191*H191,3)</f>
        <v>0</v>
      </c>
      <c r="BL191" s="14" t="s">
        <v>132</v>
      </c>
      <c r="BM191" s="149" t="s">
        <v>347</v>
      </c>
    </row>
    <row r="192" spans="1:65" s="2" customFormat="1" ht="24.15" customHeight="1">
      <c r="A192" s="26"/>
      <c r="B192" s="138"/>
      <c r="C192" s="139" t="s">
        <v>348</v>
      </c>
      <c r="D192" s="139" t="s">
        <v>128</v>
      </c>
      <c r="E192" s="140" t="s">
        <v>349</v>
      </c>
      <c r="F192" s="141" t="s">
        <v>350</v>
      </c>
      <c r="G192" s="142" t="s">
        <v>328</v>
      </c>
      <c r="H192" s="143">
        <f>1496.77-310</f>
        <v>1186.77</v>
      </c>
      <c r="I192" s="143"/>
      <c r="J192" s="143">
        <f>ROUND(I192*H192,3)</f>
        <v>0</v>
      </c>
      <c r="K192" s="144"/>
      <c r="L192" s="27"/>
      <c r="M192" s="145" t="s">
        <v>1</v>
      </c>
      <c r="N192" s="146" t="s">
        <v>38</v>
      </c>
      <c r="O192" s="147">
        <v>0.1</v>
      </c>
      <c r="P192" s="147">
        <f>O192*H192</f>
        <v>118.67700000000001</v>
      </c>
      <c r="Q192" s="147">
        <v>0</v>
      </c>
      <c r="R192" s="147">
        <f>Q192*H192</f>
        <v>0</v>
      </c>
      <c r="S192" s="147">
        <v>0</v>
      </c>
      <c r="T192" s="148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132</v>
      </c>
      <c r="AT192" s="149" t="s">
        <v>128</v>
      </c>
      <c r="AU192" s="149" t="s">
        <v>133</v>
      </c>
      <c r="AY192" s="14" t="s">
        <v>126</v>
      </c>
      <c r="BE192" s="150">
        <f>IF(N192="základná",J192,0)</f>
        <v>0</v>
      </c>
      <c r="BF192" s="150">
        <f>IF(N192="znížená",J192,0)</f>
        <v>0</v>
      </c>
      <c r="BG192" s="150">
        <f>IF(N192="zákl. prenesená",J192,0)</f>
        <v>0</v>
      </c>
      <c r="BH192" s="150">
        <f>IF(N192="zníž. prenesená",J192,0)</f>
        <v>0</v>
      </c>
      <c r="BI192" s="150">
        <f>IF(N192="nulová",J192,0)</f>
        <v>0</v>
      </c>
      <c r="BJ192" s="14" t="s">
        <v>133</v>
      </c>
      <c r="BK192" s="151">
        <f>ROUND(I192*H192,3)</f>
        <v>0</v>
      </c>
      <c r="BL192" s="14" t="s">
        <v>132</v>
      </c>
      <c r="BM192" s="149" t="s">
        <v>351</v>
      </c>
    </row>
    <row r="193" spans="1:65" s="2" customFormat="1" ht="28.8">
      <c r="A193" s="26"/>
      <c r="B193" s="27"/>
      <c r="C193" s="26"/>
      <c r="D193" s="161" t="s">
        <v>256</v>
      </c>
      <c r="E193" s="26"/>
      <c r="F193" s="162" t="s">
        <v>352</v>
      </c>
      <c r="G193" s="26"/>
      <c r="H193" s="26"/>
      <c r="I193" s="26"/>
      <c r="J193" s="26"/>
      <c r="K193" s="26"/>
      <c r="L193" s="27"/>
      <c r="M193" s="163"/>
      <c r="N193" s="164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4" t="s">
        <v>256</v>
      </c>
      <c r="AU193" s="14" t="s">
        <v>133</v>
      </c>
    </row>
    <row r="194" spans="1:65" s="2" customFormat="1" ht="24.15" customHeight="1">
      <c r="A194" s="26"/>
      <c r="B194" s="138"/>
      <c r="C194" s="139" t="s">
        <v>353</v>
      </c>
      <c r="D194" s="139" t="s">
        <v>128</v>
      </c>
      <c r="E194" s="140" t="s">
        <v>354</v>
      </c>
      <c r="F194" s="141" t="s">
        <v>355</v>
      </c>
      <c r="G194" s="142" t="s">
        <v>328</v>
      </c>
      <c r="H194" s="143">
        <f>299.354-62</f>
        <v>237.35399999999998</v>
      </c>
      <c r="I194" s="143"/>
      <c r="J194" s="143">
        <f>ROUND(I194*H194,3)</f>
        <v>0</v>
      </c>
      <c r="K194" s="144"/>
      <c r="L194" s="27"/>
      <c r="M194" s="145" t="s">
        <v>1</v>
      </c>
      <c r="N194" s="146" t="s">
        <v>38</v>
      </c>
      <c r="O194" s="147">
        <v>0</v>
      </c>
      <c r="P194" s="147">
        <f>O194*H194</f>
        <v>0</v>
      </c>
      <c r="Q194" s="147">
        <v>0</v>
      </c>
      <c r="R194" s="147">
        <f>Q194*H194</f>
        <v>0</v>
      </c>
      <c r="S194" s="147">
        <v>0</v>
      </c>
      <c r="T194" s="148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132</v>
      </c>
      <c r="AT194" s="149" t="s">
        <v>128</v>
      </c>
      <c r="AU194" s="149" t="s">
        <v>133</v>
      </c>
      <c r="AY194" s="14" t="s">
        <v>126</v>
      </c>
      <c r="BE194" s="150">
        <f>IF(N194="základná",J194,0)</f>
        <v>0</v>
      </c>
      <c r="BF194" s="150">
        <f>IF(N194="znížená",J194,0)</f>
        <v>0</v>
      </c>
      <c r="BG194" s="150">
        <f>IF(N194="zákl. prenesená",J194,0)</f>
        <v>0</v>
      </c>
      <c r="BH194" s="150">
        <f>IF(N194="zníž. prenesená",J194,0)</f>
        <v>0</v>
      </c>
      <c r="BI194" s="150">
        <f>IF(N194="nulová",J194,0)</f>
        <v>0</v>
      </c>
      <c r="BJ194" s="14" t="s">
        <v>133</v>
      </c>
      <c r="BK194" s="151">
        <f>ROUND(I194*H194,3)</f>
        <v>0</v>
      </c>
      <c r="BL194" s="14" t="s">
        <v>132</v>
      </c>
      <c r="BM194" s="149" t="s">
        <v>356</v>
      </c>
    </row>
    <row r="195" spans="1:65" s="2" customFormat="1" ht="14.4" customHeight="1">
      <c r="A195" s="26"/>
      <c r="B195" s="138"/>
      <c r="C195" s="139" t="s">
        <v>357</v>
      </c>
      <c r="D195" s="139" t="s">
        <v>128</v>
      </c>
      <c r="E195" s="140" t="s">
        <v>358</v>
      </c>
      <c r="F195" s="141" t="s">
        <v>359</v>
      </c>
      <c r="G195" s="142" t="s">
        <v>230</v>
      </c>
      <c r="H195" s="143">
        <f>30-10</f>
        <v>20</v>
      </c>
      <c r="I195" s="143"/>
      <c r="J195" s="143">
        <f>ROUND(I195*H195,3)</f>
        <v>0</v>
      </c>
      <c r="K195" s="144"/>
      <c r="L195" s="27"/>
      <c r="M195" s="145" t="s">
        <v>1</v>
      </c>
      <c r="N195" s="146" t="s">
        <v>38</v>
      </c>
      <c r="O195" s="147">
        <v>0</v>
      </c>
      <c r="P195" s="147">
        <f>O195*H195</f>
        <v>0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132</v>
      </c>
      <c r="AT195" s="149" t="s">
        <v>128</v>
      </c>
      <c r="AU195" s="149" t="s">
        <v>133</v>
      </c>
      <c r="AY195" s="14" t="s">
        <v>126</v>
      </c>
      <c r="BE195" s="150">
        <f>IF(N195="základná",J195,0)</f>
        <v>0</v>
      </c>
      <c r="BF195" s="150">
        <f>IF(N195="znížená",J195,0)</f>
        <v>0</v>
      </c>
      <c r="BG195" s="150">
        <f>IF(N195="zákl. prenesená",J195,0)</f>
        <v>0</v>
      </c>
      <c r="BH195" s="150">
        <f>IF(N195="zníž. prenesená",J195,0)</f>
        <v>0</v>
      </c>
      <c r="BI195" s="150">
        <f>IF(N195="nulová",J195,0)</f>
        <v>0</v>
      </c>
      <c r="BJ195" s="14" t="s">
        <v>133</v>
      </c>
      <c r="BK195" s="151">
        <f>ROUND(I195*H195,3)</f>
        <v>0</v>
      </c>
      <c r="BL195" s="14" t="s">
        <v>132</v>
      </c>
      <c r="BM195" s="149" t="s">
        <v>360</v>
      </c>
    </row>
    <row r="196" spans="1:65" s="12" customFormat="1" ht="22.95" customHeight="1">
      <c r="B196" s="126"/>
      <c r="D196" s="127" t="s">
        <v>71</v>
      </c>
      <c r="E196" s="136" t="s">
        <v>361</v>
      </c>
      <c r="F196" s="136" t="s">
        <v>362</v>
      </c>
      <c r="J196" s="137">
        <f>BK196</f>
        <v>0</v>
      </c>
      <c r="L196" s="126"/>
      <c r="M196" s="130"/>
      <c r="N196" s="131"/>
      <c r="O196" s="131"/>
      <c r="P196" s="132">
        <f>P197</f>
        <v>889.32279900000003</v>
      </c>
      <c r="Q196" s="131"/>
      <c r="R196" s="132">
        <f>R197</f>
        <v>0</v>
      </c>
      <c r="S196" s="131"/>
      <c r="T196" s="133">
        <f>T197</f>
        <v>0</v>
      </c>
      <c r="AR196" s="127" t="s">
        <v>80</v>
      </c>
      <c r="AT196" s="134" t="s">
        <v>71</v>
      </c>
      <c r="AU196" s="134" t="s">
        <v>80</v>
      </c>
      <c r="AY196" s="127" t="s">
        <v>126</v>
      </c>
      <c r="BK196" s="135">
        <f>BK197</f>
        <v>0</v>
      </c>
    </row>
    <row r="197" spans="1:65" s="2" customFormat="1" ht="24.15" customHeight="1">
      <c r="A197" s="26"/>
      <c r="B197" s="138"/>
      <c r="C197" s="139" t="s">
        <v>363</v>
      </c>
      <c r="D197" s="139" t="s">
        <v>128</v>
      </c>
      <c r="E197" s="140" t="s">
        <v>364</v>
      </c>
      <c r="F197" s="141" t="s">
        <v>365</v>
      </c>
      <c r="G197" s="142" t="s">
        <v>328</v>
      </c>
      <c r="H197" s="143">
        <f>381.393-20.32</f>
        <v>361.07299999999998</v>
      </c>
      <c r="I197" s="143"/>
      <c r="J197" s="143">
        <f>ROUND(I197*H197,3)</f>
        <v>0</v>
      </c>
      <c r="K197" s="144"/>
      <c r="L197" s="27"/>
      <c r="M197" s="145" t="s">
        <v>1</v>
      </c>
      <c r="N197" s="146" t="s">
        <v>38</v>
      </c>
      <c r="O197" s="147">
        <v>2.4630000000000001</v>
      </c>
      <c r="P197" s="147">
        <f>O197*H197</f>
        <v>889.32279900000003</v>
      </c>
      <c r="Q197" s="147">
        <v>0</v>
      </c>
      <c r="R197" s="147">
        <f>Q197*H197</f>
        <v>0</v>
      </c>
      <c r="S197" s="147">
        <v>0</v>
      </c>
      <c r="T197" s="148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132</v>
      </c>
      <c r="AT197" s="149" t="s">
        <v>128</v>
      </c>
      <c r="AU197" s="149" t="s">
        <v>133</v>
      </c>
      <c r="AY197" s="14" t="s">
        <v>126</v>
      </c>
      <c r="BE197" s="150">
        <f>IF(N197="základná",J197,0)</f>
        <v>0</v>
      </c>
      <c r="BF197" s="150">
        <f>IF(N197="znížená",J197,0)</f>
        <v>0</v>
      </c>
      <c r="BG197" s="150">
        <f>IF(N197="zákl. prenesená",J197,0)</f>
        <v>0</v>
      </c>
      <c r="BH197" s="150">
        <f>IF(N197="zníž. prenesená",J197,0)</f>
        <v>0</v>
      </c>
      <c r="BI197" s="150">
        <f>IF(N197="nulová",J197,0)</f>
        <v>0</v>
      </c>
      <c r="BJ197" s="14" t="s">
        <v>133</v>
      </c>
      <c r="BK197" s="151">
        <f>ROUND(I197*H197,3)</f>
        <v>0</v>
      </c>
      <c r="BL197" s="14" t="s">
        <v>132</v>
      </c>
      <c r="BM197" s="149" t="s">
        <v>366</v>
      </c>
    </row>
    <row r="198" spans="1:65" s="12" customFormat="1" ht="25.95" customHeight="1">
      <c r="B198" s="126"/>
      <c r="D198" s="127" t="s">
        <v>71</v>
      </c>
      <c r="E198" s="128" t="s">
        <v>367</v>
      </c>
      <c r="F198" s="128" t="s">
        <v>368</v>
      </c>
      <c r="J198" s="129">
        <f>BK198</f>
        <v>0</v>
      </c>
      <c r="L198" s="126"/>
      <c r="M198" s="130"/>
      <c r="N198" s="131"/>
      <c r="O198" s="131"/>
      <c r="P198" s="132">
        <f>P199+P220+P226+P230+P234+P236+P240+P244</f>
        <v>1919.5200384772957</v>
      </c>
      <c r="Q198" s="131"/>
      <c r="R198" s="132">
        <f>R199+R220+R226+R230+R234+R236+R240+R244</f>
        <v>36.38849785</v>
      </c>
      <c r="S198" s="131"/>
      <c r="T198" s="133">
        <f>T199+T220+T226+T230+T234+T236+T240+T244</f>
        <v>20.946935</v>
      </c>
      <c r="AR198" s="127" t="s">
        <v>133</v>
      </c>
      <c r="AT198" s="134" t="s">
        <v>71</v>
      </c>
      <c r="AU198" s="134" t="s">
        <v>72</v>
      </c>
      <c r="AY198" s="127" t="s">
        <v>126</v>
      </c>
      <c r="BK198" s="135">
        <f>BK199+BK220+BK226+BK230+BK234+BK236+BK240+BK244</f>
        <v>0</v>
      </c>
    </row>
    <row r="199" spans="1:65" s="12" customFormat="1" ht="22.95" customHeight="1">
      <c r="B199" s="126"/>
      <c r="D199" s="127" t="s">
        <v>71</v>
      </c>
      <c r="E199" s="136" t="s">
        <v>369</v>
      </c>
      <c r="F199" s="136" t="s">
        <v>370</v>
      </c>
      <c r="J199" s="137">
        <f>BK199</f>
        <v>0</v>
      </c>
      <c r="L199" s="126"/>
      <c r="M199" s="130"/>
      <c r="N199" s="131"/>
      <c r="O199" s="131"/>
      <c r="P199" s="132">
        <f>SUM(P200:P219)</f>
        <v>902.23014000000001</v>
      </c>
      <c r="Q199" s="131"/>
      <c r="R199" s="132">
        <f>SUM(R200:R219)</f>
        <v>9.2436469500000005</v>
      </c>
      <c r="S199" s="131"/>
      <c r="T199" s="133">
        <f>SUM(T200:T219)</f>
        <v>0</v>
      </c>
      <c r="AR199" s="127" t="s">
        <v>133</v>
      </c>
      <c r="AT199" s="134" t="s">
        <v>71</v>
      </c>
      <c r="AU199" s="134" t="s">
        <v>80</v>
      </c>
      <c r="AY199" s="127" t="s">
        <v>126</v>
      </c>
      <c r="BK199" s="135">
        <f>SUM(BK200:BK219)</f>
        <v>0</v>
      </c>
    </row>
    <row r="200" spans="1:65" s="2" customFormat="1" ht="24.15" customHeight="1">
      <c r="A200" s="26"/>
      <c r="B200" s="138"/>
      <c r="C200" s="139" t="s">
        <v>371</v>
      </c>
      <c r="D200" s="139" t="s">
        <v>128</v>
      </c>
      <c r="E200" s="140" t="s">
        <v>372</v>
      </c>
      <c r="F200" s="141" t="s">
        <v>373</v>
      </c>
      <c r="G200" s="142" t="s">
        <v>137</v>
      </c>
      <c r="H200" s="143">
        <v>1625</v>
      </c>
      <c r="I200" s="143"/>
      <c r="J200" s="143">
        <f t="shared" ref="J200:J219" si="30">ROUND(I200*H200,3)</f>
        <v>0</v>
      </c>
      <c r="K200" s="144"/>
      <c r="L200" s="27"/>
      <c r="M200" s="145" t="s">
        <v>1</v>
      </c>
      <c r="N200" s="146" t="s">
        <v>38</v>
      </c>
      <c r="O200" s="147">
        <v>3.2000000000000001E-2</v>
      </c>
      <c r="P200" s="147">
        <f t="shared" ref="P200:P219" si="31">O200*H200</f>
        <v>52</v>
      </c>
      <c r="Q200" s="147">
        <v>0</v>
      </c>
      <c r="R200" s="147">
        <f t="shared" ref="R200:R219" si="32">Q200*H200</f>
        <v>0</v>
      </c>
      <c r="S200" s="147">
        <v>0</v>
      </c>
      <c r="T200" s="148">
        <f t="shared" ref="T200:T219" si="33"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187</v>
      </c>
      <c r="AT200" s="149" t="s">
        <v>128</v>
      </c>
      <c r="AU200" s="149" t="s">
        <v>133</v>
      </c>
      <c r="AY200" s="14" t="s">
        <v>126</v>
      </c>
      <c r="BE200" s="150">
        <f t="shared" ref="BE200:BE219" si="34">IF(N200="základná",J200,0)</f>
        <v>0</v>
      </c>
      <c r="BF200" s="150">
        <f t="shared" ref="BF200:BF219" si="35">IF(N200="znížená",J200,0)</f>
        <v>0</v>
      </c>
      <c r="BG200" s="150">
        <f t="shared" ref="BG200:BG219" si="36">IF(N200="zákl. prenesená",J200,0)</f>
        <v>0</v>
      </c>
      <c r="BH200" s="150">
        <f t="shared" ref="BH200:BH219" si="37">IF(N200="zníž. prenesená",J200,0)</f>
        <v>0</v>
      </c>
      <c r="BI200" s="150">
        <f t="shared" ref="BI200:BI219" si="38">IF(N200="nulová",J200,0)</f>
        <v>0</v>
      </c>
      <c r="BJ200" s="14" t="s">
        <v>133</v>
      </c>
      <c r="BK200" s="151">
        <f t="shared" ref="BK200:BK219" si="39">ROUND(I200*H200,3)</f>
        <v>0</v>
      </c>
      <c r="BL200" s="14" t="s">
        <v>187</v>
      </c>
      <c r="BM200" s="149" t="s">
        <v>374</v>
      </c>
    </row>
    <row r="201" spans="1:65" s="2" customFormat="1" ht="37.950000000000003" customHeight="1">
      <c r="A201" s="26"/>
      <c r="B201" s="138"/>
      <c r="C201" s="139" t="s">
        <v>375</v>
      </c>
      <c r="D201" s="139" t="s">
        <v>128</v>
      </c>
      <c r="E201" s="140" t="s">
        <v>376</v>
      </c>
      <c r="F201" s="141" t="s">
        <v>377</v>
      </c>
      <c r="G201" s="142" t="s">
        <v>137</v>
      </c>
      <c r="H201" s="143">
        <v>1809.72</v>
      </c>
      <c r="I201" s="143"/>
      <c r="J201" s="143">
        <f t="shared" si="30"/>
        <v>0</v>
      </c>
      <c r="K201" s="144"/>
      <c r="L201" s="27"/>
      <c r="M201" s="145" t="s">
        <v>1</v>
      </c>
      <c r="N201" s="146" t="s">
        <v>38</v>
      </c>
      <c r="O201" s="147">
        <v>0.24399999999999999</v>
      </c>
      <c r="P201" s="147">
        <f t="shared" si="31"/>
        <v>441.57168000000001</v>
      </c>
      <c r="Q201" s="147">
        <v>0</v>
      </c>
      <c r="R201" s="147">
        <f t="shared" si="32"/>
        <v>0</v>
      </c>
      <c r="S201" s="147">
        <v>0</v>
      </c>
      <c r="T201" s="148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187</v>
      </c>
      <c r="AT201" s="149" t="s">
        <v>128</v>
      </c>
      <c r="AU201" s="149" t="s">
        <v>133</v>
      </c>
      <c r="AY201" s="14" t="s">
        <v>126</v>
      </c>
      <c r="BE201" s="150">
        <f t="shared" si="34"/>
        <v>0</v>
      </c>
      <c r="BF201" s="150">
        <f t="shared" si="35"/>
        <v>0</v>
      </c>
      <c r="BG201" s="150">
        <f t="shared" si="36"/>
        <v>0</v>
      </c>
      <c r="BH201" s="150">
        <f t="shared" si="37"/>
        <v>0</v>
      </c>
      <c r="BI201" s="150">
        <f t="shared" si="38"/>
        <v>0</v>
      </c>
      <c r="BJ201" s="14" t="s">
        <v>133</v>
      </c>
      <c r="BK201" s="151">
        <f t="shared" si="39"/>
        <v>0</v>
      </c>
      <c r="BL201" s="14" t="s">
        <v>187</v>
      </c>
      <c r="BM201" s="149" t="s">
        <v>378</v>
      </c>
    </row>
    <row r="202" spans="1:65" s="2" customFormat="1" ht="14.4" customHeight="1">
      <c r="A202" s="26"/>
      <c r="B202" s="138"/>
      <c r="C202" s="152" t="s">
        <v>379</v>
      </c>
      <c r="D202" s="152" t="s">
        <v>227</v>
      </c>
      <c r="E202" s="153" t="s">
        <v>380</v>
      </c>
      <c r="F202" s="154" t="s">
        <v>381</v>
      </c>
      <c r="G202" s="155" t="s">
        <v>230</v>
      </c>
      <c r="H202" s="156">
        <v>5682.5209999999997</v>
      </c>
      <c r="I202" s="156"/>
      <c r="J202" s="156">
        <f t="shared" si="30"/>
        <v>0</v>
      </c>
      <c r="K202" s="157"/>
      <c r="L202" s="158"/>
      <c r="M202" s="159" t="s">
        <v>1</v>
      </c>
      <c r="N202" s="160" t="s">
        <v>38</v>
      </c>
      <c r="O202" s="147">
        <v>0</v>
      </c>
      <c r="P202" s="147">
        <f t="shared" si="31"/>
        <v>0</v>
      </c>
      <c r="Q202" s="147">
        <v>1.4999999999999999E-4</v>
      </c>
      <c r="R202" s="147">
        <f t="shared" si="32"/>
        <v>0.85237814999999983</v>
      </c>
      <c r="S202" s="147">
        <v>0</v>
      </c>
      <c r="T202" s="148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253</v>
      </c>
      <c r="AT202" s="149" t="s">
        <v>227</v>
      </c>
      <c r="AU202" s="149" t="s">
        <v>133</v>
      </c>
      <c r="AY202" s="14" t="s">
        <v>126</v>
      </c>
      <c r="BE202" s="150">
        <f t="shared" si="34"/>
        <v>0</v>
      </c>
      <c r="BF202" s="150">
        <f t="shared" si="35"/>
        <v>0</v>
      </c>
      <c r="BG202" s="150">
        <f t="shared" si="36"/>
        <v>0</v>
      </c>
      <c r="BH202" s="150">
        <f t="shared" si="37"/>
        <v>0</v>
      </c>
      <c r="BI202" s="150">
        <f t="shared" si="38"/>
        <v>0</v>
      </c>
      <c r="BJ202" s="14" t="s">
        <v>133</v>
      </c>
      <c r="BK202" s="151">
        <f t="shared" si="39"/>
        <v>0</v>
      </c>
      <c r="BL202" s="14" t="s">
        <v>187</v>
      </c>
      <c r="BM202" s="149" t="s">
        <v>382</v>
      </c>
    </row>
    <row r="203" spans="1:65" s="2" customFormat="1" ht="24.15" customHeight="1">
      <c r="A203" s="26"/>
      <c r="B203" s="138"/>
      <c r="C203" s="152" t="s">
        <v>383</v>
      </c>
      <c r="D203" s="152" t="s">
        <v>227</v>
      </c>
      <c r="E203" s="153" t="s">
        <v>384</v>
      </c>
      <c r="F203" s="154" t="s">
        <v>385</v>
      </c>
      <c r="G203" s="155" t="s">
        <v>137</v>
      </c>
      <c r="H203" s="156">
        <v>2081.1779999999999</v>
      </c>
      <c r="I203" s="156"/>
      <c r="J203" s="156">
        <f t="shared" si="30"/>
        <v>0</v>
      </c>
      <c r="K203" s="157"/>
      <c r="L203" s="158"/>
      <c r="M203" s="159" t="s">
        <v>1</v>
      </c>
      <c r="N203" s="160" t="s">
        <v>38</v>
      </c>
      <c r="O203" s="147">
        <v>0</v>
      </c>
      <c r="P203" s="147">
        <f t="shared" si="31"/>
        <v>0</v>
      </c>
      <c r="Q203" s="147">
        <v>2.2000000000000001E-3</v>
      </c>
      <c r="R203" s="147">
        <f t="shared" si="32"/>
        <v>4.5785916000000002</v>
      </c>
      <c r="S203" s="147">
        <v>0</v>
      </c>
      <c r="T203" s="148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253</v>
      </c>
      <c r="AT203" s="149" t="s">
        <v>227</v>
      </c>
      <c r="AU203" s="149" t="s">
        <v>133</v>
      </c>
      <c r="AY203" s="14" t="s">
        <v>126</v>
      </c>
      <c r="BE203" s="150">
        <f t="shared" si="34"/>
        <v>0</v>
      </c>
      <c r="BF203" s="150">
        <f t="shared" si="35"/>
        <v>0</v>
      </c>
      <c r="BG203" s="150">
        <f t="shared" si="36"/>
        <v>0</v>
      </c>
      <c r="BH203" s="150">
        <f t="shared" si="37"/>
        <v>0</v>
      </c>
      <c r="BI203" s="150">
        <f t="shared" si="38"/>
        <v>0</v>
      </c>
      <c r="BJ203" s="14" t="s">
        <v>133</v>
      </c>
      <c r="BK203" s="151">
        <f t="shared" si="39"/>
        <v>0</v>
      </c>
      <c r="BL203" s="14" t="s">
        <v>187</v>
      </c>
      <c r="BM203" s="149" t="s">
        <v>386</v>
      </c>
    </row>
    <row r="204" spans="1:65" s="2" customFormat="1" ht="24.15" customHeight="1">
      <c r="A204" s="26"/>
      <c r="B204" s="138"/>
      <c r="C204" s="139" t="s">
        <v>387</v>
      </c>
      <c r="D204" s="139" t="s">
        <v>128</v>
      </c>
      <c r="E204" s="140" t="s">
        <v>388</v>
      </c>
      <c r="F204" s="141" t="s">
        <v>389</v>
      </c>
      <c r="G204" s="142" t="s">
        <v>146</v>
      </c>
      <c r="H204" s="143">
        <v>923.6</v>
      </c>
      <c r="I204" s="143"/>
      <c r="J204" s="143">
        <f t="shared" si="30"/>
        <v>0</v>
      </c>
      <c r="K204" s="144"/>
      <c r="L204" s="27"/>
      <c r="M204" s="145" t="s">
        <v>1</v>
      </c>
      <c r="N204" s="146" t="s">
        <v>38</v>
      </c>
      <c r="O204" s="147">
        <v>0.17036000000000001</v>
      </c>
      <c r="P204" s="147">
        <f t="shared" si="31"/>
        <v>157.34449600000002</v>
      </c>
      <c r="Q204" s="147">
        <v>2.0000000000000002E-5</v>
      </c>
      <c r="R204" s="147">
        <f t="shared" si="32"/>
        <v>1.8472000000000002E-2</v>
      </c>
      <c r="S204" s="147">
        <v>0</v>
      </c>
      <c r="T204" s="148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9" t="s">
        <v>187</v>
      </c>
      <c r="AT204" s="149" t="s">
        <v>128</v>
      </c>
      <c r="AU204" s="149" t="s">
        <v>133</v>
      </c>
      <c r="AY204" s="14" t="s">
        <v>126</v>
      </c>
      <c r="BE204" s="150">
        <f t="shared" si="34"/>
        <v>0</v>
      </c>
      <c r="BF204" s="150">
        <f t="shared" si="35"/>
        <v>0</v>
      </c>
      <c r="BG204" s="150">
        <f t="shared" si="36"/>
        <v>0</v>
      </c>
      <c r="BH204" s="150">
        <f t="shared" si="37"/>
        <v>0</v>
      </c>
      <c r="BI204" s="150">
        <f t="shared" si="38"/>
        <v>0</v>
      </c>
      <c r="BJ204" s="14" t="s">
        <v>133</v>
      </c>
      <c r="BK204" s="151">
        <f t="shared" si="39"/>
        <v>0</v>
      </c>
      <c r="BL204" s="14" t="s">
        <v>187</v>
      </c>
      <c r="BM204" s="149" t="s">
        <v>390</v>
      </c>
    </row>
    <row r="205" spans="1:65" s="2" customFormat="1" ht="14.4" customHeight="1">
      <c r="A205" s="26"/>
      <c r="B205" s="138"/>
      <c r="C205" s="152" t="s">
        <v>391</v>
      </c>
      <c r="D205" s="152" t="s">
        <v>227</v>
      </c>
      <c r="E205" s="153" t="s">
        <v>392</v>
      </c>
      <c r="F205" s="154" t="s">
        <v>393</v>
      </c>
      <c r="G205" s="155" t="s">
        <v>146</v>
      </c>
      <c r="H205" s="156">
        <v>969.78</v>
      </c>
      <c r="I205" s="156"/>
      <c r="J205" s="156">
        <f t="shared" si="30"/>
        <v>0</v>
      </c>
      <c r="K205" s="157"/>
      <c r="L205" s="158"/>
      <c r="M205" s="159" t="s">
        <v>1</v>
      </c>
      <c r="N205" s="160" t="s">
        <v>38</v>
      </c>
      <c r="O205" s="147">
        <v>0</v>
      </c>
      <c r="P205" s="147">
        <f t="shared" si="31"/>
        <v>0</v>
      </c>
      <c r="Q205" s="147">
        <v>6.9999999999999999E-4</v>
      </c>
      <c r="R205" s="147">
        <f t="shared" si="32"/>
        <v>0.67884599999999995</v>
      </c>
      <c r="S205" s="147">
        <v>0</v>
      </c>
      <c r="T205" s="148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253</v>
      </c>
      <c r="AT205" s="149" t="s">
        <v>227</v>
      </c>
      <c r="AU205" s="149" t="s">
        <v>133</v>
      </c>
      <c r="AY205" s="14" t="s">
        <v>126</v>
      </c>
      <c r="BE205" s="150">
        <f t="shared" si="34"/>
        <v>0</v>
      </c>
      <c r="BF205" s="150">
        <f t="shared" si="35"/>
        <v>0</v>
      </c>
      <c r="BG205" s="150">
        <f t="shared" si="36"/>
        <v>0</v>
      </c>
      <c r="BH205" s="150">
        <f t="shared" si="37"/>
        <v>0</v>
      </c>
      <c r="BI205" s="150">
        <f t="shared" si="38"/>
        <v>0</v>
      </c>
      <c r="BJ205" s="14" t="s">
        <v>133</v>
      </c>
      <c r="BK205" s="151">
        <f t="shared" si="39"/>
        <v>0</v>
      </c>
      <c r="BL205" s="14" t="s">
        <v>187</v>
      </c>
      <c r="BM205" s="149" t="s">
        <v>394</v>
      </c>
    </row>
    <row r="206" spans="1:65" s="2" customFormat="1" ht="24.15" customHeight="1">
      <c r="A206" s="26"/>
      <c r="B206" s="138"/>
      <c r="C206" s="139" t="s">
        <v>395</v>
      </c>
      <c r="D206" s="139" t="s">
        <v>128</v>
      </c>
      <c r="E206" s="140" t="s">
        <v>396</v>
      </c>
      <c r="F206" s="141" t="s">
        <v>397</v>
      </c>
      <c r="G206" s="142" t="s">
        <v>230</v>
      </c>
      <c r="H206" s="143">
        <v>20</v>
      </c>
      <c r="I206" s="143"/>
      <c r="J206" s="143">
        <f t="shared" si="30"/>
        <v>0</v>
      </c>
      <c r="K206" s="144"/>
      <c r="L206" s="27"/>
      <c r="M206" s="145" t="s">
        <v>1</v>
      </c>
      <c r="N206" s="146" t="s">
        <v>38</v>
      </c>
      <c r="O206" s="147">
        <v>1.18015</v>
      </c>
      <c r="P206" s="147">
        <f t="shared" si="31"/>
        <v>23.603000000000002</v>
      </c>
      <c r="Q206" s="147">
        <v>2.7E-4</v>
      </c>
      <c r="R206" s="147">
        <f t="shared" si="32"/>
        <v>5.4000000000000003E-3</v>
      </c>
      <c r="S206" s="147">
        <v>0</v>
      </c>
      <c r="T206" s="148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9" t="s">
        <v>187</v>
      </c>
      <c r="AT206" s="149" t="s">
        <v>128</v>
      </c>
      <c r="AU206" s="149" t="s">
        <v>133</v>
      </c>
      <c r="AY206" s="14" t="s">
        <v>126</v>
      </c>
      <c r="BE206" s="150">
        <f t="shared" si="34"/>
        <v>0</v>
      </c>
      <c r="BF206" s="150">
        <f t="shared" si="35"/>
        <v>0</v>
      </c>
      <c r="BG206" s="150">
        <f t="shared" si="36"/>
        <v>0</v>
      </c>
      <c r="BH206" s="150">
        <f t="shared" si="37"/>
        <v>0</v>
      </c>
      <c r="BI206" s="150">
        <f t="shared" si="38"/>
        <v>0</v>
      </c>
      <c r="BJ206" s="14" t="s">
        <v>133</v>
      </c>
      <c r="BK206" s="151">
        <f t="shared" si="39"/>
        <v>0</v>
      </c>
      <c r="BL206" s="14" t="s">
        <v>187</v>
      </c>
      <c r="BM206" s="149" t="s">
        <v>398</v>
      </c>
    </row>
    <row r="207" spans="1:65" s="2" customFormat="1" ht="24.15" customHeight="1">
      <c r="A207" s="26"/>
      <c r="B207" s="138"/>
      <c r="C207" s="152" t="s">
        <v>399</v>
      </c>
      <c r="D207" s="152" t="s">
        <v>227</v>
      </c>
      <c r="E207" s="153" t="s">
        <v>384</v>
      </c>
      <c r="F207" s="154" t="s">
        <v>385</v>
      </c>
      <c r="G207" s="155" t="s">
        <v>137</v>
      </c>
      <c r="H207" s="156">
        <v>2.2999999999999998</v>
      </c>
      <c r="I207" s="156"/>
      <c r="J207" s="156">
        <f t="shared" si="30"/>
        <v>0</v>
      </c>
      <c r="K207" s="157"/>
      <c r="L207" s="158"/>
      <c r="M207" s="159" t="s">
        <v>1</v>
      </c>
      <c r="N207" s="160" t="s">
        <v>38</v>
      </c>
      <c r="O207" s="147">
        <v>0</v>
      </c>
      <c r="P207" s="147">
        <f t="shared" si="31"/>
        <v>0</v>
      </c>
      <c r="Q207" s="147">
        <v>2.2000000000000001E-3</v>
      </c>
      <c r="R207" s="147">
        <f t="shared" si="32"/>
        <v>5.0600000000000003E-3</v>
      </c>
      <c r="S207" s="147">
        <v>0</v>
      </c>
      <c r="T207" s="148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9" t="s">
        <v>253</v>
      </c>
      <c r="AT207" s="149" t="s">
        <v>227</v>
      </c>
      <c r="AU207" s="149" t="s">
        <v>133</v>
      </c>
      <c r="AY207" s="14" t="s">
        <v>126</v>
      </c>
      <c r="BE207" s="150">
        <f t="shared" si="34"/>
        <v>0</v>
      </c>
      <c r="BF207" s="150">
        <f t="shared" si="35"/>
        <v>0</v>
      </c>
      <c r="BG207" s="150">
        <f t="shared" si="36"/>
        <v>0</v>
      </c>
      <c r="BH207" s="150">
        <f t="shared" si="37"/>
        <v>0</v>
      </c>
      <c r="BI207" s="150">
        <f t="shared" si="38"/>
        <v>0</v>
      </c>
      <c r="BJ207" s="14" t="s">
        <v>133</v>
      </c>
      <c r="BK207" s="151">
        <f t="shared" si="39"/>
        <v>0</v>
      </c>
      <c r="BL207" s="14" t="s">
        <v>187</v>
      </c>
      <c r="BM207" s="149" t="s">
        <v>400</v>
      </c>
    </row>
    <row r="208" spans="1:65" s="2" customFormat="1" ht="24.15" customHeight="1">
      <c r="A208" s="26"/>
      <c r="B208" s="138"/>
      <c r="C208" s="139" t="s">
        <v>401</v>
      </c>
      <c r="D208" s="139" t="s">
        <v>128</v>
      </c>
      <c r="E208" s="140" t="s">
        <v>402</v>
      </c>
      <c r="F208" s="141" t="s">
        <v>403</v>
      </c>
      <c r="G208" s="142" t="s">
        <v>230</v>
      </c>
      <c r="H208" s="143">
        <v>5</v>
      </c>
      <c r="I208" s="143"/>
      <c r="J208" s="143">
        <f t="shared" si="30"/>
        <v>0</v>
      </c>
      <c r="K208" s="144"/>
      <c r="L208" s="27"/>
      <c r="M208" s="145" t="s">
        <v>1</v>
      </c>
      <c r="N208" s="146" t="s">
        <v>38</v>
      </c>
      <c r="O208" s="147">
        <v>3.2205499999999998</v>
      </c>
      <c r="P208" s="147">
        <f t="shared" si="31"/>
        <v>16.10275</v>
      </c>
      <c r="Q208" s="147">
        <v>4.2000000000000002E-4</v>
      </c>
      <c r="R208" s="147">
        <f t="shared" si="32"/>
        <v>2.1000000000000003E-3</v>
      </c>
      <c r="S208" s="147">
        <v>0</v>
      </c>
      <c r="T208" s="148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9" t="s">
        <v>187</v>
      </c>
      <c r="AT208" s="149" t="s">
        <v>128</v>
      </c>
      <c r="AU208" s="149" t="s">
        <v>133</v>
      </c>
      <c r="AY208" s="14" t="s">
        <v>126</v>
      </c>
      <c r="BE208" s="150">
        <f t="shared" si="34"/>
        <v>0</v>
      </c>
      <c r="BF208" s="150">
        <f t="shared" si="35"/>
        <v>0</v>
      </c>
      <c r="BG208" s="150">
        <f t="shared" si="36"/>
        <v>0</v>
      </c>
      <c r="BH208" s="150">
        <f t="shared" si="37"/>
        <v>0</v>
      </c>
      <c r="BI208" s="150">
        <f t="shared" si="38"/>
        <v>0</v>
      </c>
      <c r="BJ208" s="14" t="s">
        <v>133</v>
      </c>
      <c r="BK208" s="151">
        <f t="shared" si="39"/>
        <v>0</v>
      </c>
      <c r="BL208" s="14" t="s">
        <v>187</v>
      </c>
      <c r="BM208" s="149" t="s">
        <v>404</v>
      </c>
    </row>
    <row r="209" spans="1:65" s="2" customFormat="1" ht="24.15" customHeight="1">
      <c r="A209" s="26"/>
      <c r="B209" s="138"/>
      <c r="C209" s="152" t="s">
        <v>405</v>
      </c>
      <c r="D209" s="152" t="s">
        <v>227</v>
      </c>
      <c r="E209" s="153" t="s">
        <v>384</v>
      </c>
      <c r="F209" s="154" t="s">
        <v>385</v>
      </c>
      <c r="G209" s="155" t="s">
        <v>137</v>
      </c>
      <c r="H209" s="156">
        <v>3.145</v>
      </c>
      <c r="I209" s="156"/>
      <c r="J209" s="156">
        <f t="shared" si="30"/>
        <v>0</v>
      </c>
      <c r="K209" s="157"/>
      <c r="L209" s="158"/>
      <c r="M209" s="159" t="s">
        <v>1</v>
      </c>
      <c r="N209" s="160" t="s">
        <v>38</v>
      </c>
      <c r="O209" s="147">
        <v>0</v>
      </c>
      <c r="P209" s="147">
        <f t="shared" si="31"/>
        <v>0</v>
      </c>
      <c r="Q209" s="147">
        <v>2.2000000000000001E-3</v>
      </c>
      <c r="R209" s="147">
        <f t="shared" si="32"/>
        <v>6.9190000000000007E-3</v>
      </c>
      <c r="S209" s="147">
        <v>0</v>
      </c>
      <c r="T209" s="148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9" t="s">
        <v>253</v>
      </c>
      <c r="AT209" s="149" t="s">
        <v>227</v>
      </c>
      <c r="AU209" s="149" t="s">
        <v>133</v>
      </c>
      <c r="AY209" s="14" t="s">
        <v>126</v>
      </c>
      <c r="BE209" s="150">
        <f t="shared" si="34"/>
        <v>0</v>
      </c>
      <c r="BF209" s="150">
        <f t="shared" si="35"/>
        <v>0</v>
      </c>
      <c r="BG209" s="150">
        <f t="shared" si="36"/>
        <v>0</v>
      </c>
      <c r="BH209" s="150">
        <f t="shared" si="37"/>
        <v>0</v>
      </c>
      <c r="BI209" s="150">
        <f t="shared" si="38"/>
        <v>0</v>
      </c>
      <c r="BJ209" s="14" t="s">
        <v>133</v>
      </c>
      <c r="BK209" s="151">
        <f t="shared" si="39"/>
        <v>0</v>
      </c>
      <c r="BL209" s="14" t="s">
        <v>187</v>
      </c>
      <c r="BM209" s="149" t="s">
        <v>406</v>
      </c>
    </row>
    <row r="210" spans="1:65" s="2" customFormat="1" ht="14.4" customHeight="1">
      <c r="A210" s="26"/>
      <c r="B210" s="138"/>
      <c r="C210" s="139" t="s">
        <v>407</v>
      </c>
      <c r="D210" s="139" t="s">
        <v>128</v>
      </c>
      <c r="E210" s="140" t="s">
        <v>408</v>
      </c>
      <c r="F210" s="141" t="s">
        <v>409</v>
      </c>
      <c r="G210" s="142" t="s">
        <v>230</v>
      </c>
      <c r="H210" s="143">
        <v>65</v>
      </c>
      <c r="I210" s="143"/>
      <c r="J210" s="143">
        <f t="shared" si="30"/>
        <v>0</v>
      </c>
      <c r="K210" s="144"/>
      <c r="L210" s="27"/>
      <c r="M210" s="145" t="s">
        <v>1</v>
      </c>
      <c r="N210" s="146" t="s">
        <v>38</v>
      </c>
      <c r="O210" s="147">
        <v>0.23044999999999999</v>
      </c>
      <c r="P210" s="147">
        <f t="shared" si="31"/>
        <v>14.979249999999999</v>
      </c>
      <c r="Q210" s="147">
        <v>1.0000000000000001E-5</v>
      </c>
      <c r="R210" s="147">
        <f t="shared" si="32"/>
        <v>6.5000000000000008E-4</v>
      </c>
      <c r="S210" s="147">
        <v>0</v>
      </c>
      <c r="T210" s="148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9" t="s">
        <v>187</v>
      </c>
      <c r="AT210" s="149" t="s">
        <v>128</v>
      </c>
      <c r="AU210" s="149" t="s">
        <v>133</v>
      </c>
      <c r="AY210" s="14" t="s">
        <v>126</v>
      </c>
      <c r="BE210" s="150">
        <f t="shared" si="34"/>
        <v>0</v>
      </c>
      <c r="BF210" s="150">
        <f t="shared" si="35"/>
        <v>0</v>
      </c>
      <c r="BG210" s="150">
        <f t="shared" si="36"/>
        <v>0</v>
      </c>
      <c r="BH210" s="150">
        <f t="shared" si="37"/>
        <v>0</v>
      </c>
      <c r="BI210" s="150">
        <f t="shared" si="38"/>
        <v>0</v>
      </c>
      <c r="BJ210" s="14" t="s">
        <v>133</v>
      </c>
      <c r="BK210" s="151">
        <f t="shared" si="39"/>
        <v>0</v>
      </c>
      <c r="BL210" s="14" t="s">
        <v>187</v>
      </c>
      <c r="BM210" s="149" t="s">
        <v>410</v>
      </c>
    </row>
    <row r="211" spans="1:65" s="2" customFormat="1" ht="14.4" customHeight="1">
      <c r="A211" s="26"/>
      <c r="B211" s="138"/>
      <c r="C211" s="152" t="s">
        <v>411</v>
      </c>
      <c r="D211" s="152" t="s">
        <v>227</v>
      </c>
      <c r="E211" s="153" t="s">
        <v>412</v>
      </c>
      <c r="F211" s="154" t="s">
        <v>413</v>
      </c>
      <c r="G211" s="155" t="s">
        <v>230</v>
      </c>
      <c r="H211" s="156">
        <v>65</v>
      </c>
      <c r="I211" s="156"/>
      <c r="J211" s="156">
        <f t="shared" si="30"/>
        <v>0</v>
      </c>
      <c r="K211" s="157"/>
      <c r="L211" s="158"/>
      <c r="M211" s="159" t="s">
        <v>1</v>
      </c>
      <c r="N211" s="160" t="s">
        <v>38</v>
      </c>
      <c r="O211" s="147">
        <v>0</v>
      </c>
      <c r="P211" s="147">
        <f t="shared" si="31"/>
        <v>0</v>
      </c>
      <c r="Q211" s="147">
        <v>3.8000000000000002E-4</v>
      </c>
      <c r="R211" s="147">
        <f t="shared" si="32"/>
        <v>2.47E-2</v>
      </c>
      <c r="S211" s="147">
        <v>0</v>
      </c>
      <c r="T211" s="148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9" t="s">
        <v>253</v>
      </c>
      <c r="AT211" s="149" t="s">
        <v>227</v>
      </c>
      <c r="AU211" s="149" t="s">
        <v>133</v>
      </c>
      <c r="AY211" s="14" t="s">
        <v>126</v>
      </c>
      <c r="BE211" s="150">
        <f t="shared" si="34"/>
        <v>0</v>
      </c>
      <c r="BF211" s="150">
        <f t="shared" si="35"/>
        <v>0</v>
      </c>
      <c r="BG211" s="150">
        <f t="shared" si="36"/>
        <v>0</v>
      </c>
      <c r="BH211" s="150">
        <f t="shared" si="37"/>
        <v>0</v>
      </c>
      <c r="BI211" s="150">
        <f t="shared" si="38"/>
        <v>0</v>
      </c>
      <c r="BJ211" s="14" t="s">
        <v>133</v>
      </c>
      <c r="BK211" s="151">
        <f t="shared" si="39"/>
        <v>0</v>
      </c>
      <c r="BL211" s="14" t="s">
        <v>187</v>
      </c>
      <c r="BM211" s="149" t="s">
        <v>414</v>
      </c>
    </row>
    <row r="212" spans="1:65" s="2" customFormat="1" ht="14.4" customHeight="1">
      <c r="A212" s="26"/>
      <c r="B212" s="138"/>
      <c r="C212" s="152" t="s">
        <v>415</v>
      </c>
      <c r="D212" s="152" t="s">
        <v>227</v>
      </c>
      <c r="E212" s="153" t="s">
        <v>380</v>
      </c>
      <c r="F212" s="154" t="s">
        <v>381</v>
      </c>
      <c r="G212" s="155" t="s">
        <v>230</v>
      </c>
      <c r="H212" s="156">
        <v>325</v>
      </c>
      <c r="I212" s="156"/>
      <c r="J212" s="156">
        <f t="shared" si="30"/>
        <v>0</v>
      </c>
      <c r="K212" s="157"/>
      <c r="L212" s="158"/>
      <c r="M212" s="159" t="s">
        <v>1</v>
      </c>
      <c r="N212" s="160" t="s">
        <v>38</v>
      </c>
      <c r="O212" s="147">
        <v>0</v>
      </c>
      <c r="P212" s="147">
        <f t="shared" si="31"/>
        <v>0</v>
      </c>
      <c r="Q212" s="147">
        <v>1.4999999999999999E-4</v>
      </c>
      <c r="R212" s="147">
        <f t="shared" si="32"/>
        <v>4.8749999999999995E-2</v>
      </c>
      <c r="S212" s="147">
        <v>0</v>
      </c>
      <c r="T212" s="148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9" t="s">
        <v>253</v>
      </c>
      <c r="AT212" s="149" t="s">
        <v>227</v>
      </c>
      <c r="AU212" s="149" t="s">
        <v>133</v>
      </c>
      <c r="AY212" s="14" t="s">
        <v>126</v>
      </c>
      <c r="BE212" s="150">
        <f t="shared" si="34"/>
        <v>0</v>
      </c>
      <c r="BF212" s="150">
        <f t="shared" si="35"/>
        <v>0</v>
      </c>
      <c r="BG212" s="150">
        <f t="shared" si="36"/>
        <v>0</v>
      </c>
      <c r="BH212" s="150">
        <f t="shared" si="37"/>
        <v>0</v>
      </c>
      <c r="BI212" s="150">
        <f t="shared" si="38"/>
        <v>0</v>
      </c>
      <c r="BJ212" s="14" t="s">
        <v>133</v>
      </c>
      <c r="BK212" s="151">
        <f t="shared" si="39"/>
        <v>0</v>
      </c>
      <c r="BL212" s="14" t="s">
        <v>187</v>
      </c>
      <c r="BM212" s="149" t="s">
        <v>416</v>
      </c>
    </row>
    <row r="213" spans="1:65" s="2" customFormat="1" ht="24.15" customHeight="1">
      <c r="A213" s="26"/>
      <c r="B213" s="138"/>
      <c r="C213" s="152" t="s">
        <v>417</v>
      </c>
      <c r="D213" s="152" t="s">
        <v>227</v>
      </c>
      <c r="E213" s="153" t="s">
        <v>384</v>
      </c>
      <c r="F213" s="154" t="s">
        <v>385</v>
      </c>
      <c r="G213" s="155" t="s">
        <v>137</v>
      </c>
      <c r="H213" s="156">
        <v>26</v>
      </c>
      <c r="I213" s="156"/>
      <c r="J213" s="156">
        <f t="shared" si="30"/>
        <v>0</v>
      </c>
      <c r="K213" s="157"/>
      <c r="L213" s="158"/>
      <c r="M213" s="159" t="s">
        <v>1</v>
      </c>
      <c r="N213" s="160" t="s">
        <v>38</v>
      </c>
      <c r="O213" s="147">
        <v>0</v>
      </c>
      <c r="P213" s="147">
        <f t="shared" si="31"/>
        <v>0</v>
      </c>
      <c r="Q213" s="147">
        <v>2.2000000000000001E-3</v>
      </c>
      <c r="R213" s="147">
        <f t="shared" si="32"/>
        <v>5.7200000000000001E-2</v>
      </c>
      <c r="S213" s="147">
        <v>0</v>
      </c>
      <c r="T213" s="148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9" t="s">
        <v>253</v>
      </c>
      <c r="AT213" s="149" t="s">
        <v>227</v>
      </c>
      <c r="AU213" s="149" t="s">
        <v>133</v>
      </c>
      <c r="AY213" s="14" t="s">
        <v>126</v>
      </c>
      <c r="BE213" s="150">
        <f t="shared" si="34"/>
        <v>0</v>
      </c>
      <c r="BF213" s="150">
        <f t="shared" si="35"/>
        <v>0</v>
      </c>
      <c r="BG213" s="150">
        <f t="shared" si="36"/>
        <v>0</v>
      </c>
      <c r="BH213" s="150">
        <f t="shared" si="37"/>
        <v>0</v>
      </c>
      <c r="BI213" s="150">
        <f t="shared" si="38"/>
        <v>0</v>
      </c>
      <c r="BJ213" s="14" t="s">
        <v>133</v>
      </c>
      <c r="BK213" s="151">
        <f t="shared" si="39"/>
        <v>0</v>
      </c>
      <c r="BL213" s="14" t="s">
        <v>187</v>
      </c>
      <c r="BM213" s="149" t="s">
        <v>418</v>
      </c>
    </row>
    <row r="214" spans="1:65" s="2" customFormat="1" ht="24.15" customHeight="1">
      <c r="A214" s="26"/>
      <c r="B214" s="138"/>
      <c r="C214" s="139" t="s">
        <v>419</v>
      </c>
      <c r="D214" s="139" t="s">
        <v>128</v>
      </c>
      <c r="E214" s="140" t="s">
        <v>420</v>
      </c>
      <c r="F214" s="141" t="s">
        <v>421</v>
      </c>
      <c r="G214" s="142" t="s">
        <v>137</v>
      </c>
      <c r="H214" s="143">
        <v>1011.72</v>
      </c>
      <c r="I214" s="143"/>
      <c r="J214" s="143">
        <f t="shared" si="30"/>
        <v>0</v>
      </c>
      <c r="K214" s="144"/>
      <c r="L214" s="27"/>
      <c r="M214" s="145" t="s">
        <v>1</v>
      </c>
      <c r="N214" s="146" t="s">
        <v>38</v>
      </c>
      <c r="O214" s="147">
        <v>2.8049999999999999E-2</v>
      </c>
      <c r="P214" s="147">
        <f t="shared" si="31"/>
        <v>28.378746</v>
      </c>
      <c r="Q214" s="147">
        <v>0</v>
      </c>
      <c r="R214" s="147">
        <f t="shared" si="32"/>
        <v>0</v>
      </c>
      <c r="S214" s="147">
        <v>0</v>
      </c>
      <c r="T214" s="148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9" t="s">
        <v>187</v>
      </c>
      <c r="AT214" s="149" t="s">
        <v>128</v>
      </c>
      <c r="AU214" s="149" t="s">
        <v>133</v>
      </c>
      <c r="AY214" s="14" t="s">
        <v>126</v>
      </c>
      <c r="BE214" s="150">
        <f t="shared" si="34"/>
        <v>0</v>
      </c>
      <c r="BF214" s="150">
        <f t="shared" si="35"/>
        <v>0</v>
      </c>
      <c r="BG214" s="150">
        <f t="shared" si="36"/>
        <v>0</v>
      </c>
      <c r="BH214" s="150">
        <f t="shared" si="37"/>
        <v>0</v>
      </c>
      <c r="BI214" s="150">
        <f t="shared" si="38"/>
        <v>0</v>
      </c>
      <c r="BJ214" s="14" t="s">
        <v>133</v>
      </c>
      <c r="BK214" s="151">
        <f t="shared" si="39"/>
        <v>0</v>
      </c>
      <c r="BL214" s="14" t="s">
        <v>187</v>
      </c>
      <c r="BM214" s="149" t="s">
        <v>422</v>
      </c>
    </row>
    <row r="215" spans="1:65" s="2" customFormat="1" ht="14.4" customHeight="1">
      <c r="A215" s="26"/>
      <c r="B215" s="138"/>
      <c r="C215" s="152" t="s">
        <v>423</v>
      </c>
      <c r="D215" s="152" t="s">
        <v>227</v>
      </c>
      <c r="E215" s="153" t="s">
        <v>424</v>
      </c>
      <c r="F215" s="154" t="s">
        <v>425</v>
      </c>
      <c r="G215" s="155" t="s">
        <v>137</v>
      </c>
      <c r="H215" s="156">
        <v>1163.4780000000001</v>
      </c>
      <c r="I215" s="156"/>
      <c r="J215" s="156">
        <f t="shared" si="30"/>
        <v>0</v>
      </c>
      <c r="K215" s="157"/>
      <c r="L215" s="158"/>
      <c r="M215" s="159" t="s">
        <v>1</v>
      </c>
      <c r="N215" s="160" t="s">
        <v>38</v>
      </c>
      <c r="O215" s="147">
        <v>0</v>
      </c>
      <c r="P215" s="147">
        <f t="shared" si="31"/>
        <v>0</v>
      </c>
      <c r="Q215" s="147">
        <v>4.0000000000000002E-4</v>
      </c>
      <c r="R215" s="147">
        <f t="shared" si="32"/>
        <v>0.46539120000000006</v>
      </c>
      <c r="S215" s="147">
        <v>0</v>
      </c>
      <c r="T215" s="148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9" t="s">
        <v>253</v>
      </c>
      <c r="AT215" s="149" t="s">
        <v>227</v>
      </c>
      <c r="AU215" s="149" t="s">
        <v>133</v>
      </c>
      <c r="AY215" s="14" t="s">
        <v>126</v>
      </c>
      <c r="BE215" s="150">
        <f t="shared" si="34"/>
        <v>0</v>
      </c>
      <c r="BF215" s="150">
        <f t="shared" si="35"/>
        <v>0</v>
      </c>
      <c r="BG215" s="150">
        <f t="shared" si="36"/>
        <v>0</v>
      </c>
      <c r="BH215" s="150">
        <f t="shared" si="37"/>
        <v>0</v>
      </c>
      <c r="BI215" s="150">
        <f t="shared" si="38"/>
        <v>0</v>
      </c>
      <c r="BJ215" s="14" t="s">
        <v>133</v>
      </c>
      <c r="BK215" s="151">
        <f t="shared" si="39"/>
        <v>0</v>
      </c>
      <c r="BL215" s="14" t="s">
        <v>187</v>
      </c>
      <c r="BM215" s="149" t="s">
        <v>426</v>
      </c>
    </row>
    <row r="216" spans="1:65" s="2" customFormat="1" ht="24.15" customHeight="1">
      <c r="A216" s="26"/>
      <c r="B216" s="138"/>
      <c r="C216" s="139" t="s">
        <v>427</v>
      </c>
      <c r="D216" s="139" t="s">
        <v>128</v>
      </c>
      <c r="E216" s="140" t="s">
        <v>428</v>
      </c>
      <c r="F216" s="141" t="s">
        <v>429</v>
      </c>
      <c r="G216" s="142" t="s">
        <v>146</v>
      </c>
      <c r="H216" s="143">
        <v>325.5</v>
      </c>
      <c r="I216" s="143"/>
      <c r="J216" s="143">
        <f t="shared" si="30"/>
        <v>0</v>
      </c>
      <c r="K216" s="144"/>
      <c r="L216" s="27"/>
      <c r="M216" s="145" t="s">
        <v>1</v>
      </c>
      <c r="N216" s="146" t="s">
        <v>38</v>
      </c>
      <c r="O216" s="147">
        <v>0.46842</v>
      </c>
      <c r="P216" s="147">
        <f t="shared" si="31"/>
        <v>152.47071</v>
      </c>
      <c r="Q216" s="147">
        <v>3.0000000000000001E-5</v>
      </c>
      <c r="R216" s="147">
        <f t="shared" si="32"/>
        <v>9.7650000000000011E-3</v>
      </c>
      <c r="S216" s="147">
        <v>0</v>
      </c>
      <c r="T216" s="148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9" t="s">
        <v>187</v>
      </c>
      <c r="AT216" s="149" t="s">
        <v>128</v>
      </c>
      <c r="AU216" s="149" t="s">
        <v>133</v>
      </c>
      <c r="AY216" s="14" t="s">
        <v>126</v>
      </c>
      <c r="BE216" s="150">
        <f t="shared" si="34"/>
        <v>0</v>
      </c>
      <c r="BF216" s="150">
        <f t="shared" si="35"/>
        <v>0</v>
      </c>
      <c r="BG216" s="150">
        <f t="shared" si="36"/>
        <v>0</v>
      </c>
      <c r="BH216" s="150">
        <f t="shared" si="37"/>
        <v>0</v>
      </c>
      <c r="BI216" s="150">
        <f t="shared" si="38"/>
        <v>0</v>
      </c>
      <c r="BJ216" s="14" t="s">
        <v>133</v>
      </c>
      <c r="BK216" s="151">
        <f t="shared" si="39"/>
        <v>0</v>
      </c>
      <c r="BL216" s="14" t="s">
        <v>187</v>
      </c>
      <c r="BM216" s="149" t="s">
        <v>430</v>
      </c>
    </row>
    <row r="217" spans="1:65" s="2" customFormat="1" ht="14.4" customHeight="1">
      <c r="A217" s="26"/>
      <c r="B217" s="138"/>
      <c r="C217" s="152" t="s">
        <v>431</v>
      </c>
      <c r="D217" s="152" t="s">
        <v>227</v>
      </c>
      <c r="E217" s="153" t="s">
        <v>380</v>
      </c>
      <c r="F217" s="154" t="s">
        <v>381</v>
      </c>
      <c r="G217" s="155" t="s">
        <v>230</v>
      </c>
      <c r="H217" s="156">
        <v>2604</v>
      </c>
      <c r="I217" s="156"/>
      <c r="J217" s="156">
        <f t="shared" si="30"/>
        <v>0</v>
      </c>
      <c r="K217" s="157"/>
      <c r="L217" s="158"/>
      <c r="M217" s="159" t="s">
        <v>1</v>
      </c>
      <c r="N217" s="160" t="s">
        <v>38</v>
      </c>
      <c r="O217" s="147">
        <v>0</v>
      </c>
      <c r="P217" s="147">
        <f t="shared" si="31"/>
        <v>0</v>
      </c>
      <c r="Q217" s="147">
        <v>1.4999999999999999E-4</v>
      </c>
      <c r="R217" s="147">
        <f t="shared" si="32"/>
        <v>0.39059999999999995</v>
      </c>
      <c r="S217" s="147">
        <v>0</v>
      </c>
      <c r="T217" s="148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9" t="s">
        <v>253</v>
      </c>
      <c r="AT217" s="149" t="s">
        <v>227</v>
      </c>
      <c r="AU217" s="149" t="s">
        <v>133</v>
      </c>
      <c r="AY217" s="14" t="s">
        <v>126</v>
      </c>
      <c r="BE217" s="150">
        <f t="shared" si="34"/>
        <v>0</v>
      </c>
      <c r="BF217" s="150">
        <f t="shared" si="35"/>
        <v>0</v>
      </c>
      <c r="BG217" s="150">
        <f t="shared" si="36"/>
        <v>0</v>
      </c>
      <c r="BH217" s="150">
        <f t="shared" si="37"/>
        <v>0</v>
      </c>
      <c r="BI217" s="150">
        <f t="shared" si="38"/>
        <v>0</v>
      </c>
      <c r="BJ217" s="14" t="s">
        <v>133</v>
      </c>
      <c r="BK217" s="151">
        <f t="shared" si="39"/>
        <v>0</v>
      </c>
      <c r="BL217" s="14" t="s">
        <v>187</v>
      </c>
      <c r="BM217" s="149" t="s">
        <v>432</v>
      </c>
    </row>
    <row r="218" spans="1:65" s="2" customFormat="1" ht="24.15" customHeight="1">
      <c r="A218" s="26"/>
      <c r="B218" s="138"/>
      <c r="C218" s="152" t="s">
        <v>433</v>
      </c>
      <c r="D218" s="152" t="s">
        <v>227</v>
      </c>
      <c r="E218" s="153" t="s">
        <v>434</v>
      </c>
      <c r="F218" s="154" t="s">
        <v>435</v>
      </c>
      <c r="G218" s="155" t="s">
        <v>137</v>
      </c>
      <c r="H218" s="156">
        <v>201.81</v>
      </c>
      <c r="I218" s="156"/>
      <c r="J218" s="156">
        <f t="shared" si="30"/>
        <v>0</v>
      </c>
      <c r="K218" s="157"/>
      <c r="L218" s="158"/>
      <c r="M218" s="159" t="s">
        <v>1</v>
      </c>
      <c r="N218" s="160" t="s">
        <v>38</v>
      </c>
      <c r="O218" s="147">
        <v>0</v>
      </c>
      <c r="P218" s="147">
        <f t="shared" si="31"/>
        <v>0</v>
      </c>
      <c r="Q218" s="147">
        <v>1.04E-2</v>
      </c>
      <c r="R218" s="147">
        <f t="shared" si="32"/>
        <v>2.098824</v>
      </c>
      <c r="S218" s="147">
        <v>0</v>
      </c>
      <c r="T218" s="148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9" t="s">
        <v>253</v>
      </c>
      <c r="AT218" s="149" t="s">
        <v>227</v>
      </c>
      <c r="AU218" s="149" t="s">
        <v>133</v>
      </c>
      <c r="AY218" s="14" t="s">
        <v>126</v>
      </c>
      <c r="BE218" s="150">
        <f t="shared" si="34"/>
        <v>0</v>
      </c>
      <c r="BF218" s="150">
        <f t="shared" si="35"/>
        <v>0</v>
      </c>
      <c r="BG218" s="150">
        <f t="shared" si="36"/>
        <v>0</v>
      </c>
      <c r="BH218" s="150">
        <f t="shared" si="37"/>
        <v>0</v>
      </c>
      <c r="BI218" s="150">
        <f t="shared" si="38"/>
        <v>0</v>
      </c>
      <c r="BJ218" s="14" t="s">
        <v>133</v>
      </c>
      <c r="BK218" s="151">
        <f t="shared" si="39"/>
        <v>0</v>
      </c>
      <c r="BL218" s="14" t="s">
        <v>187</v>
      </c>
      <c r="BM218" s="149" t="s">
        <v>436</v>
      </c>
    </row>
    <row r="219" spans="1:65" s="2" customFormat="1" ht="24.15" customHeight="1">
      <c r="A219" s="26"/>
      <c r="B219" s="138"/>
      <c r="C219" s="139" t="s">
        <v>437</v>
      </c>
      <c r="D219" s="139" t="s">
        <v>128</v>
      </c>
      <c r="E219" s="140" t="s">
        <v>438</v>
      </c>
      <c r="F219" s="141" t="s">
        <v>439</v>
      </c>
      <c r="G219" s="142" t="s">
        <v>328</v>
      </c>
      <c r="H219" s="143">
        <v>9.2439999999999998</v>
      </c>
      <c r="I219" s="143"/>
      <c r="J219" s="143">
        <f t="shared" si="30"/>
        <v>0</v>
      </c>
      <c r="K219" s="144"/>
      <c r="L219" s="27"/>
      <c r="M219" s="145" t="s">
        <v>1</v>
      </c>
      <c r="N219" s="146" t="s">
        <v>38</v>
      </c>
      <c r="O219" s="147">
        <v>1.7070000000000001</v>
      </c>
      <c r="P219" s="147">
        <f t="shared" si="31"/>
        <v>15.779508</v>
      </c>
      <c r="Q219" s="147">
        <v>0</v>
      </c>
      <c r="R219" s="147">
        <f t="shared" si="32"/>
        <v>0</v>
      </c>
      <c r="S219" s="147">
        <v>0</v>
      </c>
      <c r="T219" s="148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9" t="s">
        <v>187</v>
      </c>
      <c r="AT219" s="149" t="s">
        <v>128</v>
      </c>
      <c r="AU219" s="149" t="s">
        <v>133</v>
      </c>
      <c r="AY219" s="14" t="s">
        <v>126</v>
      </c>
      <c r="BE219" s="150">
        <f t="shared" si="34"/>
        <v>0</v>
      </c>
      <c r="BF219" s="150">
        <f t="shared" si="35"/>
        <v>0</v>
      </c>
      <c r="BG219" s="150">
        <f t="shared" si="36"/>
        <v>0</v>
      </c>
      <c r="BH219" s="150">
        <f t="shared" si="37"/>
        <v>0</v>
      </c>
      <c r="BI219" s="150">
        <f t="shared" si="38"/>
        <v>0</v>
      </c>
      <c r="BJ219" s="14" t="s">
        <v>133</v>
      </c>
      <c r="BK219" s="151">
        <f t="shared" si="39"/>
        <v>0</v>
      </c>
      <c r="BL219" s="14" t="s">
        <v>187</v>
      </c>
      <c r="BM219" s="149" t="s">
        <v>440</v>
      </c>
    </row>
    <row r="220" spans="1:65" s="12" customFormat="1" ht="22.95" customHeight="1">
      <c r="B220" s="126"/>
      <c r="D220" s="127" t="s">
        <v>71</v>
      </c>
      <c r="E220" s="136" t="s">
        <v>441</v>
      </c>
      <c r="F220" s="136" t="s">
        <v>442</v>
      </c>
      <c r="J220" s="137">
        <f>BK220</f>
        <v>0</v>
      </c>
      <c r="L220" s="126"/>
      <c r="M220" s="130"/>
      <c r="N220" s="131"/>
      <c r="O220" s="131"/>
      <c r="P220" s="132">
        <f>SUM(P221:P225)</f>
        <v>464.46945000000005</v>
      </c>
      <c r="Q220" s="131"/>
      <c r="R220" s="132">
        <f>SUM(R221:R225)</f>
        <v>7.0113759</v>
      </c>
      <c r="S220" s="131"/>
      <c r="T220" s="133">
        <f>SUM(T221:T225)</f>
        <v>0</v>
      </c>
      <c r="AR220" s="127" t="s">
        <v>133</v>
      </c>
      <c r="AT220" s="134" t="s">
        <v>71</v>
      </c>
      <c r="AU220" s="134" t="s">
        <v>80</v>
      </c>
      <c r="AY220" s="127" t="s">
        <v>126</v>
      </c>
      <c r="BK220" s="135">
        <f>SUM(BK221:BK225)</f>
        <v>0</v>
      </c>
    </row>
    <row r="221" spans="1:65" s="2" customFormat="1" ht="24.15" customHeight="1">
      <c r="A221" s="26"/>
      <c r="B221" s="138"/>
      <c r="C221" s="139" t="s">
        <v>443</v>
      </c>
      <c r="D221" s="139" t="s">
        <v>128</v>
      </c>
      <c r="E221" s="140" t="s">
        <v>444</v>
      </c>
      <c r="F221" s="141" t="s">
        <v>445</v>
      </c>
      <c r="G221" s="142" t="s">
        <v>137</v>
      </c>
      <c r="H221" s="143">
        <v>1625</v>
      </c>
      <c r="I221" s="143"/>
      <c r="J221" s="143">
        <f>ROUND(I221*H221,3)</f>
        <v>0</v>
      </c>
      <c r="K221" s="144"/>
      <c r="L221" s="27"/>
      <c r="M221" s="145" t="s">
        <v>1</v>
      </c>
      <c r="N221" s="146" t="s">
        <v>38</v>
      </c>
      <c r="O221" s="147">
        <v>0.24465000000000001</v>
      </c>
      <c r="P221" s="147">
        <f>O221*H221</f>
        <v>397.55625000000003</v>
      </c>
      <c r="Q221" s="147">
        <v>1.2E-4</v>
      </c>
      <c r="R221" s="147">
        <f>Q221*H221</f>
        <v>0.19500000000000001</v>
      </c>
      <c r="S221" s="147">
        <v>0</v>
      </c>
      <c r="T221" s="148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9" t="s">
        <v>187</v>
      </c>
      <c r="AT221" s="149" t="s">
        <v>128</v>
      </c>
      <c r="AU221" s="149" t="s">
        <v>133</v>
      </c>
      <c r="AY221" s="14" t="s">
        <v>126</v>
      </c>
      <c r="BE221" s="150">
        <f>IF(N221="základná",J221,0)</f>
        <v>0</v>
      </c>
      <c r="BF221" s="150">
        <f>IF(N221="znížená",J221,0)</f>
        <v>0</v>
      </c>
      <c r="BG221" s="150">
        <f>IF(N221="zákl. prenesená",J221,0)</f>
        <v>0</v>
      </c>
      <c r="BH221" s="150">
        <f>IF(N221="zníž. prenesená",J221,0)</f>
        <v>0</v>
      </c>
      <c r="BI221" s="150">
        <f>IF(N221="nulová",J221,0)</f>
        <v>0</v>
      </c>
      <c r="BJ221" s="14" t="s">
        <v>133</v>
      </c>
      <c r="BK221" s="151">
        <f>ROUND(I221*H221,3)</f>
        <v>0</v>
      </c>
      <c r="BL221" s="14" t="s">
        <v>187</v>
      </c>
      <c r="BM221" s="149" t="s">
        <v>446</v>
      </c>
    </row>
    <row r="222" spans="1:65" s="2" customFormat="1" ht="24.15" customHeight="1">
      <c r="A222" s="26"/>
      <c r="B222" s="138"/>
      <c r="C222" s="152" t="s">
        <v>447</v>
      </c>
      <c r="D222" s="152" t="s">
        <v>227</v>
      </c>
      <c r="E222" s="153" t="s">
        <v>448</v>
      </c>
      <c r="F222" s="154" t="s">
        <v>449</v>
      </c>
      <c r="G222" s="155" t="s">
        <v>137</v>
      </c>
      <c r="H222" s="156">
        <v>1657.5</v>
      </c>
      <c r="I222" s="156"/>
      <c r="J222" s="156">
        <f>ROUND(I222*H222,3)</f>
        <v>0</v>
      </c>
      <c r="K222" s="157"/>
      <c r="L222" s="158"/>
      <c r="M222" s="159" t="s">
        <v>1</v>
      </c>
      <c r="N222" s="160" t="s">
        <v>38</v>
      </c>
      <c r="O222" s="147">
        <v>0</v>
      </c>
      <c r="P222" s="147">
        <f>O222*H222</f>
        <v>0</v>
      </c>
      <c r="Q222" s="147">
        <v>3.8999999999999998E-3</v>
      </c>
      <c r="R222" s="147">
        <f>Q222*H222</f>
        <v>6.4642499999999998</v>
      </c>
      <c r="S222" s="147">
        <v>0</v>
      </c>
      <c r="T222" s="148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9" t="s">
        <v>253</v>
      </c>
      <c r="AT222" s="149" t="s">
        <v>227</v>
      </c>
      <c r="AU222" s="149" t="s">
        <v>133</v>
      </c>
      <c r="AY222" s="14" t="s">
        <v>126</v>
      </c>
      <c r="BE222" s="150">
        <f>IF(N222="základná",J222,0)</f>
        <v>0</v>
      </c>
      <c r="BF222" s="150">
        <f>IF(N222="znížená",J222,0)</f>
        <v>0</v>
      </c>
      <c r="BG222" s="150">
        <f>IF(N222="zákl. prenesená",J222,0)</f>
        <v>0</v>
      </c>
      <c r="BH222" s="150">
        <f>IF(N222="zníž. prenesená",J222,0)</f>
        <v>0</v>
      </c>
      <c r="BI222" s="150">
        <f>IF(N222="nulová",J222,0)</f>
        <v>0</v>
      </c>
      <c r="BJ222" s="14" t="s">
        <v>133</v>
      </c>
      <c r="BK222" s="151">
        <f>ROUND(I222*H222,3)</f>
        <v>0</v>
      </c>
      <c r="BL222" s="14" t="s">
        <v>187</v>
      </c>
      <c r="BM222" s="149" t="s">
        <v>450</v>
      </c>
    </row>
    <row r="223" spans="1:65" s="2" customFormat="1" ht="14.4" customHeight="1">
      <c r="A223" s="26"/>
      <c r="B223" s="138"/>
      <c r="C223" s="139" t="s">
        <v>451</v>
      </c>
      <c r="D223" s="139" t="s">
        <v>128</v>
      </c>
      <c r="E223" s="140" t="s">
        <v>452</v>
      </c>
      <c r="F223" s="141" t="s">
        <v>453</v>
      </c>
      <c r="G223" s="142" t="s">
        <v>137</v>
      </c>
      <c r="H223" s="143">
        <v>195.3</v>
      </c>
      <c r="I223" s="143"/>
      <c r="J223" s="143">
        <f>ROUND(I223*H223,3)</f>
        <v>0</v>
      </c>
      <c r="K223" s="144"/>
      <c r="L223" s="27"/>
      <c r="M223" s="145" t="s">
        <v>1</v>
      </c>
      <c r="N223" s="146" t="s">
        <v>38</v>
      </c>
      <c r="O223" s="147">
        <v>0.27021000000000001</v>
      </c>
      <c r="P223" s="147">
        <f>O223*H223</f>
        <v>52.772013000000001</v>
      </c>
      <c r="Q223" s="147">
        <v>1.2E-4</v>
      </c>
      <c r="R223" s="147">
        <f>Q223*H223</f>
        <v>2.3436000000000002E-2</v>
      </c>
      <c r="S223" s="147">
        <v>0</v>
      </c>
      <c r="T223" s="148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9" t="s">
        <v>187</v>
      </c>
      <c r="AT223" s="149" t="s">
        <v>128</v>
      </c>
      <c r="AU223" s="149" t="s">
        <v>133</v>
      </c>
      <c r="AY223" s="14" t="s">
        <v>126</v>
      </c>
      <c r="BE223" s="150">
        <f>IF(N223="základná",J223,0)</f>
        <v>0</v>
      </c>
      <c r="BF223" s="150">
        <f>IF(N223="znížená",J223,0)</f>
        <v>0</v>
      </c>
      <c r="BG223" s="150">
        <f>IF(N223="zákl. prenesená",J223,0)</f>
        <v>0</v>
      </c>
      <c r="BH223" s="150">
        <f>IF(N223="zníž. prenesená",J223,0)</f>
        <v>0</v>
      </c>
      <c r="BI223" s="150">
        <f>IF(N223="nulová",J223,0)</f>
        <v>0</v>
      </c>
      <c r="BJ223" s="14" t="s">
        <v>133</v>
      </c>
      <c r="BK223" s="151">
        <f>ROUND(I223*H223,3)</f>
        <v>0</v>
      </c>
      <c r="BL223" s="14" t="s">
        <v>187</v>
      </c>
      <c r="BM223" s="149" t="s">
        <v>454</v>
      </c>
    </row>
    <row r="224" spans="1:65" s="2" customFormat="1" ht="14.4" customHeight="1">
      <c r="A224" s="26"/>
      <c r="B224" s="138"/>
      <c r="C224" s="152" t="s">
        <v>455</v>
      </c>
      <c r="D224" s="152" t="s">
        <v>227</v>
      </c>
      <c r="E224" s="153" t="s">
        <v>456</v>
      </c>
      <c r="F224" s="154" t="s">
        <v>457</v>
      </c>
      <c r="G224" s="155" t="s">
        <v>137</v>
      </c>
      <c r="H224" s="156">
        <v>199.20599999999999</v>
      </c>
      <c r="I224" s="156"/>
      <c r="J224" s="156">
        <f>ROUND(I224*H224,3)</f>
        <v>0</v>
      </c>
      <c r="K224" s="157"/>
      <c r="L224" s="158"/>
      <c r="M224" s="159" t="s">
        <v>1</v>
      </c>
      <c r="N224" s="160" t="s">
        <v>38</v>
      </c>
      <c r="O224" s="147">
        <v>0</v>
      </c>
      <c r="P224" s="147">
        <f>O224*H224</f>
        <v>0</v>
      </c>
      <c r="Q224" s="147">
        <v>1.65E-3</v>
      </c>
      <c r="R224" s="147">
        <f>Q224*H224</f>
        <v>0.32868989999999998</v>
      </c>
      <c r="S224" s="147">
        <v>0</v>
      </c>
      <c r="T224" s="148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9" t="s">
        <v>253</v>
      </c>
      <c r="AT224" s="149" t="s">
        <v>227</v>
      </c>
      <c r="AU224" s="149" t="s">
        <v>133</v>
      </c>
      <c r="AY224" s="14" t="s">
        <v>126</v>
      </c>
      <c r="BE224" s="150">
        <f>IF(N224="základná",J224,0)</f>
        <v>0</v>
      </c>
      <c r="BF224" s="150">
        <f>IF(N224="znížená",J224,0)</f>
        <v>0</v>
      </c>
      <c r="BG224" s="150">
        <f>IF(N224="zákl. prenesená",J224,0)</f>
        <v>0</v>
      </c>
      <c r="BH224" s="150">
        <f>IF(N224="zníž. prenesená",J224,0)</f>
        <v>0</v>
      </c>
      <c r="BI224" s="150">
        <f>IF(N224="nulová",J224,0)</f>
        <v>0</v>
      </c>
      <c r="BJ224" s="14" t="s">
        <v>133</v>
      </c>
      <c r="BK224" s="151">
        <f>ROUND(I224*H224,3)</f>
        <v>0</v>
      </c>
      <c r="BL224" s="14" t="s">
        <v>187</v>
      </c>
      <c r="BM224" s="149" t="s">
        <v>458</v>
      </c>
    </row>
    <row r="225" spans="1:65" s="2" customFormat="1" ht="24.15" customHeight="1">
      <c r="A225" s="26"/>
      <c r="B225" s="138"/>
      <c r="C225" s="139" t="s">
        <v>459</v>
      </c>
      <c r="D225" s="139" t="s">
        <v>128</v>
      </c>
      <c r="E225" s="140" t="s">
        <v>460</v>
      </c>
      <c r="F225" s="141" t="s">
        <v>461</v>
      </c>
      <c r="G225" s="142" t="s">
        <v>328</v>
      </c>
      <c r="H225" s="143">
        <v>7.0110000000000001</v>
      </c>
      <c r="I225" s="143"/>
      <c r="J225" s="143">
        <f>ROUND(I225*H225,3)</f>
        <v>0</v>
      </c>
      <c r="K225" s="144"/>
      <c r="L225" s="27"/>
      <c r="M225" s="145" t="s">
        <v>1</v>
      </c>
      <c r="N225" s="146" t="s">
        <v>38</v>
      </c>
      <c r="O225" s="147">
        <v>2.0169999999999999</v>
      </c>
      <c r="P225" s="147">
        <f>O225*H225</f>
        <v>14.141187</v>
      </c>
      <c r="Q225" s="147">
        <v>0</v>
      </c>
      <c r="R225" s="147">
        <f>Q225*H225</f>
        <v>0</v>
      </c>
      <c r="S225" s="147">
        <v>0</v>
      </c>
      <c r="T225" s="148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9" t="s">
        <v>187</v>
      </c>
      <c r="AT225" s="149" t="s">
        <v>128</v>
      </c>
      <c r="AU225" s="149" t="s">
        <v>133</v>
      </c>
      <c r="AY225" s="14" t="s">
        <v>126</v>
      </c>
      <c r="BE225" s="150">
        <f>IF(N225="základná",J225,0)</f>
        <v>0</v>
      </c>
      <c r="BF225" s="150">
        <f>IF(N225="znížená",J225,0)</f>
        <v>0</v>
      </c>
      <c r="BG225" s="150">
        <f>IF(N225="zákl. prenesená",J225,0)</f>
        <v>0</v>
      </c>
      <c r="BH225" s="150">
        <f>IF(N225="zníž. prenesená",J225,0)</f>
        <v>0</v>
      </c>
      <c r="BI225" s="150">
        <f>IF(N225="nulová",J225,0)</f>
        <v>0</v>
      </c>
      <c r="BJ225" s="14" t="s">
        <v>133</v>
      </c>
      <c r="BK225" s="151">
        <f>ROUND(I225*H225,3)</f>
        <v>0</v>
      </c>
      <c r="BL225" s="14" t="s">
        <v>187</v>
      </c>
      <c r="BM225" s="149" t="s">
        <v>462</v>
      </c>
    </row>
    <row r="226" spans="1:65" s="12" customFormat="1" ht="22.95" customHeight="1">
      <c r="B226" s="126"/>
      <c r="D226" s="127" t="s">
        <v>71</v>
      </c>
      <c r="E226" s="136" t="s">
        <v>463</v>
      </c>
      <c r="F226" s="136" t="s">
        <v>464</v>
      </c>
      <c r="J226" s="137">
        <f>BK226</f>
        <v>0</v>
      </c>
      <c r="L226" s="126"/>
      <c r="M226" s="130"/>
      <c r="N226" s="131"/>
      <c r="O226" s="131"/>
      <c r="P226" s="132">
        <f>SUM(P227:P229)</f>
        <v>3.1106100000000003</v>
      </c>
      <c r="Q226" s="131"/>
      <c r="R226" s="132">
        <f>SUM(R227:R229)</f>
        <v>4.5629999999999997E-2</v>
      </c>
      <c r="S226" s="131"/>
      <c r="T226" s="133">
        <f>SUM(T227:T229)</f>
        <v>0</v>
      </c>
      <c r="AR226" s="127" t="s">
        <v>133</v>
      </c>
      <c r="AT226" s="134" t="s">
        <v>71</v>
      </c>
      <c r="AU226" s="134" t="s">
        <v>80</v>
      </c>
      <c r="AY226" s="127" t="s">
        <v>126</v>
      </c>
      <c r="BK226" s="135">
        <f>SUM(BK227:BK229)</f>
        <v>0</v>
      </c>
    </row>
    <row r="227" spans="1:65" s="2" customFormat="1" ht="24.15" customHeight="1">
      <c r="A227" s="26"/>
      <c r="B227" s="138"/>
      <c r="C227" s="139" t="s">
        <v>465</v>
      </c>
      <c r="D227" s="139" t="s">
        <v>128</v>
      </c>
      <c r="E227" s="140" t="s">
        <v>466</v>
      </c>
      <c r="F227" s="141" t="s">
        <v>467</v>
      </c>
      <c r="G227" s="142" t="s">
        <v>230</v>
      </c>
      <c r="H227" s="143">
        <v>13</v>
      </c>
      <c r="I227" s="143"/>
      <c r="J227" s="143">
        <f>ROUND(I227*H227,3)</f>
        <v>0</v>
      </c>
      <c r="K227" s="144"/>
      <c r="L227" s="27"/>
      <c r="M227" s="145" t="s">
        <v>1</v>
      </c>
      <c r="N227" s="146" t="s">
        <v>38</v>
      </c>
      <c r="O227" s="147">
        <v>0.23397000000000001</v>
      </c>
      <c r="P227" s="147">
        <f>O227*H227</f>
        <v>3.0416100000000004</v>
      </c>
      <c r="Q227" s="147">
        <v>4.2999999999999999E-4</v>
      </c>
      <c r="R227" s="147">
        <f>Q227*H227</f>
        <v>5.5899999999999995E-3</v>
      </c>
      <c r="S227" s="147">
        <v>0</v>
      </c>
      <c r="T227" s="148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9" t="s">
        <v>187</v>
      </c>
      <c r="AT227" s="149" t="s">
        <v>128</v>
      </c>
      <c r="AU227" s="149" t="s">
        <v>133</v>
      </c>
      <c r="AY227" s="14" t="s">
        <v>126</v>
      </c>
      <c r="BE227" s="150">
        <f>IF(N227="základná",J227,0)</f>
        <v>0</v>
      </c>
      <c r="BF227" s="150">
        <f>IF(N227="znížená",J227,0)</f>
        <v>0</v>
      </c>
      <c r="BG227" s="150">
        <f>IF(N227="zákl. prenesená",J227,0)</f>
        <v>0</v>
      </c>
      <c r="BH227" s="150">
        <f>IF(N227="zníž. prenesená",J227,0)</f>
        <v>0</v>
      </c>
      <c r="BI227" s="150">
        <f>IF(N227="nulová",J227,0)</f>
        <v>0</v>
      </c>
      <c r="BJ227" s="14" t="s">
        <v>133</v>
      </c>
      <c r="BK227" s="151">
        <f>ROUND(I227*H227,3)</f>
        <v>0</v>
      </c>
      <c r="BL227" s="14" t="s">
        <v>187</v>
      </c>
      <c r="BM227" s="149" t="s">
        <v>468</v>
      </c>
    </row>
    <row r="228" spans="1:65" s="2" customFormat="1" ht="24.15" customHeight="1">
      <c r="A228" s="26"/>
      <c r="B228" s="138"/>
      <c r="C228" s="152" t="s">
        <v>469</v>
      </c>
      <c r="D228" s="152" t="s">
        <v>227</v>
      </c>
      <c r="E228" s="153" t="s">
        <v>470</v>
      </c>
      <c r="F228" s="154" t="s">
        <v>471</v>
      </c>
      <c r="G228" s="155" t="s">
        <v>230</v>
      </c>
      <c r="H228" s="156">
        <v>13</v>
      </c>
      <c r="I228" s="156"/>
      <c r="J228" s="156">
        <f>ROUND(I228*H228,3)</f>
        <v>0</v>
      </c>
      <c r="K228" s="157"/>
      <c r="L228" s="158"/>
      <c r="M228" s="159" t="s">
        <v>1</v>
      </c>
      <c r="N228" s="160" t="s">
        <v>38</v>
      </c>
      <c r="O228" s="147">
        <v>0</v>
      </c>
      <c r="P228" s="147">
        <f>O228*H228</f>
        <v>0</v>
      </c>
      <c r="Q228" s="147">
        <v>3.0799999999999998E-3</v>
      </c>
      <c r="R228" s="147">
        <f>Q228*H228</f>
        <v>4.0039999999999999E-2</v>
      </c>
      <c r="S228" s="147">
        <v>0</v>
      </c>
      <c r="T228" s="148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9" t="s">
        <v>253</v>
      </c>
      <c r="AT228" s="149" t="s">
        <v>227</v>
      </c>
      <c r="AU228" s="149" t="s">
        <v>133</v>
      </c>
      <c r="AY228" s="14" t="s">
        <v>126</v>
      </c>
      <c r="BE228" s="150">
        <f>IF(N228="základná",J228,0)</f>
        <v>0</v>
      </c>
      <c r="BF228" s="150">
        <f>IF(N228="znížená",J228,0)</f>
        <v>0</v>
      </c>
      <c r="BG228" s="150">
        <f>IF(N228="zákl. prenesená",J228,0)</f>
        <v>0</v>
      </c>
      <c r="BH228" s="150">
        <f>IF(N228="zníž. prenesená",J228,0)</f>
        <v>0</v>
      </c>
      <c r="BI228" s="150">
        <f>IF(N228="nulová",J228,0)</f>
        <v>0</v>
      </c>
      <c r="BJ228" s="14" t="s">
        <v>133</v>
      </c>
      <c r="BK228" s="151">
        <f>ROUND(I228*H228,3)</f>
        <v>0</v>
      </c>
      <c r="BL228" s="14" t="s">
        <v>187</v>
      </c>
      <c r="BM228" s="149" t="s">
        <v>472</v>
      </c>
    </row>
    <row r="229" spans="1:65" s="2" customFormat="1" ht="24.15" customHeight="1">
      <c r="A229" s="26"/>
      <c r="B229" s="138"/>
      <c r="C229" s="139" t="s">
        <v>473</v>
      </c>
      <c r="D229" s="139" t="s">
        <v>128</v>
      </c>
      <c r="E229" s="140" t="s">
        <v>474</v>
      </c>
      <c r="F229" s="141" t="s">
        <v>475</v>
      </c>
      <c r="G229" s="142" t="s">
        <v>328</v>
      </c>
      <c r="H229" s="143">
        <v>4.5999999999999999E-2</v>
      </c>
      <c r="I229" s="143"/>
      <c r="J229" s="143">
        <f>ROUND(I229*H229,3)</f>
        <v>0</v>
      </c>
      <c r="K229" s="144"/>
      <c r="L229" s="27"/>
      <c r="M229" s="145" t="s">
        <v>1</v>
      </c>
      <c r="N229" s="146" t="s">
        <v>38</v>
      </c>
      <c r="O229" s="147">
        <v>1.5</v>
      </c>
      <c r="P229" s="147">
        <f>O229*H229</f>
        <v>6.9000000000000006E-2</v>
      </c>
      <c r="Q229" s="147">
        <v>0</v>
      </c>
      <c r="R229" s="147">
        <f>Q229*H229</f>
        <v>0</v>
      </c>
      <c r="S229" s="147">
        <v>0</v>
      </c>
      <c r="T229" s="148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9" t="s">
        <v>187</v>
      </c>
      <c r="AT229" s="149" t="s">
        <v>128</v>
      </c>
      <c r="AU229" s="149" t="s">
        <v>133</v>
      </c>
      <c r="AY229" s="14" t="s">
        <v>126</v>
      </c>
      <c r="BE229" s="150">
        <f>IF(N229="základná",J229,0)</f>
        <v>0</v>
      </c>
      <c r="BF229" s="150">
        <f>IF(N229="znížená",J229,0)</f>
        <v>0</v>
      </c>
      <c r="BG229" s="150">
        <f>IF(N229="zákl. prenesená",J229,0)</f>
        <v>0</v>
      </c>
      <c r="BH229" s="150">
        <f>IF(N229="zníž. prenesená",J229,0)</f>
        <v>0</v>
      </c>
      <c r="BI229" s="150">
        <f>IF(N229="nulová",J229,0)</f>
        <v>0</v>
      </c>
      <c r="BJ229" s="14" t="s">
        <v>133</v>
      </c>
      <c r="BK229" s="151">
        <f>ROUND(I229*H229,3)</f>
        <v>0</v>
      </c>
      <c r="BL229" s="14" t="s">
        <v>187</v>
      </c>
      <c r="BM229" s="149" t="s">
        <v>476</v>
      </c>
    </row>
    <row r="230" spans="1:65" s="12" customFormat="1" ht="22.95" customHeight="1">
      <c r="B230" s="126"/>
      <c r="D230" s="127" t="s">
        <v>71</v>
      </c>
      <c r="E230" s="136" t="s">
        <v>477</v>
      </c>
      <c r="F230" s="136" t="s">
        <v>478</v>
      </c>
      <c r="J230" s="137">
        <f>BK230</f>
        <v>0</v>
      </c>
      <c r="L230" s="126"/>
      <c r="M230" s="130"/>
      <c r="N230" s="131"/>
      <c r="O230" s="131"/>
      <c r="P230" s="132">
        <f>SUM(P231:P233)</f>
        <v>422.19691800000004</v>
      </c>
      <c r="Q230" s="131"/>
      <c r="R230" s="132">
        <f>SUM(R231:R233)</f>
        <v>2.0734349999999999</v>
      </c>
      <c r="S230" s="131"/>
      <c r="T230" s="133">
        <f>SUM(T231:T233)</f>
        <v>1.096935</v>
      </c>
      <c r="AR230" s="127" t="s">
        <v>133</v>
      </c>
      <c r="AT230" s="134" t="s">
        <v>71</v>
      </c>
      <c r="AU230" s="134" t="s">
        <v>80</v>
      </c>
      <c r="AY230" s="127" t="s">
        <v>126</v>
      </c>
      <c r="BK230" s="135">
        <f>SUM(BK231:BK233)</f>
        <v>0</v>
      </c>
    </row>
    <row r="231" spans="1:65" s="2" customFormat="1" ht="24.15" customHeight="1">
      <c r="A231" s="26"/>
      <c r="B231" s="138"/>
      <c r="C231" s="139" t="s">
        <v>480</v>
      </c>
      <c r="D231" s="139" t="s">
        <v>128</v>
      </c>
      <c r="E231" s="140" t="s">
        <v>481</v>
      </c>
      <c r="F231" s="141" t="s">
        <v>482</v>
      </c>
      <c r="G231" s="142" t="s">
        <v>146</v>
      </c>
      <c r="H231" s="143">
        <v>325.5</v>
      </c>
      <c r="I231" s="143"/>
      <c r="J231" s="143">
        <f>ROUND(I231*H231,3)</f>
        <v>0</v>
      </c>
      <c r="K231" s="144"/>
      <c r="L231" s="27"/>
      <c r="M231" s="145" t="s">
        <v>1</v>
      </c>
      <c r="N231" s="146" t="s">
        <v>38</v>
      </c>
      <c r="O231" s="147">
        <v>1.1605000000000001</v>
      </c>
      <c r="P231" s="147">
        <f>O231*H231</f>
        <v>377.74275</v>
      </c>
      <c r="Q231" s="147">
        <v>6.3699999999999998E-3</v>
      </c>
      <c r="R231" s="147">
        <f>Q231*H231</f>
        <v>2.0734349999999999</v>
      </c>
      <c r="S231" s="147">
        <v>0</v>
      </c>
      <c r="T231" s="148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9" t="s">
        <v>187</v>
      </c>
      <c r="AT231" s="149" t="s">
        <v>128</v>
      </c>
      <c r="AU231" s="149" t="s">
        <v>133</v>
      </c>
      <c r="AY231" s="14" t="s">
        <v>126</v>
      </c>
      <c r="BE231" s="150">
        <f>IF(N231="základná",J231,0)</f>
        <v>0</v>
      </c>
      <c r="BF231" s="150">
        <f>IF(N231="znížená",J231,0)</f>
        <v>0</v>
      </c>
      <c r="BG231" s="150">
        <f>IF(N231="zákl. prenesená",J231,0)</f>
        <v>0</v>
      </c>
      <c r="BH231" s="150">
        <f>IF(N231="zníž. prenesená",J231,0)</f>
        <v>0</v>
      </c>
      <c r="BI231" s="150">
        <f>IF(N231="nulová",J231,0)</f>
        <v>0</v>
      </c>
      <c r="BJ231" s="14" t="s">
        <v>133</v>
      </c>
      <c r="BK231" s="151">
        <f>ROUND(I231*H231,3)</f>
        <v>0</v>
      </c>
      <c r="BL231" s="14" t="s">
        <v>187</v>
      </c>
      <c r="BM231" s="149" t="s">
        <v>483</v>
      </c>
    </row>
    <row r="232" spans="1:65" s="2" customFormat="1" ht="24.15" customHeight="1">
      <c r="A232" s="26"/>
      <c r="B232" s="138"/>
      <c r="C232" s="139" t="s">
        <v>484</v>
      </c>
      <c r="D232" s="139" t="s">
        <v>128</v>
      </c>
      <c r="E232" s="140" t="s">
        <v>485</v>
      </c>
      <c r="F232" s="141" t="s">
        <v>486</v>
      </c>
      <c r="G232" s="142" t="s">
        <v>146</v>
      </c>
      <c r="H232" s="143">
        <v>325.5</v>
      </c>
      <c r="I232" s="143"/>
      <c r="J232" s="143">
        <f>ROUND(I232*H232,3)</f>
        <v>0</v>
      </c>
      <c r="K232" s="144"/>
      <c r="L232" s="27"/>
      <c r="M232" s="145" t="s">
        <v>1</v>
      </c>
      <c r="N232" s="146" t="s">
        <v>38</v>
      </c>
      <c r="O232" s="147">
        <v>9.5000000000000001E-2</v>
      </c>
      <c r="P232" s="147">
        <f>O232*H232</f>
        <v>30.922499999999999</v>
      </c>
      <c r="Q232" s="147">
        <v>0</v>
      </c>
      <c r="R232" s="147">
        <f>Q232*H232</f>
        <v>0</v>
      </c>
      <c r="S232" s="147">
        <v>3.3700000000000002E-3</v>
      </c>
      <c r="T232" s="148">
        <f>S232*H232</f>
        <v>1.096935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9" t="s">
        <v>187</v>
      </c>
      <c r="AT232" s="149" t="s">
        <v>128</v>
      </c>
      <c r="AU232" s="149" t="s">
        <v>133</v>
      </c>
      <c r="AY232" s="14" t="s">
        <v>126</v>
      </c>
      <c r="BE232" s="150">
        <f>IF(N232="základná",J232,0)</f>
        <v>0</v>
      </c>
      <c r="BF232" s="150">
        <f>IF(N232="znížená",J232,0)</f>
        <v>0</v>
      </c>
      <c r="BG232" s="150">
        <f>IF(N232="zákl. prenesená",J232,0)</f>
        <v>0</v>
      </c>
      <c r="BH232" s="150">
        <f>IF(N232="zníž. prenesená",J232,0)</f>
        <v>0</v>
      </c>
      <c r="BI232" s="150">
        <f>IF(N232="nulová",J232,0)</f>
        <v>0</v>
      </c>
      <c r="BJ232" s="14" t="s">
        <v>133</v>
      </c>
      <c r="BK232" s="151">
        <f>ROUND(I232*H232,3)</f>
        <v>0</v>
      </c>
      <c r="BL232" s="14" t="s">
        <v>187</v>
      </c>
      <c r="BM232" s="149" t="s">
        <v>487</v>
      </c>
    </row>
    <row r="233" spans="1:65" s="2" customFormat="1" ht="24.15" customHeight="1">
      <c r="A233" s="26"/>
      <c r="B233" s="138"/>
      <c r="C233" s="139" t="s">
        <v>488</v>
      </c>
      <c r="D233" s="139" t="s">
        <v>128</v>
      </c>
      <c r="E233" s="140" t="s">
        <v>489</v>
      </c>
      <c r="F233" s="141" t="s">
        <v>490</v>
      </c>
      <c r="G233" s="142" t="s">
        <v>328</v>
      </c>
      <c r="H233" s="143">
        <v>2.8919999999999999</v>
      </c>
      <c r="I233" s="143"/>
      <c r="J233" s="143">
        <f>ROUND(I233*H233,3)</f>
        <v>0</v>
      </c>
      <c r="K233" s="144"/>
      <c r="L233" s="27"/>
      <c r="M233" s="145" t="s">
        <v>1</v>
      </c>
      <c r="N233" s="146" t="s">
        <v>38</v>
      </c>
      <c r="O233" s="147">
        <v>4.6790000000000003</v>
      </c>
      <c r="P233" s="147">
        <f>O233*H233</f>
        <v>13.531668</v>
      </c>
      <c r="Q233" s="147">
        <v>0</v>
      </c>
      <c r="R233" s="147">
        <f>Q233*H233</f>
        <v>0</v>
      </c>
      <c r="S233" s="147">
        <v>0</v>
      </c>
      <c r="T233" s="148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9" t="s">
        <v>187</v>
      </c>
      <c r="AT233" s="149" t="s">
        <v>128</v>
      </c>
      <c r="AU233" s="149" t="s">
        <v>133</v>
      </c>
      <c r="AY233" s="14" t="s">
        <v>126</v>
      </c>
      <c r="BE233" s="150">
        <f>IF(N233="základná",J233,0)</f>
        <v>0</v>
      </c>
      <c r="BF233" s="150">
        <f>IF(N233="znížená",J233,0)</f>
        <v>0</v>
      </c>
      <c r="BG233" s="150">
        <f>IF(N233="zákl. prenesená",J233,0)</f>
        <v>0</v>
      </c>
      <c r="BH233" s="150">
        <f>IF(N233="zníž. prenesená",J233,0)</f>
        <v>0</v>
      </c>
      <c r="BI233" s="150">
        <f>IF(N233="nulová",J233,0)</f>
        <v>0</v>
      </c>
      <c r="BJ233" s="14" t="s">
        <v>133</v>
      </c>
      <c r="BK233" s="151">
        <f>ROUND(I233*H233,3)</f>
        <v>0</v>
      </c>
      <c r="BL233" s="14" t="s">
        <v>187</v>
      </c>
      <c r="BM233" s="149" t="s">
        <v>491</v>
      </c>
    </row>
    <row r="234" spans="1:65" s="12" customFormat="1" ht="22.95" customHeight="1">
      <c r="B234" s="126"/>
      <c r="D234" s="127" t="s">
        <v>71</v>
      </c>
      <c r="E234" s="136" t="s">
        <v>492</v>
      </c>
      <c r="F234" s="136" t="s">
        <v>493</v>
      </c>
      <c r="J234" s="137">
        <f>BK234</f>
        <v>0</v>
      </c>
      <c r="L234" s="126"/>
      <c r="M234" s="130"/>
      <c r="N234" s="131"/>
      <c r="O234" s="131"/>
      <c r="P234" s="132">
        <f>SUM(P235:P235)</f>
        <v>0</v>
      </c>
      <c r="Q234" s="131"/>
      <c r="R234" s="132">
        <f>SUM(R235:R235)</f>
        <v>0</v>
      </c>
      <c r="S234" s="131"/>
      <c r="T234" s="133">
        <f>SUM(T235:T235)</f>
        <v>0</v>
      </c>
      <c r="AR234" s="127" t="s">
        <v>133</v>
      </c>
      <c r="AT234" s="134" t="s">
        <v>71</v>
      </c>
      <c r="AU234" s="134" t="s">
        <v>80</v>
      </c>
      <c r="AY234" s="127" t="s">
        <v>126</v>
      </c>
      <c r="BK234" s="135">
        <f>SUM(BK235:BK235)</f>
        <v>0</v>
      </c>
    </row>
    <row r="235" spans="1:65" s="2" customFormat="1" ht="24.15" customHeight="1">
      <c r="A235" s="26"/>
      <c r="B235" s="138"/>
      <c r="C235" s="139"/>
      <c r="D235" s="139"/>
      <c r="E235" s="140"/>
      <c r="F235" s="141"/>
      <c r="G235" s="142"/>
      <c r="H235" s="143"/>
      <c r="I235" s="143"/>
      <c r="J235" s="143"/>
      <c r="K235" s="144"/>
      <c r="L235" s="27"/>
      <c r="M235" s="145"/>
      <c r="N235" s="146"/>
      <c r="O235" s="147"/>
      <c r="P235" s="147"/>
      <c r="Q235" s="147"/>
      <c r="R235" s="147"/>
      <c r="S235" s="147"/>
      <c r="T235" s="148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9"/>
      <c r="AT235" s="149"/>
      <c r="AU235" s="149"/>
      <c r="AY235" s="14"/>
      <c r="BE235" s="150"/>
      <c r="BF235" s="150"/>
      <c r="BG235" s="150"/>
      <c r="BH235" s="150"/>
      <c r="BI235" s="150"/>
      <c r="BJ235" s="14"/>
      <c r="BK235" s="151"/>
      <c r="BL235" s="14"/>
      <c r="BM235" s="149"/>
    </row>
    <row r="236" spans="1:65" s="12" customFormat="1" ht="22.95" customHeight="1">
      <c r="B236" s="126"/>
      <c r="D236" s="127" t="s">
        <v>71</v>
      </c>
      <c r="E236" s="136" t="s">
        <v>508</v>
      </c>
      <c r="F236" s="136" t="s">
        <v>509</v>
      </c>
      <c r="J236" s="137">
        <f>BK236</f>
        <v>0</v>
      </c>
      <c r="L236" s="126"/>
      <c r="M236" s="130"/>
      <c r="N236" s="131"/>
      <c r="O236" s="131"/>
      <c r="P236" s="132">
        <f>SUM(P237:P239)</f>
        <v>127.04823999999999</v>
      </c>
      <c r="Q236" s="131"/>
      <c r="R236" s="132">
        <f>SUM(R237:R239)</f>
        <v>18.014410000000002</v>
      </c>
      <c r="S236" s="131"/>
      <c r="T236" s="133">
        <f>SUM(T237:T239)</f>
        <v>19.850000000000001</v>
      </c>
      <c r="AR236" s="127" t="s">
        <v>133</v>
      </c>
      <c r="AT236" s="134" t="s">
        <v>71</v>
      </c>
      <c r="AU236" s="134" t="s">
        <v>80</v>
      </c>
      <c r="AY236" s="127" t="s">
        <v>126</v>
      </c>
      <c r="BK236" s="135">
        <f>SUM(BK237:BK239)</f>
        <v>0</v>
      </c>
    </row>
    <row r="237" spans="1:65" s="2" customFormat="1" ht="37.950000000000003" customHeight="1">
      <c r="A237" s="26"/>
      <c r="B237" s="138"/>
      <c r="C237" s="139" t="s">
        <v>510</v>
      </c>
      <c r="D237" s="139" t="s">
        <v>128</v>
      </c>
      <c r="E237" s="140" t="s">
        <v>511</v>
      </c>
      <c r="F237" s="141" t="s">
        <v>512</v>
      </c>
      <c r="G237" s="142" t="s">
        <v>146</v>
      </c>
      <c r="H237" s="143">
        <v>189.5</v>
      </c>
      <c r="I237" s="143"/>
      <c r="J237" s="143">
        <f>ROUND(I237*H237,3)</f>
        <v>0</v>
      </c>
      <c r="K237" s="144"/>
      <c r="L237" s="27"/>
      <c r="M237" s="145" t="s">
        <v>1</v>
      </c>
      <c r="N237" s="146" t="s">
        <v>38</v>
      </c>
      <c r="O237" s="147">
        <v>0.318</v>
      </c>
      <c r="P237" s="147">
        <f>O237*H237</f>
        <v>60.261000000000003</v>
      </c>
      <c r="Q237" s="147">
        <v>9.5000000000000001E-2</v>
      </c>
      <c r="R237" s="147">
        <f>Q237*H237</f>
        <v>18.002500000000001</v>
      </c>
      <c r="S237" s="147">
        <v>0</v>
      </c>
      <c r="T237" s="148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9" t="s">
        <v>187</v>
      </c>
      <c r="AT237" s="149" t="s">
        <v>128</v>
      </c>
      <c r="AU237" s="149" t="s">
        <v>133</v>
      </c>
      <c r="AY237" s="14" t="s">
        <v>126</v>
      </c>
      <c r="BE237" s="150">
        <f>IF(N237="základná",J237,0)</f>
        <v>0</v>
      </c>
      <c r="BF237" s="150">
        <f>IF(N237="znížená",J237,0)</f>
        <v>0</v>
      </c>
      <c r="BG237" s="150">
        <f>IF(N237="zákl. prenesená",J237,0)</f>
        <v>0</v>
      </c>
      <c r="BH237" s="150">
        <f>IF(N237="zníž. prenesená",J237,0)</f>
        <v>0</v>
      </c>
      <c r="BI237" s="150">
        <f>IF(N237="nulová",J237,0)</f>
        <v>0</v>
      </c>
      <c r="BJ237" s="14" t="s">
        <v>133</v>
      </c>
      <c r="BK237" s="151">
        <f>ROUND(I237*H237,3)</f>
        <v>0</v>
      </c>
      <c r="BL237" s="14" t="s">
        <v>187</v>
      </c>
      <c r="BM237" s="149" t="s">
        <v>513</v>
      </c>
    </row>
    <row r="238" spans="1:65" s="2" customFormat="1" ht="24.15" customHeight="1">
      <c r="A238" s="26"/>
      <c r="B238" s="138"/>
      <c r="C238" s="139" t="s">
        <v>515</v>
      </c>
      <c r="D238" s="139" t="s">
        <v>128</v>
      </c>
      <c r="E238" s="140" t="s">
        <v>516</v>
      </c>
      <c r="F238" s="141" t="s">
        <v>517</v>
      </c>
      <c r="G238" s="142" t="s">
        <v>230</v>
      </c>
      <c r="H238" s="143">
        <v>198.5</v>
      </c>
      <c r="I238" s="143"/>
      <c r="J238" s="143">
        <f>ROUND(I238*H238,3)</f>
        <v>0</v>
      </c>
      <c r="K238" s="144"/>
      <c r="L238" s="27"/>
      <c r="M238" s="145" t="s">
        <v>1</v>
      </c>
      <c r="N238" s="146" t="s">
        <v>38</v>
      </c>
      <c r="O238" s="147">
        <v>4.9000000000000002E-2</v>
      </c>
      <c r="P238" s="147">
        <f>O238*H238</f>
        <v>9.7264999999999997</v>
      </c>
      <c r="Q238" s="147">
        <v>6.0000000000000002E-5</v>
      </c>
      <c r="R238" s="147">
        <f>Q238*H238</f>
        <v>1.191E-2</v>
      </c>
      <c r="S238" s="147">
        <v>0.1</v>
      </c>
      <c r="T238" s="148">
        <f>S238*H238</f>
        <v>19.850000000000001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9" t="s">
        <v>187</v>
      </c>
      <c r="AT238" s="149" t="s">
        <v>128</v>
      </c>
      <c r="AU238" s="149" t="s">
        <v>133</v>
      </c>
      <c r="AY238" s="14" t="s">
        <v>126</v>
      </c>
      <c r="BE238" s="150">
        <f>IF(N238="základná",J238,0)</f>
        <v>0</v>
      </c>
      <c r="BF238" s="150">
        <f>IF(N238="znížená",J238,0)</f>
        <v>0</v>
      </c>
      <c r="BG238" s="150">
        <f>IF(N238="zákl. prenesená",J238,0)</f>
        <v>0</v>
      </c>
      <c r="BH238" s="150">
        <f>IF(N238="zníž. prenesená",J238,0)</f>
        <v>0</v>
      </c>
      <c r="BI238" s="150">
        <f>IF(N238="nulová",J238,0)</f>
        <v>0</v>
      </c>
      <c r="BJ238" s="14" t="s">
        <v>133</v>
      </c>
      <c r="BK238" s="151">
        <f>ROUND(I238*H238,3)</f>
        <v>0</v>
      </c>
      <c r="BL238" s="14" t="s">
        <v>187</v>
      </c>
      <c r="BM238" s="149" t="s">
        <v>518</v>
      </c>
    </row>
    <row r="239" spans="1:65" s="2" customFormat="1" ht="24.15" customHeight="1">
      <c r="A239" s="26"/>
      <c r="B239" s="138"/>
      <c r="C239" s="139" t="s">
        <v>519</v>
      </c>
      <c r="D239" s="139" t="s">
        <v>128</v>
      </c>
      <c r="E239" s="140" t="s">
        <v>520</v>
      </c>
      <c r="F239" s="141" t="s">
        <v>521</v>
      </c>
      <c r="G239" s="142" t="s">
        <v>328</v>
      </c>
      <c r="H239" s="143">
        <v>19.052</v>
      </c>
      <c r="I239" s="143"/>
      <c r="J239" s="143">
        <f>ROUND(I239*H239,3)</f>
        <v>0</v>
      </c>
      <c r="K239" s="144"/>
      <c r="L239" s="27"/>
      <c r="M239" s="145" t="s">
        <v>1</v>
      </c>
      <c r="N239" s="146" t="s">
        <v>38</v>
      </c>
      <c r="O239" s="147">
        <v>2.9950000000000001</v>
      </c>
      <c r="P239" s="147">
        <f>O239*H239</f>
        <v>57.060740000000003</v>
      </c>
      <c r="Q239" s="147">
        <v>0</v>
      </c>
      <c r="R239" s="147">
        <f>Q239*H239</f>
        <v>0</v>
      </c>
      <c r="S239" s="147">
        <v>0</v>
      </c>
      <c r="T239" s="148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9" t="s">
        <v>187</v>
      </c>
      <c r="AT239" s="149" t="s">
        <v>128</v>
      </c>
      <c r="AU239" s="149" t="s">
        <v>133</v>
      </c>
      <c r="AY239" s="14" t="s">
        <v>126</v>
      </c>
      <c r="BE239" s="150">
        <f>IF(N239="základná",J239,0)</f>
        <v>0</v>
      </c>
      <c r="BF239" s="150">
        <f>IF(N239="znížená",J239,0)</f>
        <v>0</v>
      </c>
      <c r="BG239" s="150">
        <f>IF(N239="zákl. prenesená",J239,0)</f>
        <v>0</v>
      </c>
      <c r="BH239" s="150">
        <f>IF(N239="zníž. prenesená",J239,0)</f>
        <v>0</v>
      </c>
      <c r="BI239" s="150">
        <f>IF(N239="nulová",J239,0)</f>
        <v>0</v>
      </c>
      <c r="BJ239" s="14" t="s">
        <v>133</v>
      </c>
      <c r="BK239" s="151">
        <f>ROUND(I239*H239,3)</f>
        <v>0</v>
      </c>
      <c r="BL239" s="14" t="s">
        <v>187</v>
      </c>
      <c r="BM239" s="149" t="s">
        <v>522</v>
      </c>
    </row>
    <row r="240" spans="1:65" s="12" customFormat="1" ht="22.95" customHeight="1">
      <c r="B240" s="126"/>
      <c r="D240" s="127" t="s">
        <v>71</v>
      </c>
      <c r="E240" s="136" t="s">
        <v>523</v>
      </c>
      <c r="F240" s="136" t="s">
        <v>524</v>
      </c>
      <c r="J240" s="137">
        <f>BK240</f>
        <v>0</v>
      </c>
      <c r="L240" s="126"/>
      <c r="M240" s="130"/>
      <c r="N240" s="131"/>
      <c r="O240" s="131"/>
      <c r="P240" s="132">
        <f>SUM(P241:P243)</f>
        <v>0.46468047729532597</v>
      </c>
      <c r="Q240" s="131"/>
      <c r="R240" s="132">
        <f>SUM(R241:R243)</f>
        <v>0</v>
      </c>
      <c r="S240" s="131"/>
      <c r="T240" s="133">
        <f>SUM(T241:T243)</f>
        <v>0</v>
      </c>
      <c r="AR240" s="127" t="s">
        <v>133</v>
      </c>
      <c r="AT240" s="134" t="s">
        <v>71</v>
      </c>
      <c r="AU240" s="134" t="s">
        <v>80</v>
      </c>
      <c r="AY240" s="127" t="s">
        <v>126</v>
      </c>
      <c r="BK240" s="135">
        <f>SUM(BK241:BK243)</f>
        <v>0</v>
      </c>
    </row>
    <row r="241" spans="1:65" s="2" customFormat="1" ht="14.4" customHeight="1">
      <c r="A241" s="26"/>
      <c r="B241" s="138"/>
      <c r="C241" s="139" t="s">
        <v>525</v>
      </c>
      <c r="D241" s="139" t="s">
        <v>128</v>
      </c>
      <c r="E241" s="140" t="s">
        <v>526</v>
      </c>
      <c r="F241" s="141" t="s">
        <v>527</v>
      </c>
      <c r="G241" s="142" t="s">
        <v>528</v>
      </c>
      <c r="H241" s="143">
        <v>1</v>
      </c>
      <c r="I241" s="143"/>
      <c r="J241" s="143">
        <f>ROUND(I241*H241,3)</f>
        <v>0</v>
      </c>
      <c r="K241" s="144"/>
      <c r="L241" s="27"/>
      <c r="M241" s="145" t="s">
        <v>1</v>
      </c>
      <c r="N241" s="146" t="s">
        <v>38</v>
      </c>
      <c r="O241" s="147">
        <v>0.17299999999999999</v>
      </c>
      <c r="P241" s="147">
        <f>O241*H241</f>
        <v>0.17299999999999999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9" t="s">
        <v>187</v>
      </c>
      <c r="AT241" s="149" t="s">
        <v>128</v>
      </c>
      <c r="AU241" s="149" t="s">
        <v>133</v>
      </c>
      <c r="AY241" s="14" t="s">
        <v>126</v>
      </c>
      <c r="BE241" s="150">
        <f>IF(N241="základná",J241,0)</f>
        <v>0</v>
      </c>
      <c r="BF241" s="150">
        <f>IF(N241="znížená",J241,0)</f>
        <v>0</v>
      </c>
      <c r="BG241" s="150">
        <f>IF(N241="zákl. prenesená",J241,0)</f>
        <v>0</v>
      </c>
      <c r="BH241" s="150">
        <f>IF(N241="zníž. prenesená",J241,0)</f>
        <v>0</v>
      </c>
      <c r="BI241" s="150">
        <f>IF(N241="nulová",J241,0)</f>
        <v>0</v>
      </c>
      <c r="BJ241" s="14" t="s">
        <v>133</v>
      </c>
      <c r="BK241" s="151">
        <f>ROUND(I241*H241,3)</f>
        <v>0</v>
      </c>
      <c r="BL241" s="14" t="s">
        <v>187</v>
      </c>
      <c r="BM241" s="149" t="s">
        <v>529</v>
      </c>
    </row>
    <row r="242" spans="1:65" s="2" customFormat="1" ht="14.4" customHeight="1">
      <c r="A242" s="26"/>
      <c r="B242" s="138"/>
      <c r="C242" s="139" t="s">
        <v>530</v>
      </c>
      <c r="D242" s="139" t="s">
        <v>128</v>
      </c>
      <c r="E242" s="140" t="s">
        <v>531</v>
      </c>
      <c r="F242" s="141" t="s">
        <v>532</v>
      </c>
      <c r="G242" s="142" t="s">
        <v>528</v>
      </c>
      <c r="H242" s="143">
        <v>1</v>
      </c>
      <c r="I242" s="143"/>
      <c r="J242" s="143">
        <f>ROUND(I242*H242,3)</f>
        <v>0</v>
      </c>
      <c r="K242" s="144"/>
      <c r="L242" s="27"/>
      <c r="M242" s="145" t="s">
        <v>1</v>
      </c>
      <c r="N242" s="146" t="s">
        <v>38</v>
      </c>
      <c r="O242" s="147">
        <v>0.29168047729532598</v>
      </c>
      <c r="P242" s="147">
        <f>O242*H242</f>
        <v>0.29168047729532598</v>
      </c>
      <c r="Q242" s="147">
        <v>0</v>
      </c>
      <c r="R242" s="147">
        <f>Q242*H242</f>
        <v>0</v>
      </c>
      <c r="S242" s="147">
        <v>0</v>
      </c>
      <c r="T242" s="148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9" t="s">
        <v>187</v>
      </c>
      <c r="AT242" s="149" t="s">
        <v>128</v>
      </c>
      <c r="AU242" s="149" t="s">
        <v>133</v>
      </c>
      <c r="AY242" s="14" t="s">
        <v>126</v>
      </c>
      <c r="BE242" s="150">
        <f>IF(N242="základná",J242,0)</f>
        <v>0</v>
      </c>
      <c r="BF242" s="150">
        <f>IF(N242="znížená",J242,0)</f>
        <v>0</v>
      </c>
      <c r="BG242" s="150">
        <f>IF(N242="zákl. prenesená",J242,0)</f>
        <v>0</v>
      </c>
      <c r="BH242" s="150">
        <f>IF(N242="zníž. prenesená",J242,0)</f>
        <v>0</v>
      </c>
      <c r="BI242" s="150">
        <f>IF(N242="nulová",J242,0)</f>
        <v>0</v>
      </c>
      <c r="BJ242" s="14" t="s">
        <v>133</v>
      </c>
      <c r="BK242" s="151">
        <f>ROUND(I242*H242,3)</f>
        <v>0</v>
      </c>
      <c r="BL242" s="14" t="s">
        <v>187</v>
      </c>
      <c r="BM242" s="149" t="s">
        <v>533</v>
      </c>
    </row>
    <row r="243" spans="1:65" s="2" customFormat="1" ht="24.15" customHeight="1">
      <c r="A243" s="26"/>
      <c r="B243" s="138"/>
      <c r="C243" s="139" t="s">
        <v>534</v>
      </c>
      <c r="D243" s="139" t="s">
        <v>128</v>
      </c>
      <c r="E243" s="140" t="s">
        <v>535</v>
      </c>
      <c r="F243" s="141" t="s">
        <v>536</v>
      </c>
      <c r="G243" s="142" t="s">
        <v>537</v>
      </c>
      <c r="H243" s="143">
        <v>1.663</v>
      </c>
      <c r="I243" s="143"/>
      <c r="J243" s="143">
        <f>ROUND(I243*H243,3)</f>
        <v>0</v>
      </c>
      <c r="K243" s="144"/>
      <c r="L243" s="27"/>
      <c r="M243" s="145" t="s">
        <v>1</v>
      </c>
      <c r="N243" s="146" t="s">
        <v>38</v>
      </c>
      <c r="O243" s="147">
        <v>0</v>
      </c>
      <c r="P243" s="147">
        <f>O243*H243</f>
        <v>0</v>
      </c>
      <c r="Q243" s="147">
        <v>0</v>
      </c>
      <c r="R243" s="147">
        <f>Q243*H243</f>
        <v>0</v>
      </c>
      <c r="S243" s="147">
        <v>0</v>
      </c>
      <c r="T243" s="148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9" t="s">
        <v>187</v>
      </c>
      <c r="AT243" s="149" t="s">
        <v>128</v>
      </c>
      <c r="AU243" s="149" t="s">
        <v>133</v>
      </c>
      <c r="AY243" s="14" t="s">
        <v>126</v>
      </c>
      <c r="BE243" s="150">
        <f>IF(N243="základná",J243,0)</f>
        <v>0</v>
      </c>
      <c r="BF243" s="150">
        <f>IF(N243="znížená",J243,0)</f>
        <v>0</v>
      </c>
      <c r="BG243" s="150">
        <f>IF(N243="zákl. prenesená",J243,0)</f>
        <v>0</v>
      </c>
      <c r="BH243" s="150">
        <f>IF(N243="zníž. prenesená",J243,0)</f>
        <v>0</v>
      </c>
      <c r="BI243" s="150">
        <f>IF(N243="nulová",J243,0)</f>
        <v>0</v>
      </c>
      <c r="BJ243" s="14" t="s">
        <v>133</v>
      </c>
      <c r="BK243" s="151">
        <f>ROUND(I243*H243,3)</f>
        <v>0</v>
      </c>
      <c r="BL243" s="14" t="s">
        <v>187</v>
      </c>
      <c r="BM243" s="149" t="s">
        <v>538</v>
      </c>
    </row>
    <row r="244" spans="1:65" s="12" customFormat="1" ht="22.95" customHeight="1">
      <c r="B244" s="126"/>
      <c r="D244" s="127" t="s">
        <v>71</v>
      </c>
      <c r="E244" s="136" t="s">
        <v>539</v>
      </c>
      <c r="F244" s="136" t="s">
        <v>540</v>
      </c>
      <c r="J244" s="137">
        <f>BK244</f>
        <v>0</v>
      </c>
      <c r="L244" s="126"/>
      <c r="M244" s="130"/>
      <c r="N244" s="131"/>
      <c r="O244" s="131"/>
      <c r="P244" s="132">
        <f>SUM(P245:P245)</f>
        <v>0</v>
      </c>
      <c r="Q244" s="131"/>
      <c r="R244" s="132">
        <f>SUM(R245:R245)</f>
        <v>0</v>
      </c>
      <c r="S244" s="131"/>
      <c r="T244" s="133">
        <f>SUM(T245:T245)</f>
        <v>0</v>
      </c>
      <c r="AR244" s="127" t="s">
        <v>133</v>
      </c>
      <c r="AT244" s="134" t="s">
        <v>71</v>
      </c>
      <c r="AU244" s="134" t="s">
        <v>80</v>
      </c>
      <c r="AY244" s="127" t="s">
        <v>126</v>
      </c>
      <c r="BK244" s="135">
        <f>SUM(BK245:BK245)</f>
        <v>0</v>
      </c>
    </row>
    <row r="245" spans="1:65" s="2" customFormat="1" ht="24.15" customHeight="1">
      <c r="A245" s="26"/>
      <c r="B245" s="138"/>
      <c r="C245" s="139"/>
      <c r="D245" s="139"/>
      <c r="E245" s="140"/>
      <c r="F245" s="141"/>
      <c r="G245" s="142"/>
      <c r="H245" s="143"/>
      <c r="I245" s="143"/>
      <c r="J245" s="143"/>
      <c r="K245" s="144"/>
      <c r="L245" s="27"/>
      <c r="M245" s="165"/>
      <c r="N245" s="166"/>
      <c r="O245" s="167"/>
      <c r="P245" s="167"/>
      <c r="Q245" s="167"/>
      <c r="R245" s="167"/>
      <c r="S245" s="167"/>
      <c r="T245" s="168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9"/>
      <c r="AT245" s="149"/>
      <c r="AU245" s="149"/>
      <c r="AY245" s="14"/>
      <c r="BE245" s="150"/>
      <c r="BF245" s="150"/>
      <c r="BG245" s="150"/>
      <c r="BH245" s="150"/>
      <c r="BI245" s="150"/>
      <c r="BJ245" s="14"/>
      <c r="BK245" s="151"/>
      <c r="BL245" s="14"/>
      <c r="BM245" s="149"/>
    </row>
    <row r="246" spans="1:65" s="2" customFormat="1" ht="6.9" customHeight="1">
      <c r="A246" s="26"/>
      <c r="B246" s="41"/>
      <c r="C246" s="42"/>
      <c r="D246" s="42"/>
      <c r="E246" s="42"/>
      <c r="F246" s="42"/>
      <c r="G246" s="42"/>
      <c r="H246" s="42"/>
      <c r="I246" s="42"/>
      <c r="J246" s="42"/>
      <c r="K246" s="42"/>
      <c r="L246" s="27"/>
      <c r="M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</row>
  </sheetData>
  <autoFilter ref="C130:K245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07"/>
  <sheetViews>
    <sheetView showGridLines="0" workbookViewId="0">
      <selection activeCell="E4" sqref="E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196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4" t="s">
        <v>84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88</v>
      </c>
      <c r="L4" s="17"/>
      <c r="M4" s="8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11" t="str">
        <f>'Rekapitulácia stavby'!K6</f>
        <v>SOŠ služieb a lesníctva, Banská Štiavnica - SO 01 Objekt A, zlepšenie vzdelávacej a odbornej infraštruktúry</v>
      </c>
      <c r="F7" s="212"/>
      <c r="G7" s="212"/>
      <c r="H7" s="212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7" t="s">
        <v>543</v>
      </c>
      <c r="F9" s="210"/>
      <c r="G9" s="210"/>
      <c r="H9" s="21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6" t="str">
        <f>'Rekapitulácia stavby'!E14</f>
        <v xml:space="preserve"> </v>
      </c>
      <c r="F18" s="176"/>
      <c r="G18" s="176"/>
      <c r="H18" s="176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544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ROUND(J119,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3" t="s">
        <v>36</v>
      </c>
      <c r="E33" s="23" t="s">
        <v>37</v>
      </c>
      <c r="F33" s="94">
        <f>ROUND((SUM(BE119:BE206)),  2)</f>
        <v>0</v>
      </c>
      <c r="G33" s="26"/>
      <c r="H33" s="26"/>
      <c r="I33" s="95">
        <v>0.2</v>
      </c>
      <c r="J33" s="94">
        <f>ROUND(((SUM(BE119:BE206))*I33),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3" t="s">
        <v>38</v>
      </c>
      <c r="F34" s="94">
        <f>ROUND((SUM(BF119:BF206)),  2)</f>
        <v>0</v>
      </c>
      <c r="G34" s="26"/>
      <c r="H34" s="26"/>
      <c r="I34" s="95">
        <v>0.2</v>
      </c>
      <c r="J34" s="94">
        <f>ROUND(((SUM(BF119:BF206))*I34),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39</v>
      </c>
      <c r="F35" s="94">
        <f>ROUND((SUM(BG119:BG206)),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40</v>
      </c>
      <c r="F36" s="94">
        <f>ROUND((SUM(BH119:BH206)),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41</v>
      </c>
      <c r="F37" s="94">
        <f>ROUND((SUM(BI119:BI206)),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11" t="str">
        <f>E7</f>
        <v>SOŠ služieb a lesníctva, Banská Štiavnica - SO 01 Objekt A, zlepšenie vzdelávacej a odbornej infraštruktúry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7" t="str">
        <f>E9</f>
        <v>02 - Elektroinštalácie</v>
      </c>
      <c r="F87" s="210"/>
      <c r="G87" s="210"/>
      <c r="H87" s="21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Kolpašská 1586/9, Banská Štiavnica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19</v>
      </c>
      <c r="D91" s="26"/>
      <c r="E91" s="26"/>
      <c r="F91" s="21" t="str">
        <f>E15</f>
        <v>SOŠ služieb a lesníctva, Banská Štiavnica</v>
      </c>
      <c r="G91" s="26"/>
      <c r="H91" s="26"/>
      <c r="I91" s="23" t="s">
        <v>25</v>
      </c>
      <c r="J91" s="24" t="str">
        <f>E21</f>
        <v>Orbita Motors,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Kollár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93</v>
      </c>
      <c r="D94" s="96"/>
      <c r="E94" s="96"/>
      <c r="F94" s="96"/>
      <c r="G94" s="96"/>
      <c r="H94" s="96"/>
      <c r="I94" s="96"/>
      <c r="J94" s="105" t="s">
        <v>94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06" t="s">
        <v>95</v>
      </c>
      <c r="D96" s="26"/>
      <c r="E96" s="26"/>
      <c r="F96" s="26"/>
      <c r="G96" s="26"/>
      <c r="H96" s="26"/>
      <c r="I96" s="26"/>
      <c r="J96" s="65">
        <f>J119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" customHeight="1">
      <c r="B97" s="107"/>
      <c r="D97" s="108" t="s">
        <v>545</v>
      </c>
      <c r="E97" s="109"/>
      <c r="F97" s="109"/>
      <c r="G97" s="109"/>
      <c r="H97" s="109"/>
      <c r="I97" s="109"/>
      <c r="J97" s="110">
        <f>J120</f>
        <v>0</v>
      </c>
      <c r="L97" s="107"/>
    </row>
    <row r="98" spans="1:31" s="9" customFormat="1" ht="24.9" customHeight="1">
      <c r="B98" s="107"/>
      <c r="D98" s="108" t="s">
        <v>546</v>
      </c>
      <c r="E98" s="109"/>
      <c r="F98" s="109"/>
      <c r="G98" s="109"/>
      <c r="H98" s="109"/>
      <c r="I98" s="109"/>
      <c r="J98" s="110">
        <f>J163</f>
        <v>0</v>
      </c>
      <c r="L98" s="107"/>
    </row>
    <row r="99" spans="1:31" s="9" customFormat="1" ht="24.9" customHeight="1">
      <c r="B99" s="107"/>
      <c r="D99" s="108" t="s">
        <v>547</v>
      </c>
      <c r="E99" s="109"/>
      <c r="F99" s="109"/>
      <c r="G99" s="109"/>
      <c r="H99" s="109"/>
      <c r="I99" s="109"/>
      <c r="J99" s="110">
        <f>J190</f>
        <v>0</v>
      </c>
      <c r="L99" s="107"/>
    </row>
    <row r="100" spans="1:31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" customHeight="1">
      <c r="A106" s="26"/>
      <c r="B106" s="27"/>
      <c r="C106" s="18" t="s">
        <v>112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6.25" customHeight="1">
      <c r="A109" s="26"/>
      <c r="B109" s="27"/>
      <c r="C109" s="26"/>
      <c r="D109" s="26"/>
      <c r="E109" s="211" t="str">
        <f>E7</f>
        <v>SOŠ služieb a lesníctva, Banská Štiavnica - SO 01 Objekt A, zlepšenie vzdelávacej a odbornej infraštruktúry</v>
      </c>
      <c r="F109" s="212"/>
      <c r="G109" s="212"/>
      <c r="H109" s="212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89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97" t="str">
        <f>E9</f>
        <v>02 - Elektroinštalácie</v>
      </c>
      <c r="F111" s="210"/>
      <c r="G111" s="210"/>
      <c r="H111" s="210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16</v>
      </c>
      <c r="D113" s="26"/>
      <c r="E113" s="26"/>
      <c r="F113" s="21" t="str">
        <f>F12</f>
        <v>Kolpašská 1586/9, Banská Štiavnica</v>
      </c>
      <c r="G113" s="26"/>
      <c r="H113" s="26"/>
      <c r="I113" s="23" t="s">
        <v>18</v>
      </c>
      <c r="J113" s="49" t="str">
        <f>IF(J12="","",J12)</f>
        <v/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15" customHeight="1">
      <c r="A115" s="26"/>
      <c r="B115" s="27"/>
      <c r="C115" s="23" t="s">
        <v>19</v>
      </c>
      <c r="D115" s="26"/>
      <c r="E115" s="26"/>
      <c r="F115" s="21" t="str">
        <f>E15</f>
        <v>SOŠ služieb a lesníctva, Banská Štiavnica</v>
      </c>
      <c r="G115" s="26"/>
      <c r="H115" s="26"/>
      <c r="I115" s="23" t="s">
        <v>25</v>
      </c>
      <c r="J115" s="24" t="str">
        <f>E21</f>
        <v>Orbita Motors, a.s.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15" customHeight="1">
      <c r="A116" s="26"/>
      <c r="B116" s="27"/>
      <c r="C116" s="23" t="s">
        <v>23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29</v>
      </c>
      <c r="J116" s="24" t="str">
        <f>E24</f>
        <v>Kollár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113</v>
      </c>
      <c r="D118" s="118" t="s">
        <v>57</v>
      </c>
      <c r="E118" s="118" t="s">
        <v>53</v>
      </c>
      <c r="F118" s="118" t="s">
        <v>54</v>
      </c>
      <c r="G118" s="118" t="s">
        <v>114</v>
      </c>
      <c r="H118" s="118" t="s">
        <v>115</v>
      </c>
      <c r="I118" s="118" t="s">
        <v>116</v>
      </c>
      <c r="J118" s="119" t="s">
        <v>94</v>
      </c>
      <c r="K118" s="120" t="s">
        <v>117</v>
      </c>
      <c r="L118" s="121"/>
      <c r="M118" s="56" t="s">
        <v>1</v>
      </c>
      <c r="N118" s="57" t="s">
        <v>36</v>
      </c>
      <c r="O118" s="57" t="s">
        <v>118</v>
      </c>
      <c r="P118" s="57" t="s">
        <v>119</v>
      </c>
      <c r="Q118" s="57" t="s">
        <v>120</v>
      </c>
      <c r="R118" s="57" t="s">
        <v>121</v>
      </c>
      <c r="S118" s="57" t="s">
        <v>122</v>
      </c>
      <c r="T118" s="58" t="s">
        <v>123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5" customHeight="1">
      <c r="A119" s="26"/>
      <c r="B119" s="27"/>
      <c r="C119" s="63" t="s">
        <v>95</v>
      </c>
      <c r="D119" s="26"/>
      <c r="E119" s="26"/>
      <c r="F119" s="26"/>
      <c r="G119" s="26"/>
      <c r="H119" s="26"/>
      <c r="I119" s="26"/>
      <c r="J119" s="122">
        <f>BK119</f>
        <v>0</v>
      </c>
      <c r="K119" s="26"/>
      <c r="L119" s="27"/>
      <c r="M119" s="59"/>
      <c r="N119" s="50"/>
      <c r="O119" s="60"/>
      <c r="P119" s="123">
        <f>P120+P163+P190</f>
        <v>0</v>
      </c>
      <c r="Q119" s="60"/>
      <c r="R119" s="123">
        <f>R120+R163+R190</f>
        <v>0</v>
      </c>
      <c r="S119" s="60"/>
      <c r="T119" s="124">
        <f>T120+T163+T190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71</v>
      </c>
      <c r="AU119" s="14" t="s">
        <v>96</v>
      </c>
      <c r="BK119" s="125">
        <f>BK120+BK163+BK190</f>
        <v>0</v>
      </c>
    </row>
    <row r="120" spans="1:65" s="12" customFormat="1" ht="25.95" customHeight="1">
      <c r="B120" s="126"/>
      <c r="D120" s="127" t="s">
        <v>71</v>
      </c>
      <c r="E120" s="128" t="s">
        <v>548</v>
      </c>
      <c r="F120" s="128" t="s">
        <v>549</v>
      </c>
      <c r="J120" s="129">
        <f>BK120</f>
        <v>0</v>
      </c>
      <c r="L120" s="126"/>
      <c r="M120" s="130"/>
      <c r="N120" s="131"/>
      <c r="O120" s="131"/>
      <c r="P120" s="132">
        <f>SUM(P121:P162)</f>
        <v>0</v>
      </c>
      <c r="Q120" s="131"/>
      <c r="R120" s="132">
        <f>SUM(R121:R162)</f>
        <v>0</v>
      </c>
      <c r="S120" s="131"/>
      <c r="T120" s="133">
        <f>SUM(T121:T162)</f>
        <v>0</v>
      </c>
      <c r="AR120" s="127" t="s">
        <v>139</v>
      </c>
      <c r="AT120" s="134" t="s">
        <v>71</v>
      </c>
      <c r="AU120" s="134" t="s">
        <v>72</v>
      </c>
      <c r="AY120" s="127" t="s">
        <v>126</v>
      </c>
      <c r="BK120" s="135">
        <f>SUM(BK121:BK162)</f>
        <v>0</v>
      </c>
    </row>
    <row r="121" spans="1:65" s="2" customFormat="1" ht="14.4" customHeight="1">
      <c r="A121" s="26"/>
      <c r="B121" s="138"/>
      <c r="C121" s="152" t="s">
        <v>80</v>
      </c>
      <c r="D121" s="152" t="s">
        <v>227</v>
      </c>
      <c r="E121" s="153" t="s">
        <v>550</v>
      </c>
      <c r="F121" s="154" t="s">
        <v>551</v>
      </c>
      <c r="G121" s="155" t="s">
        <v>146</v>
      </c>
      <c r="H121" s="156">
        <v>250</v>
      </c>
      <c r="I121" s="156"/>
      <c r="J121" s="156">
        <f t="shared" ref="J121:J162" si="0">ROUND(I121*H121,3)</f>
        <v>0</v>
      </c>
      <c r="K121" s="157"/>
      <c r="L121" s="158"/>
      <c r="M121" s="159" t="s">
        <v>1</v>
      </c>
      <c r="N121" s="160" t="s">
        <v>38</v>
      </c>
      <c r="O121" s="147">
        <v>0</v>
      </c>
      <c r="P121" s="147">
        <f t="shared" ref="P121:P162" si="1">O121*H121</f>
        <v>0</v>
      </c>
      <c r="Q121" s="147">
        <v>0</v>
      </c>
      <c r="R121" s="147">
        <f t="shared" ref="R121:R162" si="2">Q121*H121</f>
        <v>0</v>
      </c>
      <c r="S121" s="147">
        <v>0</v>
      </c>
      <c r="T121" s="148">
        <f t="shared" ref="T121:T162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9" t="s">
        <v>552</v>
      </c>
      <c r="AT121" s="149" t="s">
        <v>227</v>
      </c>
      <c r="AU121" s="149" t="s">
        <v>80</v>
      </c>
      <c r="AY121" s="14" t="s">
        <v>126</v>
      </c>
      <c r="BE121" s="150">
        <f t="shared" ref="BE121:BE162" si="4">IF(N121="základná",J121,0)</f>
        <v>0</v>
      </c>
      <c r="BF121" s="150">
        <f t="shared" ref="BF121:BF162" si="5">IF(N121="znížená",J121,0)</f>
        <v>0</v>
      </c>
      <c r="BG121" s="150">
        <f t="shared" ref="BG121:BG162" si="6">IF(N121="zákl. prenesená",J121,0)</f>
        <v>0</v>
      </c>
      <c r="BH121" s="150">
        <f t="shared" ref="BH121:BH162" si="7">IF(N121="zníž. prenesená",J121,0)</f>
        <v>0</v>
      </c>
      <c r="BI121" s="150">
        <f t="shared" ref="BI121:BI162" si="8">IF(N121="nulová",J121,0)</f>
        <v>0</v>
      </c>
      <c r="BJ121" s="14" t="s">
        <v>133</v>
      </c>
      <c r="BK121" s="151">
        <f t="shared" ref="BK121:BK162" si="9">ROUND(I121*H121,3)</f>
        <v>0</v>
      </c>
      <c r="BL121" s="14" t="s">
        <v>387</v>
      </c>
      <c r="BM121" s="149" t="s">
        <v>133</v>
      </c>
    </row>
    <row r="122" spans="1:65" s="2" customFormat="1" ht="14.4" customHeight="1">
      <c r="A122" s="26"/>
      <c r="B122" s="138"/>
      <c r="C122" s="152" t="s">
        <v>133</v>
      </c>
      <c r="D122" s="152" t="s">
        <v>227</v>
      </c>
      <c r="E122" s="153" t="s">
        <v>553</v>
      </c>
      <c r="F122" s="154" t="s">
        <v>554</v>
      </c>
      <c r="G122" s="155" t="s">
        <v>146</v>
      </c>
      <c r="H122" s="156">
        <v>880</v>
      </c>
      <c r="I122" s="156"/>
      <c r="J122" s="156">
        <f t="shared" si="0"/>
        <v>0</v>
      </c>
      <c r="K122" s="157"/>
      <c r="L122" s="158"/>
      <c r="M122" s="159" t="s">
        <v>1</v>
      </c>
      <c r="N122" s="160" t="s">
        <v>38</v>
      </c>
      <c r="O122" s="147">
        <v>0</v>
      </c>
      <c r="P122" s="147">
        <f t="shared" si="1"/>
        <v>0</v>
      </c>
      <c r="Q122" s="147">
        <v>0</v>
      </c>
      <c r="R122" s="147">
        <f t="shared" si="2"/>
        <v>0</v>
      </c>
      <c r="S122" s="147">
        <v>0</v>
      </c>
      <c r="T122" s="148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9" t="s">
        <v>552</v>
      </c>
      <c r="AT122" s="149" t="s">
        <v>227</v>
      </c>
      <c r="AU122" s="149" t="s">
        <v>80</v>
      </c>
      <c r="AY122" s="14" t="s">
        <v>126</v>
      </c>
      <c r="BE122" s="150">
        <f t="shared" si="4"/>
        <v>0</v>
      </c>
      <c r="BF122" s="150">
        <f t="shared" si="5"/>
        <v>0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4" t="s">
        <v>133</v>
      </c>
      <c r="BK122" s="151">
        <f t="shared" si="9"/>
        <v>0</v>
      </c>
      <c r="BL122" s="14" t="s">
        <v>387</v>
      </c>
      <c r="BM122" s="149" t="s">
        <v>132</v>
      </c>
    </row>
    <row r="123" spans="1:65" s="2" customFormat="1" ht="14.4" customHeight="1">
      <c r="A123" s="26"/>
      <c r="B123" s="138"/>
      <c r="C123" s="152" t="s">
        <v>139</v>
      </c>
      <c r="D123" s="152" t="s">
        <v>227</v>
      </c>
      <c r="E123" s="153" t="s">
        <v>555</v>
      </c>
      <c r="F123" s="154" t="s">
        <v>556</v>
      </c>
      <c r="G123" s="155" t="s">
        <v>230</v>
      </c>
      <c r="H123" s="156">
        <v>0</v>
      </c>
      <c r="I123" s="156"/>
      <c r="J123" s="156">
        <f t="shared" si="0"/>
        <v>0</v>
      </c>
      <c r="K123" s="157"/>
      <c r="L123" s="158"/>
      <c r="M123" s="159" t="s">
        <v>1</v>
      </c>
      <c r="N123" s="160" t="s">
        <v>38</v>
      </c>
      <c r="O123" s="147">
        <v>0</v>
      </c>
      <c r="P123" s="147">
        <f t="shared" si="1"/>
        <v>0</v>
      </c>
      <c r="Q123" s="147">
        <v>0</v>
      </c>
      <c r="R123" s="147">
        <f t="shared" si="2"/>
        <v>0</v>
      </c>
      <c r="S123" s="147">
        <v>0</v>
      </c>
      <c r="T123" s="148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552</v>
      </c>
      <c r="AT123" s="149" t="s">
        <v>227</v>
      </c>
      <c r="AU123" s="149" t="s">
        <v>80</v>
      </c>
      <c r="AY123" s="14" t="s">
        <v>126</v>
      </c>
      <c r="BE123" s="150">
        <f t="shared" si="4"/>
        <v>0</v>
      </c>
      <c r="BF123" s="150">
        <f t="shared" si="5"/>
        <v>0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4" t="s">
        <v>133</v>
      </c>
      <c r="BK123" s="151">
        <f t="shared" si="9"/>
        <v>0</v>
      </c>
      <c r="BL123" s="14" t="s">
        <v>387</v>
      </c>
      <c r="BM123" s="149" t="s">
        <v>148</v>
      </c>
    </row>
    <row r="124" spans="1:65" s="2" customFormat="1" ht="14.4" customHeight="1">
      <c r="A124" s="26"/>
      <c r="B124" s="138"/>
      <c r="C124" s="152" t="s">
        <v>132</v>
      </c>
      <c r="D124" s="152" t="s">
        <v>227</v>
      </c>
      <c r="E124" s="153" t="s">
        <v>557</v>
      </c>
      <c r="F124" s="154" t="s">
        <v>558</v>
      </c>
      <c r="G124" s="155" t="s">
        <v>230</v>
      </c>
      <c r="H124" s="156">
        <v>320</v>
      </c>
      <c r="I124" s="156"/>
      <c r="J124" s="156">
        <f t="shared" si="0"/>
        <v>0</v>
      </c>
      <c r="K124" s="157"/>
      <c r="L124" s="158"/>
      <c r="M124" s="159" t="s">
        <v>1</v>
      </c>
      <c r="N124" s="160" t="s">
        <v>38</v>
      </c>
      <c r="O124" s="147">
        <v>0</v>
      </c>
      <c r="P124" s="147">
        <f t="shared" si="1"/>
        <v>0</v>
      </c>
      <c r="Q124" s="147">
        <v>0</v>
      </c>
      <c r="R124" s="147">
        <f t="shared" si="2"/>
        <v>0</v>
      </c>
      <c r="S124" s="147">
        <v>0</v>
      </c>
      <c r="T124" s="148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552</v>
      </c>
      <c r="AT124" s="149" t="s">
        <v>227</v>
      </c>
      <c r="AU124" s="149" t="s">
        <v>80</v>
      </c>
      <c r="AY124" s="14" t="s">
        <v>126</v>
      </c>
      <c r="BE124" s="150">
        <f t="shared" si="4"/>
        <v>0</v>
      </c>
      <c r="BF124" s="150">
        <f t="shared" si="5"/>
        <v>0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4" t="s">
        <v>133</v>
      </c>
      <c r="BK124" s="151">
        <f t="shared" si="9"/>
        <v>0</v>
      </c>
      <c r="BL124" s="14" t="s">
        <v>387</v>
      </c>
      <c r="BM124" s="149" t="s">
        <v>158</v>
      </c>
    </row>
    <row r="125" spans="1:65" s="2" customFormat="1" ht="14.4" customHeight="1">
      <c r="A125" s="26"/>
      <c r="B125" s="138"/>
      <c r="C125" s="152" t="s">
        <v>150</v>
      </c>
      <c r="D125" s="152" t="s">
        <v>227</v>
      </c>
      <c r="E125" s="153" t="s">
        <v>559</v>
      </c>
      <c r="F125" s="154" t="s">
        <v>560</v>
      </c>
      <c r="G125" s="155" t="s">
        <v>146</v>
      </c>
      <c r="H125" s="156">
        <v>0</v>
      </c>
      <c r="I125" s="156"/>
      <c r="J125" s="156">
        <f t="shared" si="0"/>
        <v>0</v>
      </c>
      <c r="K125" s="157"/>
      <c r="L125" s="158"/>
      <c r="M125" s="159" t="s">
        <v>1</v>
      </c>
      <c r="N125" s="160" t="s">
        <v>38</v>
      </c>
      <c r="O125" s="147">
        <v>0</v>
      </c>
      <c r="P125" s="147">
        <f t="shared" si="1"/>
        <v>0</v>
      </c>
      <c r="Q125" s="147">
        <v>0</v>
      </c>
      <c r="R125" s="147">
        <f t="shared" si="2"/>
        <v>0</v>
      </c>
      <c r="S125" s="147">
        <v>0</v>
      </c>
      <c r="T125" s="148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552</v>
      </c>
      <c r="AT125" s="149" t="s">
        <v>227</v>
      </c>
      <c r="AU125" s="149" t="s">
        <v>80</v>
      </c>
      <c r="AY125" s="14" t="s">
        <v>126</v>
      </c>
      <c r="BE125" s="150">
        <f t="shared" si="4"/>
        <v>0</v>
      </c>
      <c r="BF125" s="150">
        <f t="shared" si="5"/>
        <v>0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4" t="s">
        <v>133</v>
      </c>
      <c r="BK125" s="151">
        <f t="shared" si="9"/>
        <v>0</v>
      </c>
      <c r="BL125" s="14" t="s">
        <v>387</v>
      </c>
      <c r="BM125" s="149" t="s">
        <v>166</v>
      </c>
    </row>
    <row r="126" spans="1:65" s="2" customFormat="1" ht="14.4" customHeight="1">
      <c r="A126" s="26"/>
      <c r="B126" s="138"/>
      <c r="C126" s="152" t="s">
        <v>148</v>
      </c>
      <c r="D126" s="152" t="s">
        <v>227</v>
      </c>
      <c r="E126" s="153" t="s">
        <v>561</v>
      </c>
      <c r="F126" s="154" t="s">
        <v>562</v>
      </c>
      <c r="G126" s="155" t="s">
        <v>146</v>
      </c>
      <c r="H126" s="156">
        <v>720</v>
      </c>
      <c r="I126" s="156"/>
      <c r="J126" s="156">
        <f t="shared" si="0"/>
        <v>0</v>
      </c>
      <c r="K126" s="157"/>
      <c r="L126" s="158"/>
      <c r="M126" s="159" t="s">
        <v>1</v>
      </c>
      <c r="N126" s="160" t="s">
        <v>38</v>
      </c>
      <c r="O126" s="147">
        <v>0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552</v>
      </c>
      <c r="AT126" s="149" t="s">
        <v>227</v>
      </c>
      <c r="AU126" s="149" t="s">
        <v>80</v>
      </c>
      <c r="AY126" s="14" t="s">
        <v>126</v>
      </c>
      <c r="BE126" s="150">
        <f t="shared" si="4"/>
        <v>0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4" t="s">
        <v>133</v>
      </c>
      <c r="BK126" s="151">
        <f t="shared" si="9"/>
        <v>0</v>
      </c>
      <c r="BL126" s="14" t="s">
        <v>387</v>
      </c>
      <c r="BM126" s="149" t="s">
        <v>174</v>
      </c>
    </row>
    <row r="127" spans="1:65" s="2" customFormat="1" ht="14.4" customHeight="1">
      <c r="A127" s="26"/>
      <c r="B127" s="138"/>
      <c r="C127" s="152" t="s">
        <v>154</v>
      </c>
      <c r="D127" s="152" t="s">
        <v>227</v>
      </c>
      <c r="E127" s="153" t="s">
        <v>563</v>
      </c>
      <c r="F127" s="154" t="s">
        <v>564</v>
      </c>
      <c r="G127" s="155" t="s">
        <v>146</v>
      </c>
      <c r="H127" s="156">
        <v>240</v>
      </c>
      <c r="I127" s="156"/>
      <c r="J127" s="156">
        <f t="shared" si="0"/>
        <v>0</v>
      </c>
      <c r="K127" s="157"/>
      <c r="L127" s="158"/>
      <c r="M127" s="159" t="s">
        <v>1</v>
      </c>
      <c r="N127" s="160" t="s">
        <v>38</v>
      </c>
      <c r="O127" s="147">
        <v>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552</v>
      </c>
      <c r="AT127" s="149" t="s">
        <v>227</v>
      </c>
      <c r="AU127" s="149" t="s">
        <v>80</v>
      </c>
      <c r="AY127" s="14" t="s">
        <v>126</v>
      </c>
      <c r="BE127" s="150">
        <f t="shared" si="4"/>
        <v>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133</v>
      </c>
      <c r="BK127" s="151">
        <f t="shared" si="9"/>
        <v>0</v>
      </c>
      <c r="BL127" s="14" t="s">
        <v>387</v>
      </c>
      <c r="BM127" s="149" t="s">
        <v>182</v>
      </c>
    </row>
    <row r="128" spans="1:65" s="2" customFormat="1" ht="14.4" customHeight="1">
      <c r="A128" s="26"/>
      <c r="B128" s="138"/>
      <c r="C128" s="152" t="s">
        <v>158</v>
      </c>
      <c r="D128" s="152" t="s">
        <v>227</v>
      </c>
      <c r="E128" s="153" t="s">
        <v>565</v>
      </c>
      <c r="F128" s="154" t="s">
        <v>566</v>
      </c>
      <c r="G128" s="155" t="s">
        <v>230</v>
      </c>
      <c r="H128" s="156">
        <v>0</v>
      </c>
      <c r="I128" s="156"/>
      <c r="J128" s="156">
        <f t="shared" si="0"/>
        <v>0</v>
      </c>
      <c r="K128" s="157"/>
      <c r="L128" s="158"/>
      <c r="M128" s="159" t="s">
        <v>1</v>
      </c>
      <c r="N128" s="160" t="s">
        <v>38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552</v>
      </c>
      <c r="AT128" s="149" t="s">
        <v>227</v>
      </c>
      <c r="AU128" s="149" t="s">
        <v>80</v>
      </c>
      <c r="AY128" s="14" t="s">
        <v>126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133</v>
      </c>
      <c r="BK128" s="151">
        <f t="shared" si="9"/>
        <v>0</v>
      </c>
      <c r="BL128" s="14" t="s">
        <v>387</v>
      </c>
      <c r="BM128" s="149" t="s">
        <v>187</v>
      </c>
    </row>
    <row r="129" spans="1:65" s="2" customFormat="1" ht="14.4" customHeight="1">
      <c r="A129" s="26"/>
      <c r="B129" s="138"/>
      <c r="C129" s="152" t="s">
        <v>162</v>
      </c>
      <c r="D129" s="152" t="s">
        <v>227</v>
      </c>
      <c r="E129" s="153" t="s">
        <v>567</v>
      </c>
      <c r="F129" s="154" t="s">
        <v>568</v>
      </c>
      <c r="G129" s="155" t="s">
        <v>230</v>
      </c>
      <c r="H129" s="156">
        <v>0</v>
      </c>
      <c r="I129" s="156"/>
      <c r="J129" s="156">
        <f t="shared" si="0"/>
        <v>0</v>
      </c>
      <c r="K129" s="157"/>
      <c r="L129" s="158"/>
      <c r="M129" s="159" t="s">
        <v>1</v>
      </c>
      <c r="N129" s="160" t="s">
        <v>38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552</v>
      </c>
      <c r="AT129" s="149" t="s">
        <v>227</v>
      </c>
      <c r="AU129" s="149" t="s">
        <v>80</v>
      </c>
      <c r="AY129" s="14" t="s">
        <v>126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133</v>
      </c>
      <c r="BK129" s="151">
        <f t="shared" si="9"/>
        <v>0</v>
      </c>
      <c r="BL129" s="14" t="s">
        <v>387</v>
      </c>
      <c r="BM129" s="149" t="s">
        <v>195</v>
      </c>
    </row>
    <row r="130" spans="1:65" s="2" customFormat="1" ht="14.4" customHeight="1">
      <c r="A130" s="26"/>
      <c r="B130" s="138"/>
      <c r="C130" s="152" t="s">
        <v>166</v>
      </c>
      <c r="D130" s="152" t="s">
        <v>227</v>
      </c>
      <c r="E130" s="153" t="s">
        <v>569</v>
      </c>
      <c r="F130" s="154" t="s">
        <v>570</v>
      </c>
      <c r="G130" s="155" t="s">
        <v>230</v>
      </c>
      <c r="H130" s="156">
        <v>0</v>
      </c>
      <c r="I130" s="156"/>
      <c r="J130" s="156">
        <f t="shared" si="0"/>
        <v>0</v>
      </c>
      <c r="K130" s="157"/>
      <c r="L130" s="158"/>
      <c r="M130" s="159" t="s">
        <v>1</v>
      </c>
      <c r="N130" s="160" t="s">
        <v>38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552</v>
      </c>
      <c r="AT130" s="149" t="s">
        <v>227</v>
      </c>
      <c r="AU130" s="149" t="s">
        <v>80</v>
      </c>
      <c r="AY130" s="14" t="s">
        <v>126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133</v>
      </c>
      <c r="BK130" s="151">
        <f t="shared" si="9"/>
        <v>0</v>
      </c>
      <c r="BL130" s="14" t="s">
        <v>387</v>
      </c>
      <c r="BM130" s="149" t="s">
        <v>7</v>
      </c>
    </row>
    <row r="131" spans="1:65" s="2" customFormat="1" ht="14.4" customHeight="1">
      <c r="A131" s="26"/>
      <c r="B131" s="138"/>
      <c r="C131" s="152" t="s">
        <v>170</v>
      </c>
      <c r="D131" s="152" t="s">
        <v>227</v>
      </c>
      <c r="E131" s="153" t="s">
        <v>571</v>
      </c>
      <c r="F131" s="154" t="s">
        <v>572</v>
      </c>
      <c r="G131" s="155" t="s">
        <v>230</v>
      </c>
      <c r="H131" s="156">
        <v>600</v>
      </c>
      <c r="I131" s="156"/>
      <c r="J131" s="156">
        <f t="shared" si="0"/>
        <v>0</v>
      </c>
      <c r="K131" s="157"/>
      <c r="L131" s="158"/>
      <c r="M131" s="159" t="s">
        <v>1</v>
      </c>
      <c r="N131" s="160" t="s">
        <v>38</v>
      </c>
      <c r="O131" s="147">
        <v>0</v>
      </c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552</v>
      </c>
      <c r="AT131" s="149" t="s">
        <v>227</v>
      </c>
      <c r="AU131" s="149" t="s">
        <v>80</v>
      </c>
      <c r="AY131" s="14" t="s">
        <v>126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133</v>
      </c>
      <c r="BK131" s="151">
        <f t="shared" si="9"/>
        <v>0</v>
      </c>
      <c r="BL131" s="14" t="s">
        <v>387</v>
      </c>
      <c r="BM131" s="149" t="s">
        <v>210</v>
      </c>
    </row>
    <row r="132" spans="1:65" s="2" customFormat="1" ht="14.4" customHeight="1">
      <c r="A132" s="26"/>
      <c r="B132" s="138"/>
      <c r="C132" s="152" t="s">
        <v>174</v>
      </c>
      <c r="D132" s="152" t="s">
        <v>227</v>
      </c>
      <c r="E132" s="153" t="s">
        <v>573</v>
      </c>
      <c r="F132" s="154" t="s">
        <v>574</v>
      </c>
      <c r="G132" s="155" t="s">
        <v>230</v>
      </c>
      <c r="H132" s="156">
        <v>800</v>
      </c>
      <c r="I132" s="156"/>
      <c r="J132" s="156">
        <f t="shared" si="0"/>
        <v>0</v>
      </c>
      <c r="K132" s="157"/>
      <c r="L132" s="158"/>
      <c r="M132" s="159" t="s">
        <v>1</v>
      </c>
      <c r="N132" s="160" t="s">
        <v>38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552</v>
      </c>
      <c r="AT132" s="149" t="s">
        <v>227</v>
      </c>
      <c r="AU132" s="149" t="s">
        <v>80</v>
      </c>
      <c r="AY132" s="14" t="s">
        <v>126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133</v>
      </c>
      <c r="BK132" s="151">
        <f t="shared" si="9"/>
        <v>0</v>
      </c>
      <c r="BL132" s="14" t="s">
        <v>387</v>
      </c>
      <c r="BM132" s="149" t="s">
        <v>218</v>
      </c>
    </row>
    <row r="133" spans="1:65" s="2" customFormat="1" ht="14.4" customHeight="1">
      <c r="A133" s="26"/>
      <c r="B133" s="138"/>
      <c r="C133" s="152" t="s">
        <v>178</v>
      </c>
      <c r="D133" s="152" t="s">
        <v>227</v>
      </c>
      <c r="E133" s="153" t="s">
        <v>575</v>
      </c>
      <c r="F133" s="154" t="s">
        <v>576</v>
      </c>
      <c r="G133" s="155" t="s">
        <v>230</v>
      </c>
      <c r="H133" s="156">
        <v>300</v>
      </c>
      <c r="I133" s="156"/>
      <c r="J133" s="156">
        <f t="shared" si="0"/>
        <v>0</v>
      </c>
      <c r="K133" s="157"/>
      <c r="L133" s="158"/>
      <c r="M133" s="159" t="s">
        <v>1</v>
      </c>
      <c r="N133" s="160" t="s">
        <v>38</v>
      </c>
      <c r="O133" s="147">
        <v>0</v>
      </c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552</v>
      </c>
      <c r="AT133" s="149" t="s">
        <v>227</v>
      </c>
      <c r="AU133" s="149" t="s">
        <v>80</v>
      </c>
      <c r="AY133" s="14" t="s">
        <v>126</v>
      </c>
      <c r="BE133" s="150">
        <f t="shared" si="4"/>
        <v>0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133</v>
      </c>
      <c r="BK133" s="151">
        <f t="shared" si="9"/>
        <v>0</v>
      </c>
      <c r="BL133" s="14" t="s">
        <v>387</v>
      </c>
      <c r="BM133" s="149" t="s">
        <v>226</v>
      </c>
    </row>
    <row r="134" spans="1:65" s="2" customFormat="1" ht="14.4" customHeight="1">
      <c r="A134" s="26"/>
      <c r="B134" s="138"/>
      <c r="C134" s="152" t="s">
        <v>182</v>
      </c>
      <c r="D134" s="152" t="s">
        <v>227</v>
      </c>
      <c r="E134" s="153" t="s">
        <v>577</v>
      </c>
      <c r="F134" s="154" t="s">
        <v>578</v>
      </c>
      <c r="G134" s="155" t="s">
        <v>230</v>
      </c>
      <c r="H134" s="156">
        <v>100</v>
      </c>
      <c r="I134" s="156"/>
      <c r="J134" s="156">
        <f t="shared" si="0"/>
        <v>0</v>
      </c>
      <c r="K134" s="157"/>
      <c r="L134" s="158"/>
      <c r="M134" s="159" t="s">
        <v>1</v>
      </c>
      <c r="N134" s="160" t="s">
        <v>38</v>
      </c>
      <c r="O134" s="147">
        <v>0</v>
      </c>
      <c r="P134" s="147">
        <f t="shared" si="1"/>
        <v>0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552</v>
      </c>
      <c r="AT134" s="149" t="s">
        <v>227</v>
      </c>
      <c r="AU134" s="149" t="s">
        <v>80</v>
      </c>
      <c r="AY134" s="14" t="s">
        <v>126</v>
      </c>
      <c r="BE134" s="150">
        <f t="shared" si="4"/>
        <v>0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133</v>
      </c>
      <c r="BK134" s="151">
        <f t="shared" si="9"/>
        <v>0</v>
      </c>
      <c r="BL134" s="14" t="s">
        <v>387</v>
      </c>
      <c r="BM134" s="149" t="s">
        <v>237</v>
      </c>
    </row>
    <row r="135" spans="1:65" s="2" customFormat="1" ht="14.4" customHeight="1">
      <c r="A135" s="26"/>
      <c r="B135" s="138"/>
      <c r="C135" s="152" t="s">
        <v>186</v>
      </c>
      <c r="D135" s="152" t="s">
        <v>227</v>
      </c>
      <c r="E135" s="153" t="s">
        <v>579</v>
      </c>
      <c r="F135" s="154" t="s">
        <v>580</v>
      </c>
      <c r="G135" s="155" t="s">
        <v>230</v>
      </c>
      <c r="H135" s="156">
        <v>538</v>
      </c>
      <c r="I135" s="156"/>
      <c r="J135" s="156">
        <f t="shared" si="0"/>
        <v>0</v>
      </c>
      <c r="K135" s="157"/>
      <c r="L135" s="158"/>
      <c r="M135" s="159" t="s">
        <v>1</v>
      </c>
      <c r="N135" s="160" t="s">
        <v>38</v>
      </c>
      <c r="O135" s="147">
        <v>0</v>
      </c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552</v>
      </c>
      <c r="AT135" s="149" t="s">
        <v>227</v>
      </c>
      <c r="AU135" s="149" t="s">
        <v>80</v>
      </c>
      <c r="AY135" s="14" t="s">
        <v>126</v>
      </c>
      <c r="BE135" s="150">
        <f t="shared" si="4"/>
        <v>0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133</v>
      </c>
      <c r="BK135" s="151">
        <f t="shared" si="9"/>
        <v>0</v>
      </c>
      <c r="BL135" s="14" t="s">
        <v>387</v>
      </c>
      <c r="BM135" s="149" t="s">
        <v>245</v>
      </c>
    </row>
    <row r="136" spans="1:65" s="2" customFormat="1" ht="24.15" customHeight="1">
      <c r="A136" s="26"/>
      <c r="B136" s="138"/>
      <c r="C136" s="152" t="s">
        <v>187</v>
      </c>
      <c r="D136" s="152" t="s">
        <v>227</v>
      </c>
      <c r="E136" s="153" t="s">
        <v>581</v>
      </c>
      <c r="F136" s="154" t="s">
        <v>582</v>
      </c>
      <c r="G136" s="155" t="s">
        <v>230</v>
      </c>
      <c r="H136" s="156">
        <v>94</v>
      </c>
      <c r="I136" s="156"/>
      <c r="J136" s="156">
        <f t="shared" si="0"/>
        <v>0</v>
      </c>
      <c r="K136" s="157"/>
      <c r="L136" s="158"/>
      <c r="M136" s="159" t="s">
        <v>1</v>
      </c>
      <c r="N136" s="160" t="s">
        <v>38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552</v>
      </c>
      <c r="AT136" s="149" t="s">
        <v>227</v>
      </c>
      <c r="AU136" s="149" t="s">
        <v>80</v>
      </c>
      <c r="AY136" s="14" t="s">
        <v>126</v>
      </c>
      <c r="BE136" s="150">
        <f t="shared" si="4"/>
        <v>0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133</v>
      </c>
      <c r="BK136" s="151">
        <f t="shared" si="9"/>
        <v>0</v>
      </c>
      <c r="BL136" s="14" t="s">
        <v>387</v>
      </c>
      <c r="BM136" s="149" t="s">
        <v>253</v>
      </c>
    </row>
    <row r="137" spans="1:65" s="2" customFormat="1" ht="14.4" customHeight="1">
      <c r="A137" s="26"/>
      <c r="B137" s="138"/>
      <c r="C137" s="152" t="s">
        <v>191</v>
      </c>
      <c r="D137" s="152" t="s">
        <v>227</v>
      </c>
      <c r="E137" s="153" t="s">
        <v>583</v>
      </c>
      <c r="F137" s="154" t="s">
        <v>584</v>
      </c>
      <c r="G137" s="155" t="s">
        <v>230</v>
      </c>
      <c r="H137" s="156">
        <v>60</v>
      </c>
      <c r="I137" s="156"/>
      <c r="J137" s="156">
        <f t="shared" si="0"/>
        <v>0</v>
      </c>
      <c r="K137" s="157"/>
      <c r="L137" s="158"/>
      <c r="M137" s="159" t="s">
        <v>1</v>
      </c>
      <c r="N137" s="160" t="s">
        <v>38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552</v>
      </c>
      <c r="AT137" s="149" t="s">
        <v>227</v>
      </c>
      <c r="AU137" s="149" t="s">
        <v>80</v>
      </c>
      <c r="AY137" s="14" t="s">
        <v>126</v>
      </c>
      <c r="BE137" s="150">
        <f t="shared" si="4"/>
        <v>0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133</v>
      </c>
      <c r="BK137" s="151">
        <f t="shared" si="9"/>
        <v>0</v>
      </c>
      <c r="BL137" s="14" t="s">
        <v>387</v>
      </c>
      <c r="BM137" s="149" t="s">
        <v>262</v>
      </c>
    </row>
    <row r="138" spans="1:65" s="2" customFormat="1" ht="24.15" customHeight="1">
      <c r="A138" s="26"/>
      <c r="B138" s="138"/>
      <c r="C138" s="152" t="s">
        <v>195</v>
      </c>
      <c r="D138" s="152" t="s">
        <v>227</v>
      </c>
      <c r="E138" s="153" t="s">
        <v>585</v>
      </c>
      <c r="F138" s="154" t="s">
        <v>586</v>
      </c>
      <c r="G138" s="155" t="s">
        <v>230</v>
      </c>
      <c r="H138" s="156">
        <v>48</v>
      </c>
      <c r="I138" s="156"/>
      <c r="J138" s="156">
        <f t="shared" si="0"/>
        <v>0</v>
      </c>
      <c r="K138" s="157"/>
      <c r="L138" s="158"/>
      <c r="M138" s="159" t="s">
        <v>1</v>
      </c>
      <c r="N138" s="160" t="s">
        <v>38</v>
      </c>
      <c r="O138" s="147">
        <v>0</v>
      </c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552</v>
      </c>
      <c r="AT138" s="149" t="s">
        <v>227</v>
      </c>
      <c r="AU138" s="149" t="s">
        <v>80</v>
      </c>
      <c r="AY138" s="14" t="s">
        <v>126</v>
      </c>
      <c r="BE138" s="150">
        <f t="shared" si="4"/>
        <v>0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133</v>
      </c>
      <c r="BK138" s="151">
        <f t="shared" si="9"/>
        <v>0</v>
      </c>
      <c r="BL138" s="14" t="s">
        <v>387</v>
      </c>
      <c r="BM138" s="149" t="s">
        <v>270</v>
      </c>
    </row>
    <row r="139" spans="1:65" s="2" customFormat="1" ht="24.15" customHeight="1">
      <c r="A139" s="26"/>
      <c r="B139" s="138"/>
      <c r="C139" s="152" t="s">
        <v>199</v>
      </c>
      <c r="D139" s="152" t="s">
        <v>227</v>
      </c>
      <c r="E139" s="153" t="s">
        <v>587</v>
      </c>
      <c r="F139" s="154" t="s">
        <v>588</v>
      </c>
      <c r="G139" s="155" t="s">
        <v>230</v>
      </c>
      <c r="H139" s="156">
        <v>79</v>
      </c>
      <c r="I139" s="156"/>
      <c r="J139" s="156">
        <f t="shared" si="0"/>
        <v>0</v>
      </c>
      <c r="K139" s="157"/>
      <c r="L139" s="158"/>
      <c r="M139" s="159" t="s">
        <v>1</v>
      </c>
      <c r="N139" s="160" t="s">
        <v>38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552</v>
      </c>
      <c r="AT139" s="149" t="s">
        <v>227</v>
      </c>
      <c r="AU139" s="149" t="s">
        <v>80</v>
      </c>
      <c r="AY139" s="14" t="s">
        <v>126</v>
      </c>
      <c r="BE139" s="150">
        <f t="shared" si="4"/>
        <v>0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133</v>
      </c>
      <c r="BK139" s="151">
        <f t="shared" si="9"/>
        <v>0</v>
      </c>
      <c r="BL139" s="14" t="s">
        <v>387</v>
      </c>
      <c r="BM139" s="149" t="s">
        <v>279</v>
      </c>
    </row>
    <row r="140" spans="1:65" s="2" customFormat="1" ht="24.15" customHeight="1">
      <c r="A140" s="26"/>
      <c r="B140" s="138"/>
      <c r="C140" s="152" t="s">
        <v>7</v>
      </c>
      <c r="D140" s="152" t="s">
        <v>227</v>
      </c>
      <c r="E140" s="153" t="s">
        <v>589</v>
      </c>
      <c r="F140" s="154" t="s">
        <v>590</v>
      </c>
      <c r="G140" s="155" t="s">
        <v>230</v>
      </c>
      <c r="H140" s="156">
        <v>0</v>
      </c>
      <c r="I140" s="156"/>
      <c r="J140" s="156">
        <f t="shared" si="0"/>
        <v>0</v>
      </c>
      <c r="K140" s="157"/>
      <c r="L140" s="158"/>
      <c r="M140" s="159" t="s">
        <v>1</v>
      </c>
      <c r="N140" s="160" t="s">
        <v>38</v>
      </c>
      <c r="O140" s="147">
        <v>0</v>
      </c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552</v>
      </c>
      <c r="AT140" s="149" t="s">
        <v>227</v>
      </c>
      <c r="AU140" s="149" t="s">
        <v>80</v>
      </c>
      <c r="AY140" s="14" t="s">
        <v>126</v>
      </c>
      <c r="BE140" s="150">
        <f t="shared" si="4"/>
        <v>0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133</v>
      </c>
      <c r="BK140" s="151">
        <f t="shared" si="9"/>
        <v>0</v>
      </c>
      <c r="BL140" s="14" t="s">
        <v>387</v>
      </c>
      <c r="BM140" s="149" t="s">
        <v>287</v>
      </c>
    </row>
    <row r="141" spans="1:65" s="2" customFormat="1" ht="24.15" customHeight="1">
      <c r="A141" s="26"/>
      <c r="B141" s="138"/>
      <c r="C141" s="152" t="s">
        <v>206</v>
      </c>
      <c r="D141" s="152" t="s">
        <v>227</v>
      </c>
      <c r="E141" s="153" t="s">
        <v>591</v>
      </c>
      <c r="F141" s="154" t="s">
        <v>592</v>
      </c>
      <c r="G141" s="155" t="s">
        <v>230</v>
      </c>
      <c r="H141" s="156">
        <v>38</v>
      </c>
      <c r="I141" s="156"/>
      <c r="J141" s="156">
        <f t="shared" si="0"/>
        <v>0</v>
      </c>
      <c r="K141" s="157"/>
      <c r="L141" s="158"/>
      <c r="M141" s="159" t="s">
        <v>1</v>
      </c>
      <c r="N141" s="160" t="s">
        <v>38</v>
      </c>
      <c r="O141" s="147">
        <v>0</v>
      </c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552</v>
      </c>
      <c r="AT141" s="149" t="s">
        <v>227</v>
      </c>
      <c r="AU141" s="149" t="s">
        <v>80</v>
      </c>
      <c r="AY141" s="14" t="s">
        <v>126</v>
      </c>
      <c r="BE141" s="150">
        <f t="shared" si="4"/>
        <v>0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133</v>
      </c>
      <c r="BK141" s="151">
        <f t="shared" si="9"/>
        <v>0</v>
      </c>
      <c r="BL141" s="14" t="s">
        <v>387</v>
      </c>
      <c r="BM141" s="149" t="s">
        <v>295</v>
      </c>
    </row>
    <row r="142" spans="1:65" s="2" customFormat="1" ht="14.4" customHeight="1">
      <c r="A142" s="26"/>
      <c r="B142" s="138"/>
      <c r="C142" s="152" t="s">
        <v>210</v>
      </c>
      <c r="D142" s="152" t="s">
        <v>227</v>
      </c>
      <c r="E142" s="153" t="s">
        <v>593</v>
      </c>
      <c r="F142" s="154" t="s">
        <v>594</v>
      </c>
      <c r="G142" s="155" t="s">
        <v>230</v>
      </c>
      <c r="H142" s="156">
        <v>9</v>
      </c>
      <c r="I142" s="156"/>
      <c r="J142" s="156">
        <f t="shared" si="0"/>
        <v>0</v>
      </c>
      <c r="K142" s="157"/>
      <c r="L142" s="158"/>
      <c r="M142" s="159" t="s">
        <v>1</v>
      </c>
      <c r="N142" s="160" t="s">
        <v>38</v>
      </c>
      <c r="O142" s="147">
        <v>0</v>
      </c>
      <c r="P142" s="147">
        <f t="shared" si="1"/>
        <v>0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552</v>
      </c>
      <c r="AT142" s="149" t="s">
        <v>227</v>
      </c>
      <c r="AU142" s="149" t="s">
        <v>80</v>
      </c>
      <c r="AY142" s="14" t="s">
        <v>126</v>
      </c>
      <c r="BE142" s="150">
        <f t="shared" si="4"/>
        <v>0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133</v>
      </c>
      <c r="BK142" s="151">
        <f t="shared" si="9"/>
        <v>0</v>
      </c>
      <c r="BL142" s="14" t="s">
        <v>387</v>
      </c>
      <c r="BM142" s="149" t="s">
        <v>303</v>
      </c>
    </row>
    <row r="143" spans="1:65" s="2" customFormat="1" ht="14.4" customHeight="1">
      <c r="A143" s="26"/>
      <c r="B143" s="138"/>
      <c r="C143" s="152" t="s">
        <v>214</v>
      </c>
      <c r="D143" s="152" t="s">
        <v>227</v>
      </c>
      <c r="E143" s="153" t="s">
        <v>595</v>
      </c>
      <c r="F143" s="154" t="s">
        <v>596</v>
      </c>
      <c r="G143" s="155" t="s">
        <v>230</v>
      </c>
      <c r="H143" s="156">
        <v>14</v>
      </c>
      <c r="I143" s="156"/>
      <c r="J143" s="156">
        <f t="shared" si="0"/>
        <v>0</v>
      </c>
      <c r="K143" s="157"/>
      <c r="L143" s="158"/>
      <c r="M143" s="159" t="s">
        <v>1</v>
      </c>
      <c r="N143" s="160" t="s">
        <v>38</v>
      </c>
      <c r="O143" s="147">
        <v>0</v>
      </c>
      <c r="P143" s="147">
        <f t="shared" si="1"/>
        <v>0</v>
      </c>
      <c r="Q143" s="147">
        <v>0</v>
      </c>
      <c r="R143" s="147">
        <f t="shared" si="2"/>
        <v>0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552</v>
      </c>
      <c r="AT143" s="149" t="s">
        <v>227</v>
      </c>
      <c r="AU143" s="149" t="s">
        <v>80</v>
      </c>
      <c r="AY143" s="14" t="s">
        <v>126</v>
      </c>
      <c r="BE143" s="150">
        <f t="shared" si="4"/>
        <v>0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133</v>
      </c>
      <c r="BK143" s="151">
        <f t="shared" si="9"/>
        <v>0</v>
      </c>
      <c r="BL143" s="14" t="s">
        <v>387</v>
      </c>
      <c r="BM143" s="149" t="s">
        <v>311</v>
      </c>
    </row>
    <row r="144" spans="1:65" s="2" customFormat="1" ht="24.15" customHeight="1">
      <c r="A144" s="26"/>
      <c r="B144" s="138"/>
      <c r="C144" s="152" t="s">
        <v>218</v>
      </c>
      <c r="D144" s="152" t="s">
        <v>227</v>
      </c>
      <c r="E144" s="153" t="s">
        <v>597</v>
      </c>
      <c r="F144" s="154" t="s">
        <v>598</v>
      </c>
      <c r="G144" s="155" t="s">
        <v>230</v>
      </c>
      <c r="H144" s="156">
        <v>7</v>
      </c>
      <c r="I144" s="156"/>
      <c r="J144" s="156">
        <f t="shared" si="0"/>
        <v>0</v>
      </c>
      <c r="K144" s="157"/>
      <c r="L144" s="158"/>
      <c r="M144" s="159" t="s">
        <v>1</v>
      </c>
      <c r="N144" s="160" t="s">
        <v>38</v>
      </c>
      <c r="O144" s="147">
        <v>0</v>
      </c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552</v>
      </c>
      <c r="AT144" s="149" t="s">
        <v>227</v>
      </c>
      <c r="AU144" s="149" t="s">
        <v>80</v>
      </c>
      <c r="AY144" s="14" t="s">
        <v>126</v>
      </c>
      <c r="BE144" s="150">
        <f t="shared" si="4"/>
        <v>0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133</v>
      </c>
      <c r="BK144" s="151">
        <f t="shared" si="9"/>
        <v>0</v>
      </c>
      <c r="BL144" s="14" t="s">
        <v>387</v>
      </c>
      <c r="BM144" s="149" t="s">
        <v>316</v>
      </c>
    </row>
    <row r="145" spans="1:65" s="2" customFormat="1" ht="14.4" customHeight="1">
      <c r="A145" s="26"/>
      <c r="B145" s="138"/>
      <c r="C145" s="152" t="s">
        <v>222</v>
      </c>
      <c r="D145" s="152" t="s">
        <v>227</v>
      </c>
      <c r="E145" s="153" t="s">
        <v>599</v>
      </c>
      <c r="F145" s="154" t="s">
        <v>600</v>
      </c>
      <c r="G145" s="155" t="s">
        <v>230</v>
      </c>
      <c r="H145" s="156">
        <v>0</v>
      </c>
      <c r="I145" s="156"/>
      <c r="J145" s="156">
        <f t="shared" si="0"/>
        <v>0</v>
      </c>
      <c r="K145" s="157"/>
      <c r="L145" s="158"/>
      <c r="M145" s="159" t="s">
        <v>1</v>
      </c>
      <c r="N145" s="160" t="s">
        <v>38</v>
      </c>
      <c r="O145" s="147">
        <v>0</v>
      </c>
      <c r="P145" s="147">
        <f t="shared" si="1"/>
        <v>0</v>
      </c>
      <c r="Q145" s="147">
        <v>0</v>
      </c>
      <c r="R145" s="147">
        <f t="shared" si="2"/>
        <v>0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552</v>
      </c>
      <c r="AT145" s="149" t="s">
        <v>227</v>
      </c>
      <c r="AU145" s="149" t="s">
        <v>80</v>
      </c>
      <c r="AY145" s="14" t="s">
        <v>126</v>
      </c>
      <c r="BE145" s="150">
        <f t="shared" si="4"/>
        <v>0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133</v>
      </c>
      <c r="BK145" s="151">
        <f t="shared" si="9"/>
        <v>0</v>
      </c>
      <c r="BL145" s="14" t="s">
        <v>387</v>
      </c>
      <c r="BM145" s="149" t="s">
        <v>321</v>
      </c>
    </row>
    <row r="146" spans="1:65" s="2" customFormat="1" ht="14.4" customHeight="1">
      <c r="A146" s="26"/>
      <c r="B146" s="138"/>
      <c r="C146" s="152" t="s">
        <v>226</v>
      </c>
      <c r="D146" s="152" t="s">
        <v>227</v>
      </c>
      <c r="E146" s="153" t="s">
        <v>601</v>
      </c>
      <c r="F146" s="154" t="s">
        <v>602</v>
      </c>
      <c r="G146" s="155" t="s">
        <v>146</v>
      </c>
      <c r="H146" s="156">
        <v>0</v>
      </c>
      <c r="I146" s="156"/>
      <c r="J146" s="156">
        <f t="shared" si="0"/>
        <v>0</v>
      </c>
      <c r="K146" s="157"/>
      <c r="L146" s="158"/>
      <c r="M146" s="159" t="s">
        <v>1</v>
      </c>
      <c r="N146" s="160" t="s">
        <v>38</v>
      </c>
      <c r="O146" s="147">
        <v>0</v>
      </c>
      <c r="P146" s="147">
        <f t="shared" si="1"/>
        <v>0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552</v>
      </c>
      <c r="AT146" s="149" t="s">
        <v>227</v>
      </c>
      <c r="AU146" s="149" t="s">
        <v>80</v>
      </c>
      <c r="AY146" s="14" t="s">
        <v>126</v>
      </c>
      <c r="BE146" s="150">
        <f t="shared" si="4"/>
        <v>0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133</v>
      </c>
      <c r="BK146" s="151">
        <f t="shared" si="9"/>
        <v>0</v>
      </c>
      <c r="BL146" s="14" t="s">
        <v>387</v>
      </c>
      <c r="BM146" s="149" t="s">
        <v>330</v>
      </c>
    </row>
    <row r="147" spans="1:65" s="2" customFormat="1" ht="14.4" customHeight="1">
      <c r="A147" s="26"/>
      <c r="B147" s="138"/>
      <c r="C147" s="152" t="s">
        <v>233</v>
      </c>
      <c r="D147" s="152" t="s">
        <v>227</v>
      </c>
      <c r="E147" s="153" t="s">
        <v>603</v>
      </c>
      <c r="F147" s="154" t="s">
        <v>604</v>
      </c>
      <c r="G147" s="155" t="s">
        <v>146</v>
      </c>
      <c r="H147" s="156">
        <v>0</v>
      </c>
      <c r="I147" s="156"/>
      <c r="J147" s="156">
        <f t="shared" si="0"/>
        <v>0</v>
      </c>
      <c r="K147" s="157"/>
      <c r="L147" s="158"/>
      <c r="M147" s="159" t="s">
        <v>1</v>
      </c>
      <c r="N147" s="160" t="s">
        <v>38</v>
      </c>
      <c r="O147" s="147">
        <v>0</v>
      </c>
      <c r="P147" s="147">
        <f t="shared" si="1"/>
        <v>0</v>
      </c>
      <c r="Q147" s="147">
        <v>0</v>
      </c>
      <c r="R147" s="147">
        <f t="shared" si="2"/>
        <v>0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552</v>
      </c>
      <c r="AT147" s="149" t="s">
        <v>227</v>
      </c>
      <c r="AU147" s="149" t="s">
        <v>80</v>
      </c>
      <c r="AY147" s="14" t="s">
        <v>126</v>
      </c>
      <c r="BE147" s="150">
        <f t="shared" si="4"/>
        <v>0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133</v>
      </c>
      <c r="BK147" s="151">
        <f t="shared" si="9"/>
        <v>0</v>
      </c>
      <c r="BL147" s="14" t="s">
        <v>387</v>
      </c>
      <c r="BM147" s="149" t="s">
        <v>339</v>
      </c>
    </row>
    <row r="148" spans="1:65" s="2" customFormat="1" ht="14.4" customHeight="1">
      <c r="A148" s="26"/>
      <c r="B148" s="138"/>
      <c r="C148" s="152" t="s">
        <v>237</v>
      </c>
      <c r="D148" s="152" t="s">
        <v>227</v>
      </c>
      <c r="E148" s="153" t="s">
        <v>605</v>
      </c>
      <c r="F148" s="154" t="s">
        <v>606</v>
      </c>
      <c r="G148" s="155" t="s">
        <v>607</v>
      </c>
      <c r="H148" s="156">
        <v>0</v>
      </c>
      <c r="I148" s="156"/>
      <c r="J148" s="156">
        <f t="shared" si="0"/>
        <v>0</v>
      </c>
      <c r="K148" s="157"/>
      <c r="L148" s="158"/>
      <c r="M148" s="159" t="s">
        <v>1</v>
      </c>
      <c r="N148" s="160" t="s">
        <v>38</v>
      </c>
      <c r="O148" s="147">
        <v>0</v>
      </c>
      <c r="P148" s="147">
        <f t="shared" si="1"/>
        <v>0</v>
      </c>
      <c r="Q148" s="147">
        <v>0</v>
      </c>
      <c r="R148" s="147">
        <f t="shared" si="2"/>
        <v>0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552</v>
      </c>
      <c r="AT148" s="149" t="s">
        <v>227</v>
      </c>
      <c r="AU148" s="149" t="s">
        <v>80</v>
      </c>
      <c r="AY148" s="14" t="s">
        <v>126</v>
      </c>
      <c r="BE148" s="150">
        <f t="shared" si="4"/>
        <v>0</v>
      </c>
      <c r="BF148" s="150">
        <f t="shared" si="5"/>
        <v>0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133</v>
      </c>
      <c r="BK148" s="151">
        <f t="shared" si="9"/>
        <v>0</v>
      </c>
      <c r="BL148" s="14" t="s">
        <v>387</v>
      </c>
      <c r="BM148" s="149" t="s">
        <v>348</v>
      </c>
    </row>
    <row r="149" spans="1:65" s="2" customFormat="1" ht="14.4" customHeight="1">
      <c r="A149" s="26"/>
      <c r="B149" s="138"/>
      <c r="C149" s="152" t="s">
        <v>241</v>
      </c>
      <c r="D149" s="152" t="s">
        <v>227</v>
      </c>
      <c r="E149" s="153" t="s">
        <v>608</v>
      </c>
      <c r="F149" s="154" t="s">
        <v>609</v>
      </c>
      <c r="G149" s="155" t="s">
        <v>607</v>
      </c>
      <c r="H149" s="156">
        <v>0</v>
      </c>
      <c r="I149" s="156"/>
      <c r="J149" s="156">
        <f t="shared" si="0"/>
        <v>0</v>
      </c>
      <c r="K149" s="157"/>
      <c r="L149" s="158"/>
      <c r="M149" s="159" t="s">
        <v>1</v>
      </c>
      <c r="N149" s="160" t="s">
        <v>38</v>
      </c>
      <c r="O149" s="147">
        <v>0</v>
      </c>
      <c r="P149" s="147">
        <f t="shared" si="1"/>
        <v>0</v>
      </c>
      <c r="Q149" s="147">
        <v>0</v>
      </c>
      <c r="R149" s="147">
        <f t="shared" si="2"/>
        <v>0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552</v>
      </c>
      <c r="AT149" s="149" t="s">
        <v>227</v>
      </c>
      <c r="AU149" s="149" t="s">
        <v>80</v>
      </c>
      <c r="AY149" s="14" t="s">
        <v>126</v>
      </c>
      <c r="BE149" s="150">
        <f t="shared" si="4"/>
        <v>0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133</v>
      </c>
      <c r="BK149" s="151">
        <f t="shared" si="9"/>
        <v>0</v>
      </c>
      <c r="BL149" s="14" t="s">
        <v>387</v>
      </c>
      <c r="BM149" s="149" t="s">
        <v>357</v>
      </c>
    </row>
    <row r="150" spans="1:65" s="2" customFormat="1" ht="14.4" customHeight="1">
      <c r="A150" s="26"/>
      <c r="B150" s="138"/>
      <c r="C150" s="152" t="s">
        <v>245</v>
      </c>
      <c r="D150" s="152" t="s">
        <v>227</v>
      </c>
      <c r="E150" s="153" t="s">
        <v>610</v>
      </c>
      <c r="F150" s="154" t="s">
        <v>611</v>
      </c>
      <c r="G150" s="155" t="s">
        <v>230</v>
      </c>
      <c r="H150" s="156">
        <v>0</v>
      </c>
      <c r="I150" s="156"/>
      <c r="J150" s="156">
        <f t="shared" si="0"/>
        <v>0</v>
      </c>
      <c r="K150" s="157"/>
      <c r="L150" s="158"/>
      <c r="M150" s="159" t="s">
        <v>1</v>
      </c>
      <c r="N150" s="160" t="s">
        <v>38</v>
      </c>
      <c r="O150" s="147">
        <v>0</v>
      </c>
      <c r="P150" s="147">
        <f t="shared" si="1"/>
        <v>0</v>
      </c>
      <c r="Q150" s="147">
        <v>0</v>
      </c>
      <c r="R150" s="147">
        <f t="shared" si="2"/>
        <v>0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552</v>
      </c>
      <c r="AT150" s="149" t="s">
        <v>227</v>
      </c>
      <c r="AU150" s="149" t="s">
        <v>80</v>
      </c>
      <c r="AY150" s="14" t="s">
        <v>126</v>
      </c>
      <c r="BE150" s="150">
        <f t="shared" si="4"/>
        <v>0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133</v>
      </c>
      <c r="BK150" s="151">
        <f t="shared" si="9"/>
        <v>0</v>
      </c>
      <c r="BL150" s="14" t="s">
        <v>387</v>
      </c>
      <c r="BM150" s="149" t="s">
        <v>371</v>
      </c>
    </row>
    <row r="151" spans="1:65" s="2" customFormat="1" ht="14.4" customHeight="1">
      <c r="A151" s="26"/>
      <c r="B151" s="138"/>
      <c r="C151" s="152" t="s">
        <v>249</v>
      </c>
      <c r="D151" s="152" t="s">
        <v>227</v>
      </c>
      <c r="E151" s="153" t="s">
        <v>612</v>
      </c>
      <c r="F151" s="154" t="s">
        <v>613</v>
      </c>
      <c r="G151" s="155" t="s">
        <v>614</v>
      </c>
      <c r="H151" s="156">
        <v>400</v>
      </c>
      <c r="I151" s="156"/>
      <c r="J151" s="156">
        <f t="shared" si="0"/>
        <v>0</v>
      </c>
      <c r="K151" s="157"/>
      <c r="L151" s="158"/>
      <c r="M151" s="159" t="s">
        <v>1</v>
      </c>
      <c r="N151" s="160" t="s">
        <v>38</v>
      </c>
      <c r="O151" s="147">
        <v>0</v>
      </c>
      <c r="P151" s="147">
        <f t="shared" si="1"/>
        <v>0</v>
      </c>
      <c r="Q151" s="147">
        <v>0</v>
      </c>
      <c r="R151" s="147">
        <f t="shared" si="2"/>
        <v>0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552</v>
      </c>
      <c r="AT151" s="149" t="s">
        <v>227</v>
      </c>
      <c r="AU151" s="149" t="s">
        <v>80</v>
      </c>
      <c r="AY151" s="14" t="s">
        <v>126</v>
      </c>
      <c r="BE151" s="150">
        <f t="shared" si="4"/>
        <v>0</v>
      </c>
      <c r="BF151" s="150">
        <f t="shared" si="5"/>
        <v>0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133</v>
      </c>
      <c r="BK151" s="151">
        <f t="shared" si="9"/>
        <v>0</v>
      </c>
      <c r="BL151" s="14" t="s">
        <v>387</v>
      </c>
      <c r="BM151" s="149" t="s">
        <v>379</v>
      </c>
    </row>
    <row r="152" spans="1:65" s="2" customFormat="1" ht="14.4" customHeight="1">
      <c r="A152" s="26"/>
      <c r="B152" s="138"/>
      <c r="C152" s="152" t="s">
        <v>253</v>
      </c>
      <c r="D152" s="152" t="s">
        <v>227</v>
      </c>
      <c r="E152" s="153" t="s">
        <v>615</v>
      </c>
      <c r="F152" s="154" t="s">
        <v>616</v>
      </c>
      <c r="G152" s="155" t="s">
        <v>230</v>
      </c>
      <c r="H152" s="156">
        <v>3600</v>
      </c>
      <c r="I152" s="156"/>
      <c r="J152" s="156">
        <f t="shared" si="0"/>
        <v>0</v>
      </c>
      <c r="K152" s="157"/>
      <c r="L152" s="158"/>
      <c r="M152" s="159" t="s">
        <v>1</v>
      </c>
      <c r="N152" s="160" t="s">
        <v>38</v>
      </c>
      <c r="O152" s="147">
        <v>0</v>
      </c>
      <c r="P152" s="147">
        <f t="shared" si="1"/>
        <v>0</v>
      </c>
      <c r="Q152" s="147">
        <v>0</v>
      </c>
      <c r="R152" s="147">
        <f t="shared" si="2"/>
        <v>0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552</v>
      </c>
      <c r="AT152" s="149" t="s">
        <v>227</v>
      </c>
      <c r="AU152" s="149" t="s">
        <v>80</v>
      </c>
      <c r="AY152" s="14" t="s">
        <v>126</v>
      </c>
      <c r="BE152" s="150">
        <f t="shared" si="4"/>
        <v>0</v>
      </c>
      <c r="BF152" s="150">
        <f t="shared" si="5"/>
        <v>0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133</v>
      </c>
      <c r="BK152" s="151">
        <f t="shared" si="9"/>
        <v>0</v>
      </c>
      <c r="BL152" s="14" t="s">
        <v>387</v>
      </c>
      <c r="BM152" s="149" t="s">
        <v>387</v>
      </c>
    </row>
    <row r="153" spans="1:65" s="2" customFormat="1" ht="24.15" customHeight="1">
      <c r="A153" s="26"/>
      <c r="B153" s="138"/>
      <c r="C153" s="152" t="s">
        <v>258</v>
      </c>
      <c r="D153" s="152" t="s">
        <v>227</v>
      </c>
      <c r="E153" s="153" t="s">
        <v>617</v>
      </c>
      <c r="F153" s="154" t="s">
        <v>618</v>
      </c>
      <c r="G153" s="155" t="s">
        <v>230</v>
      </c>
      <c r="H153" s="156">
        <v>40</v>
      </c>
      <c r="I153" s="156"/>
      <c r="J153" s="156">
        <f t="shared" si="0"/>
        <v>0</v>
      </c>
      <c r="K153" s="157"/>
      <c r="L153" s="158"/>
      <c r="M153" s="159" t="s">
        <v>1</v>
      </c>
      <c r="N153" s="160" t="s">
        <v>38</v>
      </c>
      <c r="O153" s="147">
        <v>0</v>
      </c>
      <c r="P153" s="147">
        <f t="shared" si="1"/>
        <v>0</v>
      </c>
      <c r="Q153" s="147">
        <v>0</v>
      </c>
      <c r="R153" s="147">
        <f t="shared" si="2"/>
        <v>0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552</v>
      </c>
      <c r="AT153" s="149" t="s">
        <v>227</v>
      </c>
      <c r="AU153" s="149" t="s">
        <v>80</v>
      </c>
      <c r="AY153" s="14" t="s">
        <v>126</v>
      </c>
      <c r="BE153" s="150">
        <f t="shared" si="4"/>
        <v>0</v>
      </c>
      <c r="BF153" s="150">
        <f t="shared" si="5"/>
        <v>0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133</v>
      </c>
      <c r="BK153" s="151">
        <f t="shared" si="9"/>
        <v>0</v>
      </c>
      <c r="BL153" s="14" t="s">
        <v>387</v>
      </c>
      <c r="BM153" s="149" t="s">
        <v>395</v>
      </c>
    </row>
    <row r="154" spans="1:65" s="2" customFormat="1" ht="14.4" customHeight="1">
      <c r="A154" s="26"/>
      <c r="B154" s="138"/>
      <c r="C154" s="152" t="s">
        <v>262</v>
      </c>
      <c r="D154" s="152" t="s">
        <v>227</v>
      </c>
      <c r="E154" s="153" t="s">
        <v>619</v>
      </c>
      <c r="F154" s="154" t="s">
        <v>620</v>
      </c>
      <c r="G154" s="155" t="s">
        <v>230</v>
      </c>
      <c r="H154" s="156">
        <v>40</v>
      </c>
      <c r="I154" s="156"/>
      <c r="J154" s="156">
        <f t="shared" si="0"/>
        <v>0</v>
      </c>
      <c r="K154" s="157"/>
      <c r="L154" s="158"/>
      <c r="M154" s="159" t="s">
        <v>1</v>
      </c>
      <c r="N154" s="160" t="s">
        <v>38</v>
      </c>
      <c r="O154" s="147">
        <v>0</v>
      </c>
      <c r="P154" s="147">
        <f t="shared" si="1"/>
        <v>0</v>
      </c>
      <c r="Q154" s="147">
        <v>0</v>
      </c>
      <c r="R154" s="147">
        <f t="shared" si="2"/>
        <v>0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552</v>
      </c>
      <c r="AT154" s="149" t="s">
        <v>227</v>
      </c>
      <c r="AU154" s="149" t="s">
        <v>80</v>
      </c>
      <c r="AY154" s="14" t="s">
        <v>126</v>
      </c>
      <c r="BE154" s="150">
        <f t="shared" si="4"/>
        <v>0</v>
      </c>
      <c r="BF154" s="150">
        <f t="shared" si="5"/>
        <v>0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133</v>
      </c>
      <c r="BK154" s="151">
        <f t="shared" si="9"/>
        <v>0</v>
      </c>
      <c r="BL154" s="14" t="s">
        <v>387</v>
      </c>
      <c r="BM154" s="149" t="s">
        <v>401</v>
      </c>
    </row>
    <row r="155" spans="1:65" s="2" customFormat="1" ht="24.15" customHeight="1">
      <c r="A155" s="26"/>
      <c r="B155" s="138"/>
      <c r="C155" s="152" t="s">
        <v>266</v>
      </c>
      <c r="D155" s="152" t="s">
        <v>227</v>
      </c>
      <c r="E155" s="153" t="s">
        <v>621</v>
      </c>
      <c r="F155" s="154" t="s">
        <v>622</v>
      </c>
      <c r="G155" s="155" t="s">
        <v>607</v>
      </c>
      <c r="H155" s="156">
        <v>1</v>
      </c>
      <c r="I155" s="156"/>
      <c r="J155" s="156">
        <f t="shared" si="0"/>
        <v>0</v>
      </c>
      <c r="K155" s="157"/>
      <c r="L155" s="158"/>
      <c r="M155" s="159" t="s">
        <v>1</v>
      </c>
      <c r="N155" s="160" t="s">
        <v>38</v>
      </c>
      <c r="O155" s="147">
        <v>0</v>
      </c>
      <c r="P155" s="147">
        <f t="shared" si="1"/>
        <v>0</v>
      </c>
      <c r="Q155" s="147">
        <v>0</v>
      </c>
      <c r="R155" s="147">
        <f t="shared" si="2"/>
        <v>0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552</v>
      </c>
      <c r="AT155" s="149" t="s">
        <v>227</v>
      </c>
      <c r="AU155" s="149" t="s">
        <v>80</v>
      </c>
      <c r="AY155" s="14" t="s">
        <v>126</v>
      </c>
      <c r="BE155" s="150">
        <f t="shared" si="4"/>
        <v>0</v>
      </c>
      <c r="BF155" s="150">
        <f t="shared" si="5"/>
        <v>0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133</v>
      </c>
      <c r="BK155" s="151">
        <f t="shared" si="9"/>
        <v>0</v>
      </c>
      <c r="BL155" s="14" t="s">
        <v>387</v>
      </c>
      <c r="BM155" s="149" t="s">
        <v>407</v>
      </c>
    </row>
    <row r="156" spans="1:65" s="2" customFormat="1" ht="14.4" customHeight="1">
      <c r="A156" s="26"/>
      <c r="B156" s="138"/>
      <c r="C156" s="152" t="s">
        <v>270</v>
      </c>
      <c r="D156" s="152" t="s">
        <v>227</v>
      </c>
      <c r="E156" s="153" t="s">
        <v>623</v>
      </c>
      <c r="F156" s="154" t="s">
        <v>624</v>
      </c>
      <c r="G156" s="155" t="s">
        <v>607</v>
      </c>
      <c r="H156" s="156">
        <v>1</v>
      </c>
      <c r="I156" s="156"/>
      <c r="J156" s="156">
        <f t="shared" si="0"/>
        <v>0</v>
      </c>
      <c r="K156" s="157"/>
      <c r="L156" s="158"/>
      <c r="M156" s="159" t="s">
        <v>1</v>
      </c>
      <c r="N156" s="160" t="s">
        <v>38</v>
      </c>
      <c r="O156" s="147">
        <v>0</v>
      </c>
      <c r="P156" s="147">
        <f t="shared" si="1"/>
        <v>0</v>
      </c>
      <c r="Q156" s="147">
        <v>0</v>
      </c>
      <c r="R156" s="147">
        <f t="shared" si="2"/>
        <v>0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552</v>
      </c>
      <c r="AT156" s="149" t="s">
        <v>227</v>
      </c>
      <c r="AU156" s="149" t="s">
        <v>80</v>
      </c>
      <c r="AY156" s="14" t="s">
        <v>126</v>
      </c>
      <c r="BE156" s="150">
        <f t="shared" si="4"/>
        <v>0</v>
      </c>
      <c r="BF156" s="150">
        <f t="shared" si="5"/>
        <v>0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133</v>
      </c>
      <c r="BK156" s="151">
        <f t="shared" si="9"/>
        <v>0</v>
      </c>
      <c r="BL156" s="14" t="s">
        <v>387</v>
      </c>
      <c r="BM156" s="149" t="s">
        <v>415</v>
      </c>
    </row>
    <row r="157" spans="1:65" s="2" customFormat="1" ht="14.4" customHeight="1">
      <c r="A157" s="26"/>
      <c r="B157" s="138"/>
      <c r="C157" s="152" t="s">
        <v>274</v>
      </c>
      <c r="D157" s="152" t="s">
        <v>227</v>
      </c>
      <c r="E157" s="153" t="s">
        <v>625</v>
      </c>
      <c r="F157" s="154" t="s">
        <v>626</v>
      </c>
      <c r="G157" s="155" t="s">
        <v>614</v>
      </c>
      <c r="H157" s="156">
        <v>800</v>
      </c>
      <c r="I157" s="156"/>
      <c r="J157" s="156">
        <f t="shared" si="0"/>
        <v>0</v>
      </c>
      <c r="K157" s="157"/>
      <c r="L157" s="158"/>
      <c r="M157" s="159" t="s">
        <v>1</v>
      </c>
      <c r="N157" s="160" t="s">
        <v>38</v>
      </c>
      <c r="O157" s="147">
        <v>0</v>
      </c>
      <c r="P157" s="147">
        <f t="shared" si="1"/>
        <v>0</v>
      </c>
      <c r="Q157" s="147">
        <v>0</v>
      </c>
      <c r="R157" s="147">
        <f t="shared" si="2"/>
        <v>0</v>
      </c>
      <c r="S157" s="147">
        <v>0</v>
      </c>
      <c r="T157" s="148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552</v>
      </c>
      <c r="AT157" s="149" t="s">
        <v>227</v>
      </c>
      <c r="AU157" s="149" t="s">
        <v>80</v>
      </c>
      <c r="AY157" s="14" t="s">
        <v>126</v>
      </c>
      <c r="BE157" s="150">
        <f t="shared" si="4"/>
        <v>0</v>
      </c>
      <c r="BF157" s="150">
        <f t="shared" si="5"/>
        <v>0</v>
      </c>
      <c r="BG157" s="150">
        <f t="shared" si="6"/>
        <v>0</v>
      </c>
      <c r="BH157" s="150">
        <f t="shared" si="7"/>
        <v>0</v>
      </c>
      <c r="BI157" s="150">
        <f t="shared" si="8"/>
        <v>0</v>
      </c>
      <c r="BJ157" s="14" t="s">
        <v>133</v>
      </c>
      <c r="BK157" s="151">
        <f t="shared" si="9"/>
        <v>0</v>
      </c>
      <c r="BL157" s="14" t="s">
        <v>387</v>
      </c>
      <c r="BM157" s="149" t="s">
        <v>419</v>
      </c>
    </row>
    <row r="158" spans="1:65" s="2" customFormat="1" ht="14.4" customHeight="1">
      <c r="A158" s="26"/>
      <c r="B158" s="138"/>
      <c r="C158" s="152" t="s">
        <v>279</v>
      </c>
      <c r="D158" s="152" t="s">
        <v>227</v>
      </c>
      <c r="E158" s="153" t="s">
        <v>627</v>
      </c>
      <c r="F158" s="154" t="s">
        <v>628</v>
      </c>
      <c r="G158" s="155" t="s">
        <v>614</v>
      </c>
      <c r="H158" s="156">
        <v>32</v>
      </c>
      <c r="I158" s="156"/>
      <c r="J158" s="156">
        <f t="shared" si="0"/>
        <v>0</v>
      </c>
      <c r="K158" s="157"/>
      <c r="L158" s="158"/>
      <c r="M158" s="159" t="s">
        <v>1</v>
      </c>
      <c r="N158" s="160" t="s">
        <v>38</v>
      </c>
      <c r="O158" s="147">
        <v>0</v>
      </c>
      <c r="P158" s="147">
        <f t="shared" si="1"/>
        <v>0</v>
      </c>
      <c r="Q158" s="147">
        <v>0</v>
      </c>
      <c r="R158" s="147">
        <f t="shared" si="2"/>
        <v>0</v>
      </c>
      <c r="S158" s="147">
        <v>0</v>
      </c>
      <c r="T158" s="148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552</v>
      </c>
      <c r="AT158" s="149" t="s">
        <v>227</v>
      </c>
      <c r="AU158" s="149" t="s">
        <v>80</v>
      </c>
      <c r="AY158" s="14" t="s">
        <v>126</v>
      </c>
      <c r="BE158" s="150">
        <f t="shared" si="4"/>
        <v>0</v>
      </c>
      <c r="BF158" s="150">
        <f t="shared" si="5"/>
        <v>0</v>
      </c>
      <c r="BG158" s="150">
        <f t="shared" si="6"/>
        <v>0</v>
      </c>
      <c r="BH158" s="150">
        <f t="shared" si="7"/>
        <v>0</v>
      </c>
      <c r="BI158" s="150">
        <f t="shared" si="8"/>
        <v>0</v>
      </c>
      <c r="BJ158" s="14" t="s">
        <v>133</v>
      </c>
      <c r="BK158" s="151">
        <f t="shared" si="9"/>
        <v>0</v>
      </c>
      <c r="BL158" s="14" t="s">
        <v>387</v>
      </c>
      <c r="BM158" s="149" t="s">
        <v>427</v>
      </c>
    </row>
    <row r="159" spans="1:65" s="2" customFormat="1" ht="24.15" customHeight="1">
      <c r="A159" s="26"/>
      <c r="B159" s="138"/>
      <c r="C159" s="152" t="s">
        <v>283</v>
      </c>
      <c r="D159" s="152" t="s">
        <v>227</v>
      </c>
      <c r="E159" s="153" t="s">
        <v>629</v>
      </c>
      <c r="F159" s="154" t="s">
        <v>630</v>
      </c>
      <c r="G159" s="155" t="s">
        <v>230</v>
      </c>
      <c r="H159" s="156">
        <v>866</v>
      </c>
      <c r="I159" s="156"/>
      <c r="J159" s="156">
        <f t="shared" si="0"/>
        <v>0</v>
      </c>
      <c r="K159" s="157"/>
      <c r="L159" s="158"/>
      <c r="M159" s="159" t="s">
        <v>1</v>
      </c>
      <c r="N159" s="160" t="s">
        <v>38</v>
      </c>
      <c r="O159" s="147">
        <v>0</v>
      </c>
      <c r="P159" s="147">
        <f t="shared" si="1"/>
        <v>0</v>
      </c>
      <c r="Q159" s="147">
        <v>0</v>
      </c>
      <c r="R159" s="147">
        <f t="shared" si="2"/>
        <v>0</v>
      </c>
      <c r="S159" s="147">
        <v>0</v>
      </c>
      <c r="T159" s="148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552</v>
      </c>
      <c r="AT159" s="149" t="s">
        <v>227</v>
      </c>
      <c r="AU159" s="149" t="s">
        <v>80</v>
      </c>
      <c r="AY159" s="14" t="s">
        <v>126</v>
      </c>
      <c r="BE159" s="150">
        <f t="shared" si="4"/>
        <v>0</v>
      </c>
      <c r="BF159" s="150">
        <f t="shared" si="5"/>
        <v>0</v>
      </c>
      <c r="BG159" s="150">
        <f t="shared" si="6"/>
        <v>0</v>
      </c>
      <c r="BH159" s="150">
        <f t="shared" si="7"/>
        <v>0</v>
      </c>
      <c r="BI159" s="150">
        <f t="shared" si="8"/>
        <v>0</v>
      </c>
      <c r="BJ159" s="14" t="s">
        <v>133</v>
      </c>
      <c r="BK159" s="151">
        <f t="shared" si="9"/>
        <v>0</v>
      </c>
      <c r="BL159" s="14" t="s">
        <v>387</v>
      </c>
      <c r="BM159" s="149" t="s">
        <v>433</v>
      </c>
    </row>
    <row r="160" spans="1:65" s="2" customFormat="1" ht="14.4" customHeight="1">
      <c r="A160" s="26"/>
      <c r="B160" s="138"/>
      <c r="C160" s="152" t="s">
        <v>287</v>
      </c>
      <c r="D160" s="152" t="s">
        <v>227</v>
      </c>
      <c r="E160" s="153" t="s">
        <v>631</v>
      </c>
      <c r="F160" s="154" t="s">
        <v>632</v>
      </c>
      <c r="G160" s="155" t="s">
        <v>607</v>
      </c>
      <c r="H160" s="156">
        <v>1</v>
      </c>
      <c r="I160" s="156"/>
      <c r="J160" s="156">
        <f t="shared" si="0"/>
        <v>0</v>
      </c>
      <c r="K160" s="157"/>
      <c r="L160" s="158"/>
      <c r="M160" s="159" t="s">
        <v>1</v>
      </c>
      <c r="N160" s="160" t="s">
        <v>38</v>
      </c>
      <c r="O160" s="147">
        <v>0</v>
      </c>
      <c r="P160" s="147">
        <f t="shared" si="1"/>
        <v>0</v>
      </c>
      <c r="Q160" s="147">
        <v>0</v>
      </c>
      <c r="R160" s="147">
        <f t="shared" si="2"/>
        <v>0</v>
      </c>
      <c r="S160" s="147">
        <v>0</v>
      </c>
      <c r="T160" s="148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9" t="s">
        <v>552</v>
      </c>
      <c r="AT160" s="149" t="s">
        <v>227</v>
      </c>
      <c r="AU160" s="149" t="s">
        <v>80</v>
      </c>
      <c r="AY160" s="14" t="s">
        <v>126</v>
      </c>
      <c r="BE160" s="150">
        <f t="shared" si="4"/>
        <v>0</v>
      </c>
      <c r="BF160" s="150">
        <f t="shared" si="5"/>
        <v>0</v>
      </c>
      <c r="BG160" s="150">
        <f t="shared" si="6"/>
        <v>0</v>
      </c>
      <c r="BH160" s="150">
        <f t="shared" si="7"/>
        <v>0</v>
      </c>
      <c r="BI160" s="150">
        <f t="shared" si="8"/>
        <v>0</v>
      </c>
      <c r="BJ160" s="14" t="s">
        <v>133</v>
      </c>
      <c r="BK160" s="151">
        <f t="shared" si="9"/>
        <v>0</v>
      </c>
      <c r="BL160" s="14" t="s">
        <v>387</v>
      </c>
      <c r="BM160" s="149" t="s">
        <v>443</v>
      </c>
    </row>
    <row r="161" spans="1:65" s="2" customFormat="1" ht="14.4" customHeight="1">
      <c r="A161" s="26"/>
      <c r="B161" s="138"/>
      <c r="C161" s="152" t="s">
        <v>291</v>
      </c>
      <c r="D161" s="152" t="s">
        <v>227</v>
      </c>
      <c r="E161" s="153" t="s">
        <v>633</v>
      </c>
      <c r="F161" s="154" t="s">
        <v>634</v>
      </c>
      <c r="G161" s="155" t="s">
        <v>607</v>
      </c>
      <c r="H161" s="156">
        <v>0</v>
      </c>
      <c r="I161" s="156"/>
      <c r="J161" s="156">
        <f t="shared" si="0"/>
        <v>0</v>
      </c>
      <c r="K161" s="157"/>
      <c r="L161" s="158"/>
      <c r="M161" s="159" t="s">
        <v>1</v>
      </c>
      <c r="N161" s="160" t="s">
        <v>38</v>
      </c>
      <c r="O161" s="147">
        <v>0</v>
      </c>
      <c r="P161" s="147">
        <f t="shared" si="1"/>
        <v>0</v>
      </c>
      <c r="Q161" s="147">
        <v>0</v>
      </c>
      <c r="R161" s="147">
        <f t="shared" si="2"/>
        <v>0</v>
      </c>
      <c r="S161" s="147">
        <v>0</v>
      </c>
      <c r="T161" s="148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552</v>
      </c>
      <c r="AT161" s="149" t="s">
        <v>227</v>
      </c>
      <c r="AU161" s="149" t="s">
        <v>80</v>
      </c>
      <c r="AY161" s="14" t="s">
        <v>126</v>
      </c>
      <c r="BE161" s="150">
        <f t="shared" si="4"/>
        <v>0</v>
      </c>
      <c r="BF161" s="150">
        <f t="shared" si="5"/>
        <v>0</v>
      </c>
      <c r="BG161" s="150">
        <f t="shared" si="6"/>
        <v>0</v>
      </c>
      <c r="BH161" s="150">
        <f t="shared" si="7"/>
        <v>0</v>
      </c>
      <c r="BI161" s="150">
        <f t="shared" si="8"/>
        <v>0</v>
      </c>
      <c r="BJ161" s="14" t="s">
        <v>133</v>
      </c>
      <c r="BK161" s="151">
        <f t="shared" si="9"/>
        <v>0</v>
      </c>
      <c r="BL161" s="14" t="s">
        <v>387</v>
      </c>
      <c r="BM161" s="149" t="s">
        <v>451</v>
      </c>
    </row>
    <row r="162" spans="1:65" s="2" customFormat="1" ht="14.4" customHeight="1">
      <c r="A162" s="26"/>
      <c r="B162" s="138"/>
      <c r="C162" s="152" t="s">
        <v>295</v>
      </c>
      <c r="D162" s="152" t="s">
        <v>227</v>
      </c>
      <c r="E162" s="153" t="s">
        <v>635</v>
      </c>
      <c r="F162" s="154" t="s">
        <v>636</v>
      </c>
      <c r="G162" s="155" t="s">
        <v>637</v>
      </c>
      <c r="H162" s="156">
        <v>150</v>
      </c>
      <c r="I162" s="156"/>
      <c r="J162" s="156">
        <f t="shared" si="0"/>
        <v>0</v>
      </c>
      <c r="K162" s="157"/>
      <c r="L162" s="158"/>
      <c r="M162" s="159" t="s">
        <v>1</v>
      </c>
      <c r="N162" s="160" t="s">
        <v>38</v>
      </c>
      <c r="O162" s="147">
        <v>0</v>
      </c>
      <c r="P162" s="147">
        <f t="shared" si="1"/>
        <v>0</v>
      </c>
      <c r="Q162" s="147">
        <v>0</v>
      </c>
      <c r="R162" s="147">
        <f t="shared" si="2"/>
        <v>0</v>
      </c>
      <c r="S162" s="147">
        <v>0</v>
      </c>
      <c r="T162" s="148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552</v>
      </c>
      <c r="AT162" s="149" t="s">
        <v>227</v>
      </c>
      <c r="AU162" s="149" t="s">
        <v>80</v>
      </c>
      <c r="AY162" s="14" t="s">
        <v>126</v>
      </c>
      <c r="BE162" s="150">
        <f t="shared" si="4"/>
        <v>0</v>
      </c>
      <c r="BF162" s="150">
        <f t="shared" si="5"/>
        <v>0</v>
      </c>
      <c r="BG162" s="150">
        <f t="shared" si="6"/>
        <v>0</v>
      </c>
      <c r="BH162" s="150">
        <f t="shared" si="7"/>
        <v>0</v>
      </c>
      <c r="BI162" s="150">
        <f t="shared" si="8"/>
        <v>0</v>
      </c>
      <c r="BJ162" s="14" t="s">
        <v>133</v>
      </c>
      <c r="BK162" s="151">
        <f t="shared" si="9"/>
        <v>0</v>
      </c>
      <c r="BL162" s="14" t="s">
        <v>387</v>
      </c>
      <c r="BM162" s="149" t="s">
        <v>459</v>
      </c>
    </row>
    <row r="163" spans="1:65" s="12" customFormat="1" ht="25.95" customHeight="1">
      <c r="B163" s="126"/>
      <c r="D163" s="127" t="s">
        <v>71</v>
      </c>
      <c r="E163" s="128" t="s">
        <v>638</v>
      </c>
      <c r="F163" s="128" t="s">
        <v>639</v>
      </c>
      <c r="J163" s="129">
        <f>BK163</f>
        <v>0</v>
      </c>
      <c r="L163" s="126"/>
      <c r="M163" s="130"/>
      <c r="N163" s="131"/>
      <c r="O163" s="131"/>
      <c r="P163" s="132">
        <f>SUM(P164:P189)</f>
        <v>0</v>
      </c>
      <c r="Q163" s="131"/>
      <c r="R163" s="132">
        <f>SUM(R164:R189)</f>
        <v>0</v>
      </c>
      <c r="S163" s="131"/>
      <c r="T163" s="133">
        <f>SUM(T164:T189)</f>
        <v>0</v>
      </c>
      <c r="AR163" s="127" t="s">
        <v>139</v>
      </c>
      <c r="AT163" s="134" t="s">
        <v>71</v>
      </c>
      <c r="AU163" s="134" t="s">
        <v>72</v>
      </c>
      <c r="AY163" s="127" t="s">
        <v>126</v>
      </c>
      <c r="BK163" s="135">
        <f>SUM(BK164:BK189)</f>
        <v>0</v>
      </c>
    </row>
    <row r="164" spans="1:65" s="2" customFormat="1" ht="14.4" customHeight="1">
      <c r="A164" s="26"/>
      <c r="B164" s="138"/>
      <c r="C164" s="152" t="s">
        <v>299</v>
      </c>
      <c r="D164" s="152" t="s">
        <v>227</v>
      </c>
      <c r="E164" s="153" t="s">
        <v>640</v>
      </c>
      <c r="F164" s="154" t="s">
        <v>641</v>
      </c>
      <c r="G164" s="155" t="s">
        <v>146</v>
      </c>
      <c r="H164" s="156">
        <v>860</v>
      </c>
      <c r="I164" s="156"/>
      <c r="J164" s="156">
        <f t="shared" ref="J164:J189" si="10">ROUND(I164*H164,3)</f>
        <v>0</v>
      </c>
      <c r="K164" s="157"/>
      <c r="L164" s="158"/>
      <c r="M164" s="159" t="s">
        <v>1</v>
      </c>
      <c r="N164" s="160" t="s">
        <v>38</v>
      </c>
      <c r="O164" s="147">
        <v>0</v>
      </c>
      <c r="P164" s="147">
        <f t="shared" ref="P164:P189" si="11">O164*H164</f>
        <v>0</v>
      </c>
      <c r="Q164" s="147">
        <v>0</v>
      </c>
      <c r="R164" s="147">
        <f t="shared" ref="R164:R189" si="12">Q164*H164</f>
        <v>0</v>
      </c>
      <c r="S164" s="147">
        <v>0</v>
      </c>
      <c r="T164" s="148">
        <f t="shared" ref="T164:T189" si="13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552</v>
      </c>
      <c r="AT164" s="149" t="s">
        <v>227</v>
      </c>
      <c r="AU164" s="149" t="s">
        <v>80</v>
      </c>
      <c r="AY164" s="14" t="s">
        <v>126</v>
      </c>
      <c r="BE164" s="150">
        <f t="shared" ref="BE164:BE189" si="14">IF(N164="základná",J164,0)</f>
        <v>0</v>
      </c>
      <c r="BF164" s="150">
        <f t="shared" ref="BF164:BF189" si="15">IF(N164="znížená",J164,0)</f>
        <v>0</v>
      </c>
      <c r="BG164" s="150">
        <f t="shared" ref="BG164:BG189" si="16">IF(N164="zákl. prenesená",J164,0)</f>
        <v>0</v>
      </c>
      <c r="BH164" s="150">
        <f t="shared" ref="BH164:BH189" si="17">IF(N164="zníž. prenesená",J164,0)</f>
        <v>0</v>
      </c>
      <c r="BI164" s="150">
        <f t="shared" ref="BI164:BI189" si="18">IF(N164="nulová",J164,0)</f>
        <v>0</v>
      </c>
      <c r="BJ164" s="14" t="s">
        <v>133</v>
      </c>
      <c r="BK164" s="151">
        <f t="shared" ref="BK164:BK189" si="19">ROUND(I164*H164,3)</f>
        <v>0</v>
      </c>
      <c r="BL164" s="14" t="s">
        <v>387</v>
      </c>
      <c r="BM164" s="149" t="s">
        <v>469</v>
      </c>
    </row>
    <row r="165" spans="1:65" s="2" customFormat="1" ht="14.4" customHeight="1">
      <c r="A165" s="26"/>
      <c r="B165" s="138"/>
      <c r="C165" s="152" t="s">
        <v>303</v>
      </c>
      <c r="D165" s="152" t="s">
        <v>227</v>
      </c>
      <c r="E165" s="153" t="s">
        <v>642</v>
      </c>
      <c r="F165" s="154" t="s">
        <v>643</v>
      </c>
      <c r="G165" s="155" t="s">
        <v>230</v>
      </c>
      <c r="H165" s="156">
        <v>220</v>
      </c>
      <c r="I165" s="156"/>
      <c r="J165" s="156">
        <f t="shared" si="10"/>
        <v>0</v>
      </c>
      <c r="K165" s="157"/>
      <c r="L165" s="158"/>
      <c r="M165" s="159" t="s">
        <v>1</v>
      </c>
      <c r="N165" s="160" t="s">
        <v>38</v>
      </c>
      <c r="O165" s="147">
        <v>0</v>
      </c>
      <c r="P165" s="147">
        <f t="shared" si="11"/>
        <v>0</v>
      </c>
      <c r="Q165" s="147">
        <v>0</v>
      </c>
      <c r="R165" s="147">
        <f t="shared" si="12"/>
        <v>0</v>
      </c>
      <c r="S165" s="147">
        <v>0</v>
      </c>
      <c r="T165" s="148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552</v>
      </c>
      <c r="AT165" s="149" t="s">
        <v>227</v>
      </c>
      <c r="AU165" s="149" t="s">
        <v>80</v>
      </c>
      <c r="AY165" s="14" t="s">
        <v>126</v>
      </c>
      <c r="BE165" s="150">
        <f t="shared" si="14"/>
        <v>0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4" t="s">
        <v>133</v>
      </c>
      <c r="BK165" s="151">
        <f t="shared" si="19"/>
        <v>0</v>
      </c>
      <c r="BL165" s="14" t="s">
        <v>387</v>
      </c>
      <c r="BM165" s="149" t="s">
        <v>479</v>
      </c>
    </row>
    <row r="166" spans="1:65" s="2" customFormat="1" ht="14.4" customHeight="1">
      <c r="A166" s="26"/>
      <c r="B166" s="138"/>
      <c r="C166" s="152" t="s">
        <v>307</v>
      </c>
      <c r="D166" s="152" t="s">
        <v>227</v>
      </c>
      <c r="E166" s="153" t="s">
        <v>644</v>
      </c>
      <c r="F166" s="154" t="s">
        <v>645</v>
      </c>
      <c r="G166" s="155" t="s">
        <v>230</v>
      </c>
      <c r="H166" s="156">
        <v>360</v>
      </c>
      <c r="I166" s="156"/>
      <c r="J166" s="156">
        <f t="shared" si="10"/>
        <v>0</v>
      </c>
      <c r="K166" s="157"/>
      <c r="L166" s="158"/>
      <c r="M166" s="159" t="s">
        <v>1</v>
      </c>
      <c r="N166" s="160" t="s">
        <v>38</v>
      </c>
      <c r="O166" s="147">
        <v>0</v>
      </c>
      <c r="P166" s="147">
        <f t="shared" si="11"/>
        <v>0</v>
      </c>
      <c r="Q166" s="147">
        <v>0</v>
      </c>
      <c r="R166" s="147">
        <f t="shared" si="12"/>
        <v>0</v>
      </c>
      <c r="S166" s="147">
        <v>0</v>
      </c>
      <c r="T166" s="148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552</v>
      </c>
      <c r="AT166" s="149" t="s">
        <v>227</v>
      </c>
      <c r="AU166" s="149" t="s">
        <v>80</v>
      </c>
      <c r="AY166" s="14" t="s">
        <v>126</v>
      </c>
      <c r="BE166" s="150">
        <f t="shared" si="14"/>
        <v>0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4" t="s">
        <v>133</v>
      </c>
      <c r="BK166" s="151">
        <f t="shared" si="19"/>
        <v>0</v>
      </c>
      <c r="BL166" s="14" t="s">
        <v>387</v>
      </c>
      <c r="BM166" s="149" t="s">
        <v>480</v>
      </c>
    </row>
    <row r="167" spans="1:65" s="2" customFormat="1" ht="14.4" customHeight="1">
      <c r="A167" s="26"/>
      <c r="B167" s="138"/>
      <c r="C167" s="152" t="s">
        <v>311</v>
      </c>
      <c r="D167" s="152" t="s">
        <v>227</v>
      </c>
      <c r="E167" s="153" t="s">
        <v>646</v>
      </c>
      <c r="F167" s="154" t="s">
        <v>647</v>
      </c>
      <c r="G167" s="155" t="s">
        <v>230</v>
      </c>
      <c r="H167" s="156">
        <v>132</v>
      </c>
      <c r="I167" s="156"/>
      <c r="J167" s="156">
        <f t="shared" si="10"/>
        <v>0</v>
      </c>
      <c r="K167" s="157"/>
      <c r="L167" s="158"/>
      <c r="M167" s="159" t="s">
        <v>1</v>
      </c>
      <c r="N167" s="160" t="s">
        <v>38</v>
      </c>
      <c r="O167" s="147">
        <v>0</v>
      </c>
      <c r="P167" s="147">
        <f t="shared" si="11"/>
        <v>0</v>
      </c>
      <c r="Q167" s="147">
        <v>0</v>
      </c>
      <c r="R167" s="147">
        <f t="shared" si="12"/>
        <v>0</v>
      </c>
      <c r="S167" s="147">
        <v>0</v>
      </c>
      <c r="T167" s="148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552</v>
      </c>
      <c r="AT167" s="149" t="s">
        <v>227</v>
      </c>
      <c r="AU167" s="149" t="s">
        <v>80</v>
      </c>
      <c r="AY167" s="14" t="s">
        <v>126</v>
      </c>
      <c r="BE167" s="150">
        <f t="shared" si="14"/>
        <v>0</v>
      </c>
      <c r="BF167" s="150">
        <f t="shared" si="15"/>
        <v>0</v>
      </c>
      <c r="BG167" s="150">
        <f t="shared" si="16"/>
        <v>0</v>
      </c>
      <c r="BH167" s="150">
        <f t="shared" si="17"/>
        <v>0</v>
      </c>
      <c r="BI167" s="150">
        <f t="shared" si="18"/>
        <v>0</v>
      </c>
      <c r="BJ167" s="14" t="s">
        <v>133</v>
      </c>
      <c r="BK167" s="151">
        <f t="shared" si="19"/>
        <v>0</v>
      </c>
      <c r="BL167" s="14" t="s">
        <v>387</v>
      </c>
      <c r="BM167" s="149" t="s">
        <v>488</v>
      </c>
    </row>
    <row r="168" spans="1:65" s="2" customFormat="1" ht="14.4" customHeight="1">
      <c r="A168" s="26"/>
      <c r="B168" s="138"/>
      <c r="C168" s="152" t="s">
        <v>315</v>
      </c>
      <c r="D168" s="152" t="s">
        <v>227</v>
      </c>
      <c r="E168" s="153" t="s">
        <v>648</v>
      </c>
      <c r="F168" s="154" t="s">
        <v>649</v>
      </c>
      <c r="G168" s="155" t="s">
        <v>230</v>
      </c>
      <c r="H168" s="156">
        <v>16</v>
      </c>
      <c r="I168" s="156"/>
      <c r="J168" s="156">
        <f t="shared" si="10"/>
        <v>0</v>
      </c>
      <c r="K168" s="157"/>
      <c r="L168" s="158"/>
      <c r="M168" s="159" t="s">
        <v>1</v>
      </c>
      <c r="N168" s="160" t="s">
        <v>38</v>
      </c>
      <c r="O168" s="147">
        <v>0</v>
      </c>
      <c r="P168" s="147">
        <f t="shared" si="11"/>
        <v>0</v>
      </c>
      <c r="Q168" s="147">
        <v>0</v>
      </c>
      <c r="R168" s="147">
        <f t="shared" si="12"/>
        <v>0</v>
      </c>
      <c r="S168" s="147">
        <v>0</v>
      </c>
      <c r="T168" s="148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552</v>
      </c>
      <c r="AT168" s="149" t="s">
        <v>227</v>
      </c>
      <c r="AU168" s="149" t="s">
        <v>80</v>
      </c>
      <c r="AY168" s="14" t="s">
        <v>126</v>
      </c>
      <c r="BE168" s="150">
        <f t="shared" si="14"/>
        <v>0</v>
      </c>
      <c r="BF168" s="150">
        <f t="shared" si="15"/>
        <v>0</v>
      </c>
      <c r="BG168" s="150">
        <f t="shared" si="16"/>
        <v>0</v>
      </c>
      <c r="BH168" s="150">
        <f t="shared" si="17"/>
        <v>0</v>
      </c>
      <c r="BI168" s="150">
        <f t="shared" si="18"/>
        <v>0</v>
      </c>
      <c r="BJ168" s="14" t="s">
        <v>133</v>
      </c>
      <c r="BK168" s="151">
        <f t="shared" si="19"/>
        <v>0</v>
      </c>
      <c r="BL168" s="14" t="s">
        <v>387</v>
      </c>
      <c r="BM168" s="149" t="s">
        <v>494</v>
      </c>
    </row>
    <row r="169" spans="1:65" s="2" customFormat="1" ht="14.4" customHeight="1">
      <c r="A169" s="26"/>
      <c r="B169" s="138"/>
      <c r="C169" s="152" t="s">
        <v>316</v>
      </c>
      <c r="D169" s="152" t="s">
        <v>227</v>
      </c>
      <c r="E169" s="153" t="s">
        <v>650</v>
      </c>
      <c r="F169" s="154" t="s">
        <v>651</v>
      </c>
      <c r="G169" s="155" t="s">
        <v>230</v>
      </c>
      <c r="H169" s="156">
        <v>13</v>
      </c>
      <c r="I169" s="156"/>
      <c r="J169" s="156">
        <f t="shared" si="10"/>
        <v>0</v>
      </c>
      <c r="K169" s="157"/>
      <c r="L169" s="158"/>
      <c r="M169" s="159" t="s">
        <v>1</v>
      </c>
      <c r="N169" s="160" t="s">
        <v>38</v>
      </c>
      <c r="O169" s="147">
        <v>0</v>
      </c>
      <c r="P169" s="147">
        <f t="shared" si="11"/>
        <v>0</v>
      </c>
      <c r="Q169" s="147">
        <v>0</v>
      </c>
      <c r="R169" s="147">
        <f t="shared" si="12"/>
        <v>0</v>
      </c>
      <c r="S169" s="147">
        <v>0</v>
      </c>
      <c r="T169" s="148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552</v>
      </c>
      <c r="AT169" s="149" t="s">
        <v>227</v>
      </c>
      <c r="AU169" s="149" t="s">
        <v>80</v>
      </c>
      <c r="AY169" s="14" t="s">
        <v>126</v>
      </c>
      <c r="BE169" s="150">
        <f t="shared" si="14"/>
        <v>0</v>
      </c>
      <c r="BF169" s="150">
        <f t="shared" si="15"/>
        <v>0</v>
      </c>
      <c r="BG169" s="150">
        <f t="shared" si="16"/>
        <v>0</v>
      </c>
      <c r="BH169" s="150">
        <f t="shared" si="17"/>
        <v>0</v>
      </c>
      <c r="BI169" s="150">
        <f t="shared" si="18"/>
        <v>0</v>
      </c>
      <c r="BJ169" s="14" t="s">
        <v>133</v>
      </c>
      <c r="BK169" s="151">
        <f t="shared" si="19"/>
        <v>0</v>
      </c>
      <c r="BL169" s="14" t="s">
        <v>387</v>
      </c>
      <c r="BM169" s="149" t="s">
        <v>495</v>
      </c>
    </row>
    <row r="170" spans="1:65" s="2" customFormat="1" ht="14.4" customHeight="1">
      <c r="A170" s="26"/>
      <c r="B170" s="138"/>
      <c r="C170" s="152" t="s">
        <v>317</v>
      </c>
      <c r="D170" s="152" t="s">
        <v>227</v>
      </c>
      <c r="E170" s="153" t="s">
        <v>652</v>
      </c>
      <c r="F170" s="154" t="s">
        <v>653</v>
      </c>
      <c r="G170" s="155" t="s">
        <v>146</v>
      </c>
      <c r="H170" s="156">
        <v>280</v>
      </c>
      <c r="I170" s="156"/>
      <c r="J170" s="156">
        <f t="shared" si="10"/>
        <v>0</v>
      </c>
      <c r="K170" s="157"/>
      <c r="L170" s="158"/>
      <c r="M170" s="159" t="s">
        <v>1</v>
      </c>
      <c r="N170" s="160" t="s">
        <v>38</v>
      </c>
      <c r="O170" s="147">
        <v>0</v>
      </c>
      <c r="P170" s="147">
        <f t="shared" si="11"/>
        <v>0</v>
      </c>
      <c r="Q170" s="147">
        <v>0</v>
      </c>
      <c r="R170" s="147">
        <f t="shared" si="12"/>
        <v>0</v>
      </c>
      <c r="S170" s="147">
        <v>0</v>
      </c>
      <c r="T170" s="148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552</v>
      </c>
      <c r="AT170" s="149" t="s">
        <v>227</v>
      </c>
      <c r="AU170" s="149" t="s">
        <v>80</v>
      </c>
      <c r="AY170" s="14" t="s">
        <v>126</v>
      </c>
      <c r="BE170" s="150">
        <f t="shared" si="14"/>
        <v>0</v>
      </c>
      <c r="BF170" s="150">
        <f t="shared" si="15"/>
        <v>0</v>
      </c>
      <c r="BG170" s="150">
        <f t="shared" si="16"/>
        <v>0</v>
      </c>
      <c r="BH170" s="150">
        <f t="shared" si="17"/>
        <v>0</v>
      </c>
      <c r="BI170" s="150">
        <f t="shared" si="18"/>
        <v>0</v>
      </c>
      <c r="BJ170" s="14" t="s">
        <v>133</v>
      </c>
      <c r="BK170" s="151">
        <f t="shared" si="19"/>
        <v>0</v>
      </c>
      <c r="BL170" s="14" t="s">
        <v>387</v>
      </c>
      <c r="BM170" s="149" t="s">
        <v>496</v>
      </c>
    </row>
    <row r="171" spans="1:65" s="2" customFormat="1" ht="14.4" customHeight="1">
      <c r="A171" s="26"/>
      <c r="B171" s="138"/>
      <c r="C171" s="152" t="s">
        <v>321</v>
      </c>
      <c r="D171" s="152" t="s">
        <v>227</v>
      </c>
      <c r="E171" s="153" t="s">
        <v>654</v>
      </c>
      <c r="F171" s="154" t="s">
        <v>655</v>
      </c>
      <c r="G171" s="155" t="s">
        <v>230</v>
      </c>
      <c r="H171" s="156">
        <v>13</v>
      </c>
      <c r="I171" s="156"/>
      <c r="J171" s="156">
        <f t="shared" si="10"/>
        <v>0</v>
      </c>
      <c r="K171" s="157"/>
      <c r="L171" s="158"/>
      <c r="M171" s="159" t="s">
        <v>1</v>
      </c>
      <c r="N171" s="160" t="s">
        <v>38</v>
      </c>
      <c r="O171" s="147">
        <v>0</v>
      </c>
      <c r="P171" s="147">
        <f t="shared" si="11"/>
        <v>0</v>
      </c>
      <c r="Q171" s="147">
        <v>0</v>
      </c>
      <c r="R171" s="147">
        <f t="shared" si="12"/>
        <v>0</v>
      </c>
      <c r="S171" s="147">
        <v>0</v>
      </c>
      <c r="T171" s="148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552</v>
      </c>
      <c r="AT171" s="149" t="s">
        <v>227</v>
      </c>
      <c r="AU171" s="149" t="s">
        <v>80</v>
      </c>
      <c r="AY171" s="14" t="s">
        <v>126</v>
      </c>
      <c r="BE171" s="150">
        <f t="shared" si="14"/>
        <v>0</v>
      </c>
      <c r="BF171" s="150">
        <f t="shared" si="15"/>
        <v>0</v>
      </c>
      <c r="BG171" s="150">
        <f t="shared" si="16"/>
        <v>0</v>
      </c>
      <c r="BH171" s="150">
        <f t="shared" si="17"/>
        <v>0</v>
      </c>
      <c r="BI171" s="150">
        <f t="shared" si="18"/>
        <v>0</v>
      </c>
      <c r="BJ171" s="14" t="s">
        <v>133</v>
      </c>
      <c r="BK171" s="151">
        <f t="shared" si="19"/>
        <v>0</v>
      </c>
      <c r="BL171" s="14" t="s">
        <v>387</v>
      </c>
      <c r="BM171" s="149" t="s">
        <v>497</v>
      </c>
    </row>
    <row r="172" spans="1:65" s="2" customFormat="1" ht="14.4" customHeight="1">
      <c r="A172" s="26"/>
      <c r="B172" s="138"/>
      <c r="C172" s="152" t="s">
        <v>325</v>
      </c>
      <c r="D172" s="152" t="s">
        <v>227</v>
      </c>
      <c r="E172" s="153" t="s">
        <v>656</v>
      </c>
      <c r="F172" s="154" t="s">
        <v>657</v>
      </c>
      <c r="G172" s="155" t="s">
        <v>230</v>
      </c>
      <c r="H172" s="156">
        <v>13</v>
      </c>
      <c r="I172" s="156"/>
      <c r="J172" s="156">
        <f t="shared" si="10"/>
        <v>0</v>
      </c>
      <c r="K172" s="157"/>
      <c r="L172" s="158"/>
      <c r="M172" s="159" t="s">
        <v>1</v>
      </c>
      <c r="N172" s="160" t="s">
        <v>38</v>
      </c>
      <c r="O172" s="147">
        <v>0</v>
      </c>
      <c r="P172" s="147">
        <f t="shared" si="11"/>
        <v>0</v>
      </c>
      <c r="Q172" s="147">
        <v>0</v>
      </c>
      <c r="R172" s="147">
        <f t="shared" si="12"/>
        <v>0</v>
      </c>
      <c r="S172" s="147">
        <v>0</v>
      </c>
      <c r="T172" s="148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552</v>
      </c>
      <c r="AT172" s="149" t="s">
        <v>227</v>
      </c>
      <c r="AU172" s="149" t="s">
        <v>80</v>
      </c>
      <c r="AY172" s="14" t="s">
        <v>126</v>
      </c>
      <c r="BE172" s="150">
        <f t="shared" si="14"/>
        <v>0</v>
      </c>
      <c r="BF172" s="150">
        <f t="shared" si="15"/>
        <v>0</v>
      </c>
      <c r="BG172" s="150">
        <f t="shared" si="16"/>
        <v>0</v>
      </c>
      <c r="BH172" s="150">
        <f t="shared" si="17"/>
        <v>0</v>
      </c>
      <c r="BI172" s="150">
        <f t="shared" si="18"/>
        <v>0</v>
      </c>
      <c r="BJ172" s="14" t="s">
        <v>133</v>
      </c>
      <c r="BK172" s="151">
        <f t="shared" si="19"/>
        <v>0</v>
      </c>
      <c r="BL172" s="14" t="s">
        <v>387</v>
      </c>
      <c r="BM172" s="149" t="s">
        <v>498</v>
      </c>
    </row>
    <row r="173" spans="1:65" s="2" customFormat="1" ht="14.4" customHeight="1">
      <c r="A173" s="26"/>
      <c r="B173" s="138"/>
      <c r="C173" s="152" t="s">
        <v>330</v>
      </c>
      <c r="D173" s="152" t="s">
        <v>227</v>
      </c>
      <c r="E173" s="153" t="s">
        <v>658</v>
      </c>
      <c r="F173" s="154" t="s">
        <v>659</v>
      </c>
      <c r="G173" s="155" t="s">
        <v>230</v>
      </c>
      <c r="H173" s="156">
        <v>72</v>
      </c>
      <c r="I173" s="156"/>
      <c r="J173" s="156">
        <f t="shared" si="10"/>
        <v>0</v>
      </c>
      <c r="K173" s="157"/>
      <c r="L173" s="158"/>
      <c r="M173" s="159" t="s">
        <v>1</v>
      </c>
      <c r="N173" s="160" t="s">
        <v>38</v>
      </c>
      <c r="O173" s="147">
        <v>0</v>
      </c>
      <c r="P173" s="147">
        <f t="shared" si="11"/>
        <v>0</v>
      </c>
      <c r="Q173" s="147">
        <v>0</v>
      </c>
      <c r="R173" s="147">
        <f t="shared" si="12"/>
        <v>0</v>
      </c>
      <c r="S173" s="147">
        <v>0</v>
      </c>
      <c r="T173" s="148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552</v>
      </c>
      <c r="AT173" s="149" t="s">
        <v>227</v>
      </c>
      <c r="AU173" s="149" t="s">
        <v>80</v>
      </c>
      <c r="AY173" s="14" t="s">
        <v>126</v>
      </c>
      <c r="BE173" s="150">
        <f t="shared" si="14"/>
        <v>0</v>
      </c>
      <c r="BF173" s="150">
        <f t="shared" si="15"/>
        <v>0</v>
      </c>
      <c r="BG173" s="150">
        <f t="shared" si="16"/>
        <v>0</v>
      </c>
      <c r="BH173" s="150">
        <f t="shared" si="17"/>
        <v>0</v>
      </c>
      <c r="BI173" s="150">
        <f t="shared" si="18"/>
        <v>0</v>
      </c>
      <c r="BJ173" s="14" t="s">
        <v>133</v>
      </c>
      <c r="BK173" s="151">
        <f t="shared" si="19"/>
        <v>0</v>
      </c>
      <c r="BL173" s="14" t="s">
        <v>387</v>
      </c>
      <c r="BM173" s="149" t="s">
        <v>499</v>
      </c>
    </row>
    <row r="174" spans="1:65" s="2" customFormat="1" ht="14.4" customHeight="1">
      <c r="A174" s="26"/>
      <c r="B174" s="138"/>
      <c r="C174" s="152" t="s">
        <v>335</v>
      </c>
      <c r="D174" s="152" t="s">
        <v>227</v>
      </c>
      <c r="E174" s="153" t="s">
        <v>660</v>
      </c>
      <c r="F174" s="154" t="s">
        <v>661</v>
      </c>
      <c r="G174" s="155" t="s">
        <v>230</v>
      </c>
      <c r="H174" s="156">
        <v>36</v>
      </c>
      <c r="I174" s="156"/>
      <c r="J174" s="156">
        <f t="shared" si="10"/>
        <v>0</v>
      </c>
      <c r="K174" s="157"/>
      <c r="L174" s="158"/>
      <c r="M174" s="159" t="s">
        <v>1</v>
      </c>
      <c r="N174" s="160" t="s">
        <v>38</v>
      </c>
      <c r="O174" s="147">
        <v>0</v>
      </c>
      <c r="P174" s="147">
        <f t="shared" si="11"/>
        <v>0</v>
      </c>
      <c r="Q174" s="147">
        <v>0</v>
      </c>
      <c r="R174" s="147">
        <f t="shared" si="12"/>
        <v>0</v>
      </c>
      <c r="S174" s="147">
        <v>0</v>
      </c>
      <c r="T174" s="148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552</v>
      </c>
      <c r="AT174" s="149" t="s">
        <v>227</v>
      </c>
      <c r="AU174" s="149" t="s">
        <v>80</v>
      </c>
      <c r="AY174" s="14" t="s">
        <v>126</v>
      </c>
      <c r="BE174" s="150">
        <f t="shared" si="14"/>
        <v>0</v>
      </c>
      <c r="BF174" s="150">
        <f t="shared" si="15"/>
        <v>0</v>
      </c>
      <c r="BG174" s="150">
        <f t="shared" si="16"/>
        <v>0</v>
      </c>
      <c r="BH174" s="150">
        <f t="shared" si="17"/>
        <v>0</v>
      </c>
      <c r="BI174" s="150">
        <f t="shared" si="18"/>
        <v>0</v>
      </c>
      <c r="BJ174" s="14" t="s">
        <v>133</v>
      </c>
      <c r="BK174" s="151">
        <f t="shared" si="19"/>
        <v>0</v>
      </c>
      <c r="BL174" s="14" t="s">
        <v>387</v>
      </c>
      <c r="BM174" s="149" t="s">
        <v>500</v>
      </c>
    </row>
    <row r="175" spans="1:65" s="2" customFormat="1" ht="14.4" customHeight="1">
      <c r="A175" s="26"/>
      <c r="B175" s="138"/>
      <c r="C175" s="152" t="s">
        <v>339</v>
      </c>
      <c r="D175" s="152" t="s">
        <v>227</v>
      </c>
      <c r="E175" s="153" t="s">
        <v>662</v>
      </c>
      <c r="F175" s="154" t="s">
        <v>663</v>
      </c>
      <c r="G175" s="155" t="s">
        <v>230</v>
      </c>
      <c r="H175" s="156">
        <v>72</v>
      </c>
      <c r="I175" s="156"/>
      <c r="J175" s="156">
        <f t="shared" si="10"/>
        <v>0</v>
      </c>
      <c r="K175" s="157"/>
      <c r="L175" s="158"/>
      <c r="M175" s="159" t="s">
        <v>1</v>
      </c>
      <c r="N175" s="160" t="s">
        <v>38</v>
      </c>
      <c r="O175" s="147">
        <v>0</v>
      </c>
      <c r="P175" s="147">
        <f t="shared" si="11"/>
        <v>0</v>
      </c>
      <c r="Q175" s="147">
        <v>0</v>
      </c>
      <c r="R175" s="147">
        <f t="shared" si="12"/>
        <v>0</v>
      </c>
      <c r="S175" s="147">
        <v>0</v>
      </c>
      <c r="T175" s="148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552</v>
      </c>
      <c r="AT175" s="149" t="s">
        <v>227</v>
      </c>
      <c r="AU175" s="149" t="s">
        <v>80</v>
      </c>
      <c r="AY175" s="14" t="s">
        <v>126</v>
      </c>
      <c r="BE175" s="150">
        <f t="shared" si="14"/>
        <v>0</v>
      </c>
      <c r="BF175" s="150">
        <f t="shared" si="15"/>
        <v>0</v>
      </c>
      <c r="BG175" s="150">
        <f t="shared" si="16"/>
        <v>0</v>
      </c>
      <c r="BH175" s="150">
        <f t="shared" si="17"/>
        <v>0</v>
      </c>
      <c r="BI175" s="150">
        <f t="shared" si="18"/>
        <v>0</v>
      </c>
      <c r="BJ175" s="14" t="s">
        <v>133</v>
      </c>
      <c r="BK175" s="151">
        <f t="shared" si="19"/>
        <v>0</v>
      </c>
      <c r="BL175" s="14" t="s">
        <v>387</v>
      </c>
      <c r="BM175" s="149" t="s">
        <v>501</v>
      </c>
    </row>
    <row r="176" spans="1:65" s="2" customFormat="1" ht="14.4" customHeight="1">
      <c r="A176" s="26"/>
      <c r="B176" s="138"/>
      <c r="C176" s="152" t="s">
        <v>344</v>
      </c>
      <c r="D176" s="152" t="s">
        <v>227</v>
      </c>
      <c r="E176" s="153" t="s">
        <v>664</v>
      </c>
      <c r="F176" s="154" t="s">
        <v>665</v>
      </c>
      <c r="G176" s="155" t="s">
        <v>146</v>
      </c>
      <c r="H176" s="156">
        <v>60</v>
      </c>
      <c r="I176" s="156"/>
      <c r="J176" s="156">
        <f t="shared" si="10"/>
        <v>0</v>
      </c>
      <c r="K176" s="157"/>
      <c r="L176" s="158"/>
      <c r="M176" s="159" t="s">
        <v>1</v>
      </c>
      <c r="N176" s="160" t="s">
        <v>38</v>
      </c>
      <c r="O176" s="147">
        <v>0</v>
      </c>
      <c r="P176" s="147">
        <f t="shared" si="11"/>
        <v>0</v>
      </c>
      <c r="Q176" s="147">
        <v>0</v>
      </c>
      <c r="R176" s="147">
        <f t="shared" si="12"/>
        <v>0</v>
      </c>
      <c r="S176" s="147">
        <v>0</v>
      </c>
      <c r="T176" s="148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552</v>
      </c>
      <c r="AT176" s="149" t="s">
        <v>227</v>
      </c>
      <c r="AU176" s="149" t="s">
        <v>80</v>
      </c>
      <c r="AY176" s="14" t="s">
        <v>126</v>
      </c>
      <c r="BE176" s="150">
        <f t="shared" si="14"/>
        <v>0</v>
      </c>
      <c r="BF176" s="150">
        <f t="shared" si="15"/>
        <v>0</v>
      </c>
      <c r="BG176" s="150">
        <f t="shared" si="16"/>
        <v>0</v>
      </c>
      <c r="BH176" s="150">
        <f t="shared" si="17"/>
        <v>0</v>
      </c>
      <c r="BI176" s="150">
        <f t="shared" si="18"/>
        <v>0</v>
      </c>
      <c r="BJ176" s="14" t="s">
        <v>133</v>
      </c>
      <c r="BK176" s="151">
        <f t="shared" si="19"/>
        <v>0</v>
      </c>
      <c r="BL176" s="14" t="s">
        <v>387</v>
      </c>
      <c r="BM176" s="149" t="s">
        <v>502</v>
      </c>
    </row>
    <row r="177" spans="1:65" s="2" customFormat="1" ht="14.4" customHeight="1">
      <c r="A177" s="26"/>
      <c r="B177" s="138"/>
      <c r="C177" s="152" t="s">
        <v>348</v>
      </c>
      <c r="D177" s="152" t="s">
        <v>227</v>
      </c>
      <c r="E177" s="153" t="s">
        <v>666</v>
      </c>
      <c r="F177" s="154" t="s">
        <v>667</v>
      </c>
      <c r="G177" s="155" t="s">
        <v>146</v>
      </c>
      <c r="H177" s="156">
        <v>18</v>
      </c>
      <c r="I177" s="156"/>
      <c r="J177" s="156">
        <f t="shared" si="10"/>
        <v>0</v>
      </c>
      <c r="K177" s="157"/>
      <c r="L177" s="158"/>
      <c r="M177" s="159" t="s">
        <v>1</v>
      </c>
      <c r="N177" s="160" t="s">
        <v>38</v>
      </c>
      <c r="O177" s="147">
        <v>0</v>
      </c>
      <c r="P177" s="147">
        <f t="shared" si="11"/>
        <v>0</v>
      </c>
      <c r="Q177" s="147">
        <v>0</v>
      </c>
      <c r="R177" s="147">
        <f t="shared" si="12"/>
        <v>0</v>
      </c>
      <c r="S177" s="147">
        <v>0</v>
      </c>
      <c r="T177" s="148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552</v>
      </c>
      <c r="AT177" s="149" t="s">
        <v>227</v>
      </c>
      <c r="AU177" s="149" t="s">
        <v>80</v>
      </c>
      <c r="AY177" s="14" t="s">
        <v>126</v>
      </c>
      <c r="BE177" s="150">
        <f t="shared" si="14"/>
        <v>0</v>
      </c>
      <c r="BF177" s="150">
        <f t="shared" si="15"/>
        <v>0</v>
      </c>
      <c r="BG177" s="150">
        <f t="shared" si="16"/>
        <v>0</v>
      </c>
      <c r="BH177" s="150">
        <f t="shared" si="17"/>
        <v>0</v>
      </c>
      <c r="BI177" s="150">
        <f t="shared" si="18"/>
        <v>0</v>
      </c>
      <c r="BJ177" s="14" t="s">
        <v>133</v>
      </c>
      <c r="BK177" s="151">
        <f t="shared" si="19"/>
        <v>0</v>
      </c>
      <c r="BL177" s="14" t="s">
        <v>387</v>
      </c>
      <c r="BM177" s="149" t="s">
        <v>503</v>
      </c>
    </row>
    <row r="178" spans="1:65" s="2" customFormat="1" ht="14.4" customHeight="1">
      <c r="A178" s="26"/>
      <c r="B178" s="138"/>
      <c r="C178" s="152" t="s">
        <v>353</v>
      </c>
      <c r="D178" s="152" t="s">
        <v>227</v>
      </c>
      <c r="E178" s="153" t="s">
        <v>668</v>
      </c>
      <c r="F178" s="154" t="s">
        <v>669</v>
      </c>
      <c r="G178" s="155" t="s">
        <v>146</v>
      </c>
      <c r="H178" s="156">
        <v>36</v>
      </c>
      <c r="I178" s="156"/>
      <c r="J178" s="156">
        <f t="shared" si="10"/>
        <v>0</v>
      </c>
      <c r="K178" s="157"/>
      <c r="L178" s="158"/>
      <c r="M178" s="159" t="s">
        <v>1</v>
      </c>
      <c r="N178" s="160" t="s">
        <v>38</v>
      </c>
      <c r="O178" s="147">
        <v>0</v>
      </c>
      <c r="P178" s="147">
        <f t="shared" si="11"/>
        <v>0</v>
      </c>
      <c r="Q178" s="147">
        <v>0</v>
      </c>
      <c r="R178" s="147">
        <f t="shared" si="12"/>
        <v>0</v>
      </c>
      <c r="S178" s="147">
        <v>0</v>
      </c>
      <c r="T178" s="148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552</v>
      </c>
      <c r="AT178" s="149" t="s">
        <v>227</v>
      </c>
      <c r="AU178" s="149" t="s">
        <v>80</v>
      </c>
      <c r="AY178" s="14" t="s">
        <v>126</v>
      </c>
      <c r="BE178" s="150">
        <f t="shared" si="14"/>
        <v>0</v>
      </c>
      <c r="BF178" s="150">
        <f t="shared" si="15"/>
        <v>0</v>
      </c>
      <c r="BG178" s="150">
        <f t="shared" si="16"/>
        <v>0</v>
      </c>
      <c r="BH178" s="150">
        <f t="shared" si="17"/>
        <v>0</v>
      </c>
      <c r="BI178" s="150">
        <f t="shared" si="18"/>
        <v>0</v>
      </c>
      <c r="BJ178" s="14" t="s">
        <v>133</v>
      </c>
      <c r="BK178" s="151">
        <f t="shared" si="19"/>
        <v>0</v>
      </c>
      <c r="BL178" s="14" t="s">
        <v>387</v>
      </c>
      <c r="BM178" s="149" t="s">
        <v>504</v>
      </c>
    </row>
    <row r="179" spans="1:65" s="2" customFormat="1" ht="14.4" customHeight="1">
      <c r="A179" s="26"/>
      <c r="B179" s="138"/>
      <c r="C179" s="152" t="s">
        <v>357</v>
      </c>
      <c r="D179" s="152" t="s">
        <v>227</v>
      </c>
      <c r="E179" s="153" t="s">
        <v>670</v>
      </c>
      <c r="F179" s="154" t="s">
        <v>671</v>
      </c>
      <c r="G179" s="155" t="s">
        <v>137</v>
      </c>
      <c r="H179" s="156">
        <v>12</v>
      </c>
      <c r="I179" s="156"/>
      <c r="J179" s="156">
        <f t="shared" si="10"/>
        <v>0</v>
      </c>
      <c r="K179" s="157"/>
      <c r="L179" s="158"/>
      <c r="M179" s="159" t="s">
        <v>1</v>
      </c>
      <c r="N179" s="160" t="s">
        <v>38</v>
      </c>
      <c r="O179" s="147">
        <v>0</v>
      </c>
      <c r="P179" s="147">
        <f t="shared" si="11"/>
        <v>0</v>
      </c>
      <c r="Q179" s="147">
        <v>0</v>
      </c>
      <c r="R179" s="147">
        <f t="shared" si="12"/>
        <v>0</v>
      </c>
      <c r="S179" s="147">
        <v>0</v>
      </c>
      <c r="T179" s="148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552</v>
      </c>
      <c r="AT179" s="149" t="s">
        <v>227</v>
      </c>
      <c r="AU179" s="149" t="s">
        <v>80</v>
      </c>
      <c r="AY179" s="14" t="s">
        <v>126</v>
      </c>
      <c r="BE179" s="150">
        <f t="shared" si="14"/>
        <v>0</v>
      </c>
      <c r="BF179" s="150">
        <f t="shared" si="15"/>
        <v>0</v>
      </c>
      <c r="BG179" s="150">
        <f t="shared" si="16"/>
        <v>0</v>
      </c>
      <c r="BH179" s="150">
        <f t="shared" si="17"/>
        <v>0</v>
      </c>
      <c r="BI179" s="150">
        <f t="shared" si="18"/>
        <v>0</v>
      </c>
      <c r="BJ179" s="14" t="s">
        <v>133</v>
      </c>
      <c r="BK179" s="151">
        <f t="shared" si="19"/>
        <v>0</v>
      </c>
      <c r="BL179" s="14" t="s">
        <v>387</v>
      </c>
      <c r="BM179" s="149" t="s">
        <v>505</v>
      </c>
    </row>
    <row r="180" spans="1:65" s="2" customFormat="1" ht="14.4" customHeight="1">
      <c r="A180" s="26"/>
      <c r="B180" s="138"/>
      <c r="C180" s="152" t="s">
        <v>363</v>
      </c>
      <c r="D180" s="152" t="s">
        <v>227</v>
      </c>
      <c r="E180" s="153" t="s">
        <v>672</v>
      </c>
      <c r="F180" s="154" t="s">
        <v>673</v>
      </c>
      <c r="G180" s="155" t="s">
        <v>137</v>
      </c>
      <c r="H180" s="156">
        <v>12</v>
      </c>
      <c r="I180" s="156"/>
      <c r="J180" s="156">
        <f t="shared" si="10"/>
        <v>0</v>
      </c>
      <c r="K180" s="157"/>
      <c r="L180" s="158"/>
      <c r="M180" s="159" t="s">
        <v>1</v>
      </c>
      <c r="N180" s="160" t="s">
        <v>38</v>
      </c>
      <c r="O180" s="147">
        <v>0</v>
      </c>
      <c r="P180" s="147">
        <f t="shared" si="11"/>
        <v>0</v>
      </c>
      <c r="Q180" s="147">
        <v>0</v>
      </c>
      <c r="R180" s="147">
        <f t="shared" si="12"/>
        <v>0</v>
      </c>
      <c r="S180" s="147">
        <v>0</v>
      </c>
      <c r="T180" s="148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552</v>
      </c>
      <c r="AT180" s="149" t="s">
        <v>227</v>
      </c>
      <c r="AU180" s="149" t="s">
        <v>80</v>
      </c>
      <c r="AY180" s="14" t="s">
        <v>126</v>
      </c>
      <c r="BE180" s="150">
        <f t="shared" si="14"/>
        <v>0</v>
      </c>
      <c r="BF180" s="150">
        <f t="shared" si="15"/>
        <v>0</v>
      </c>
      <c r="BG180" s="150">
        <f t="shared" si="16"/>
        <v>0</v>
      </c>
      <c r="BH180" s="150">
        <f t="shared" si="17"/>
        <v>0</v>
      </c>
      <c r="BI180" s="150">
        <f t="shared" si="18"/>
        <v>0</v>
      </c>
      <c r="BJ180" s="14" t="s">
        <v>133</v>
      </c>
      <c r="BK180" s="151">
        <f t="shared" si="19"/>
        <v>0</v>
      </c>
      <c r="BL180" s="14" t="s">
        <v>387</v>
      </c>
      <c r="BM180" s="149" t="s">
        <v>506</v>
      </c>
    </row>
    <row r="181" spans="1:65" s="2" customFormat="1" ht="14.4" customHeight="1">
      <c r="A181" s="26"/>
      <c r="B181" s="138"/>
      <c r="C181" s="152" t="s">
        <v>371</v>
      </c>
      <c r="D181" s="152" t="s">
        <v>227</v>
      </c>
      <c r="E181" s="153" t="s">
        <v>674</v>
      </c>
      <c r="F181" s="154" t="s">
        <v>675</v>
      </c>
      <c r="G181" s="155" t="s">
        <v>137</v>
      </c>
      <c r="H181" s="156">
        <v>12</v>
      </c>
      <c r="I181" s="156"/>
      <c r="J181" s="156">
        <f t="shared" si="10"/>
        <v>0</v>
      </c>
      <c r="K181" s="157"/>
      <c r="L181" s="158"/>
      <c r="M181" s="159" t="s">
        <v>1</v>
      </c>
      <c r="N181" s="160" t="s">
        <v>38</v>
      </c>
      <c r="O181" s="147">
        <v>0</v>
      </c>
      <c r="P181" s="147">
        <f t="shared" si="11"/>
        <v>0</v>
      </c>
      <c r="Q181" s="147">
        <v>0</v>
      </c>
      <c r="R181" s="147">
        <f t="shared" si="12"/>
        <v>0</v>
      </c>
      <c r="S181" s="147">
        <v>0</v>
      </c>
      <c r="T181" s="148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552</v>
      </c>
      <c r="AT181" s="149" t="s">
        <v>227</v>
      </c>
      <c r="AU181" s="149" t="s">
        <v>80</v>
      </c>
      <c r="AY181" s="14" t="s">
        <v>126</v>
      </c>
      <c r="BE181" s="150">
        <f t="shared" si="14"/>
        <v>0</v>
      </c>
      <c r="BF181" s="150">
        <f t="shared" si="15"/>
        <v>0</v>
      </c>
      <c r="BG181" s="150">
        <f t="shared" si="16"/>
        <v>0</v>
      </c>
      <c r="BH181" s="150">
        <f t="shared" si="17"/>
        <v>0</v>
      </c>
      <c r="BI181" s="150">
        <f t="shared" si="18"/>
        <v>0</v>
      </c>
      <c r="BJ181" s="14" t="s">
        <v>133</v>
      </c>
      <c r="BK181" s="151">
        <f t="shared" si="19"/>
        <v>0</v>
      </c>
      <c r="BL181" s="14" t="s">
        <v>387</v>
      </c>
      <c r="BM181" s="149" t="s">
        <v>507</v>
      </c>
    </row>
    <row r="182" spans="1:65" s="2" customFormat="1" ht="24.15" customHeight="1">
      <c r="A182" s="26"/>
      <c r="B182" s="138"/>
      <c r="C182" s="152" t="s">
        <v>375</v>
      </c>
      <c r="D182" s="152" t="s">
        <v>227</v>
      </c>
      <c r="E182" s="153" t="s">
        <v>676</v>
      </c>
      <c r="F182" s="154" t="s">
        <v>622</v>
      </c>
      <c r="G182" s="155" t="s">
        <v>607</v>
      </c>
      <c r="H182" s="156">
        <v>1</v>
      </c>
      <c r="I182" s="156"/>
      <c r="J182" s="156">
        <f t="shared" si="10"/>
        <v>0</v>
      </c>
      <c r="K182" s="157"/>
      <c r="L182" s="158"/>
      <c r="M182" s="159" t="s">
        <v>1</v>
      </c>
      <c r="N182" s="160" t="s">
        <v>38</v>
      </c>
      <c r="O182" s="147">
        <v>0</v>
      </c>
      <c r="P182" s="147">
        <f t="shared" si="11"/>
        <v>0</v>
      </c>
      <c r="Q182" s="147">
        <v>0</v>
      </c>
      <c r="R182" s="147">
        <f t="shared" si="12"/>
        <v>0</v>
      </c>
      <c r="S182" s="147">
        <v>0</v>
      </c>
      <c r="T182" s="148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552</v>
      </c>
      <c r="AT182" s="149" t="s">
        <v>227</v>
      </c>
      <c r="AU182" s="149" t="s">
        <v>80</v>
      </c>
      <c r="AY182" s="14" t="s">
        <v>126</v>
      </c>
      <c r="BE182" s="150">
        <f t="shared" si="14"/>
        <v>0</v>
      </c>
      <c r="BF182" s="150">
        <f t="shared" si="15"/>
        <v>0</v>
      </c>
      <c r="BG182" s="150">
        <f t="shared" si="16"/>
        <v>0</v>
      </c>
      <c r="BH182" s="150">
        <f t="shared" si="17"/>
        <v>0</v>
      </c>
      <c r="BI182" s="150">
        <f t="shared" si="18"/>
        <v>0</v>
      </c>
      <c r="BJ182" s="14" t="s">
        <v>133</v>
      </c>
      <c r="BK182" s="151">
        <f t="shared" si="19"/>
        <v>0</v>
      </c>
      <c r="BL182" s="14" t="s">
        <v>387</v>
      </c>
      <c r="BM182" s="149" t="s">
        <v>514</v>
      </c>
    </row>
    <row r="183" spans="1:65" s="2" customFormat="1" ht="14.4" customHeight="1">
      <c r="A183" s="26"/>
      <c r="B183" s="138"/>
      <c r="C183" s="152" t="s">
        <v>379</v>
      </c>
      <c r="D183" s="152" t="s">
        <v>227</v>
      </c>
      <c r="E183" s="153" t="s">
        <v>677</v>
      </c>
      <c r="F183" s="154" t="s">
        <v>624</v>
      </c>
      <c r="G183" s="155" t="s">
        <v>607</v>
      </c>
      <c r="H183" s="156">
        <v>1</v>
      </c>
      <c r="I183" s="156"/>
      <c r="J183" s="156">
        <f t="shared" si="10"/>
        <v>0</v>
      </c>
      <c r="K183" s="157"/>
      <c r="L183" s="158"/>
      <c r="M183" s="159" t="s">
        <v>1</v>
      </c>
      <c r="N183" s="160" t="s">
        <v>38</v>
      </c>
      <c r="O183" s="147">
        <v>0</v>
      </c>
      <c r="P183" s="147">
        <f t="shared" si="11"/>
        <v>0</v>
      </c>
      <c r="Q183" s="147">
        <v>0</v>
      </c>
      <c r="R183" s="147">
        <f t="shared" si="12"/>
        <v>0</v>
      </c>
      <c r="S183" s="147">
        <v>0</v>
      </c>
      <c r="T183" s="148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552</v>
      </c>
      <c r="AT183" s="149" t="s">
        <v>227</v>
      </c>
      <c r="AU183" s="149" t="s">
        <v>80</v>
      </c>
      <c r="AY183" s="14" t="s">
        <v>126</v>
      </c>
      <c r="BE183" s="150">
        <f t="shared" si="14"/>
        <v>0</v>
      </c>
      <c r="BF183" s="150">
        <f t="shared" si="15"/>
        <v>0</v>
      </c>
      <c r="BG183" s="150">
        <f t="shared" si="16"/>
        <v>0</v>
      </c>
      <c r="BH183" s="150">
        <f t="shared" si="17"/>
        <v>0</v>
      </c>
      <c r="BI183" s="150">
        <f t="shared" si="18"/>
        <v>0</v>
      </c>
      <c r="BJ183" s="14" t="s">
        <v>133</v>
      </c>
      <c r="BK183" s="151">
        <f t="shared" si="19"/>
        <v>0</v>
      </c>
      <c r="BL183" s="14" t="s">
        <v>387</v>
      </c>
      <c r="BM183" s="149" t="s">
        <v>515</v>
      </c>
    </row>
    <row r="184" spans="1:65" s="2" customFormat="1" ht="14.4" customHeight="1">
      <c r="A184" s="26"/>
      <c r="B184" s="138"/>
      <c r="C184" s="152" t="s">
        <v>383</v>
      </c>
      <c r="D184" s="152" t="s">
        <v>227</v>
      </c>
      <c r="E184" s="153" t="s">
        <v>627</v>
      </c>
      <c r="F184" s="154" t="s">
        <v>628</v>
      </c>
      <c r="G184" s="155" t="s">
        <v>614</v>
      </c>
      <c r="H184" s="156">
        <v>56</v>
      </c>
      <c r="I184" s="156"/>
      <c r="J184" s="156">
        <f t="shared" si="10"/>
        <v>0</v>
      </c>
      <c r="K184" s="157"/>
      <c r="L184" s="158"/>
      <c r="M184" s="159" t="s">
        <v>1</v>
      </c>
      <c r="N184" s="160" t="s">
        <v>38</v>
      </c>
      <c r="O184" s="147">
        <v>0</v>
      </c>
      <c r="P184" s="147">
        <f t="shared" si="11"/>
        <v>0</v>
      </c>
      <c r="Q184" s="147">
        <v>0</v>
      </c>
      <c r="R184" s="147">
        <f t="shared" si="12"/>
        <v>0</v>
      </c>
      <c r="S184" s="147">
        <v>0</v>
      </c>
      <c r="T184" s="148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552</v>
      </c>
      <c r="AT184" s="149" t="s">
        <v>227</v>
      </c>
      <c r="AU184" s="149" t="s">
        <v>80</v>
      </c>
      <c r="AY184" s="14" t="s">
        <v>126</v>
      </c>
      <c r="BE184" s="150">
        <f t="shared" si="14"/>
        <v>0</v>
      </c>
      <c r="BF184" s="150">
        <f t="shared" si="15"/>
        <v>0</v>
      </c>
      <c r="BG184" s="150">
        <f t="shared" si="16"/>
        <v>0</v>
      </c>
      <c r="BH184" s="150">
        <f t="shared" si="17"/>
        <v>0</v>
      </c>
      <c r="BI184" s="150">
        <f t="shared" si="18"/>
        <v>0</v>
      </c>
      <c r="BJ184" s="14" t="s">
        <v>133</v>
      </c>
      <c r="BK184" s="151">
        <f t="shared" si="19"/>
        <v>0</v>
      </c>
      <c r="BL184" s="14" t="s">
        <v>387</v>
      </c>
      <c r="BM184" s="149" t="s">
        <v>525</v>
      </c>
    </row>
    <row r="185" spans="1:65" s="2" customFormat="1" ht="14.4" customHeight="1">
      <c r="A185" s="26"/>
      <c r="B185" s="138"/>
      <c r="C185" s="152" t="s">
        <v>387</v>
      </c>
      <c r="D185" s="152" t="s">
        <v>227</v>
      </c>
      <c r="E185" s="153" t="s">
        <v>678</v>
      </c>
      <c r="F185" s="154" t="s">
        <v>679</v>
      </c>
      <c r="G185" s="155" t="s">
        <v>607</v>
      </c>
      <c r="H185" s="156">
        <v>1</v>
      </c>
      <c r="I185" s="156"/>
      <c r="J185" s="156">
        <f t="shared" si="10"/>
        <v>0</v>
      </c>
      <c r="K185" s="157"/>
      <c r="L185" s="158"/>
      <c r="M185" s="159" t="s">
        <v>1</v>
      </c>
      <c r="N185" s="160" t="s">
        <v>38</v>
      </c>
      <c r="O185" s="147">
        <v>0</v>
      </c>
      <c r="P185" s="147">
        <f t="shared" si="11"/>
        <v>0</v>
      </c>
      <c r="Q185" s="147">
        <v>0</v>
      </c>
      <c r="R185" s="147">
        <f t="shared" si="12"/>
        <v>0</v>
      </c>
      <c r="S185" s="147">
        <v>0</v>
      </c>
      <c r="T185" s="148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552</v>
      </c>
      <c r="AT185" s="149" t="s">
        <v>227</v>
      </c>
      <c r="AU185" s="149" t="s">
        <v>80</v>
      </c>
      <c r="AY185" s="14" t="s">
        <v>126</v>
      </c>
      <c r="BE185" s="150">
        <f t="shared" si="14"/>
        <v>0</v>
      </c>
      <c r="BF185" s="150">
        <f t="shared" si="15"/>
        <v>0</v>
      </c>
      <c r="BG185" s="150">
        <f t="shared" si="16"/>
        <v>0</v>
      </c>
      <c r="BH185" s="150">
        <f t="shared" si="17"/>
        <v>0</v>
      </c>
      <c r="BI185" s="150">
        <f t="shared" si="18"/>
        <v>0</v>
      </c>
      <c r="BJ185" s="14" t="s">
        <v>133</v>
      </c>
      <c r="BK185" s="151">
        <f t="shared" si="19"/>
        <v>0</v>
      </c>
      <c r="BL185" s="14" t="s">
        <v>387</v>
      </c>
      <c r="BM185" s="149" t="s">
        <v>534</v>
      </c>
    </row>
    <row r="186" spans="1:65" s="2" customFormat="1" ht="14.4" customHeight="1">
      <c r="A186" s="26"/>
      <c r="B186" s="138"/>
      <c r="C186" s="152" t="s">
        <v>391</v>
      </c>
      <c r="D186" s="152" t="s">
        <v>227</v>
      </c>
      <c r="E186" s="153" t="s">
        <v>631</v>
      </c>
      <c r="F186" s="154" t="s">
        <v>632</v>
      </c>
      <c r="G186" s="155" t="s">
        <v>607</v>
      </c>
      <c r="H186" s="156">
        <v>1</v>
      </c>
      <c r="I186" s="156"/>
      <c r="J186" s="156">
        <f t="shared" si="10"/>
        <v>0</v>
      </c>
      <c r="K186" s="157"/>
      <c r="L186" s="158"/>
      <c r="M186" s="159" t="s">
        <v>1</v>
      </c>
      <c r="N186" s="160" t="s">
        <v>38</v>
      </c>
      <c r="O186" s="147">
        <v>0</v>
      </c>
      <c r="P186" s="147">
        <f t="shared" si="11"/>
        <v>0</v>
      </c>
      <c r="Q186" s="147">
        <v>0</v>
      </c>
      <c r="R186" s="147">
        <f t="shared" si="12"/>
        <v>0</v>
      </c>
      <c r="S186" s="147">
        <v>0</v>
      </c>
      <c r="T186" s="148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552</v>
      </c>
      <c r="AT186" s="149" t="s">
        <v>227</v>
      </c>
      <c r="AU186" s="149" t="s">
        <v>80</v>
      </c>
      <c r="AY186" s="14" t="s">
        <v>126</v>
      </c>
      <c r="BE186" s="150">
        <f t="shared" si="14"/>
        <v>0</v>
      </c>
      <c r="BF186" s="150">
        <f t="shared" si="15"/>
        <v>0</v>
      </c>
      <c r="BG186" s="150">
        <f t="shared" si="16"/>
        <v>0</v>
      </c>
      <c r="BH186" s="150">
        <f t="shared" si="17"/>
        <v>0</v>
      </c>
      <c r="BI186" s="150">
        <f t="shared" si="18"/>
        <v>0</v>
      </c>
      <c r="BJ186" s="14" t="s">
        <v>133</v>
      </c>
      <c r="BK186" s="151">
        <f t="shared" si="19"/>
        <v>0</v>
      </c>
      <c r="BL186" s="14" t="s">
        <v>387</v>
      </c>
      <c r="BM186" s="149" t="s">
        <v>541</v>
      </c>
    </row>
    <row r="187" spans="1:65" s="2" customFormat="1" ht="24.15" customHeight="1">
      <c r="A187" s="26"/>
      <c r="B187" s="138"/>
      <c r="C187" s="152" t="s">
        <v>395</v>
      </c>
      <c r="D187" s="152" t="s">
        <v>227</v>
      </c>
      <c r="E187" s="153" t="s">
        <v>680</v>
      </c>
      <c r="F187" s="154" t="s">
        <v>681</v>
      </c>
      <c r="G187" s="155" t="s">
        <v>607</v>
      </c>
      <c r="H187" s="156">
        <v>1</v>
      </c>
      <c r="I187" s="156"/>
      <c r="J187" s="156">
        <f t="shared" si="10"/>
        <v>0</v>
      </c>
      <c r="K187" s="157"/>
      <c r="L187" s="158"/>
      <c r="M187" s="159" t="s">
        <v>1</v>
      </c>
      <c r="N187" s="160" t="s">
        <v>38</v>
      </c>
      <c r="O187" s="147">
        <v>0</v>
      </c>
      <c r="P187" s="147">
        <f t="shared" si="11"/>
        <v>0</v>
      </c>
      <c r="Q187" s="147">
        <v>0</v>
      </c>
      <c r="R187" s="147">
        <f t="shared" si="12"/>
        <v>0</v>
      </c>
      <c r="S187" s="147">
        <v>0</v>
      </c>
      <c r="T187" s="148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9" t="s">
        <v>552</v>
      </c>
      <c r="AT187" s="149" t="s">
        <v>227</v>
      </c>
      <c r="AU187" s="149" t="s">
        <v>80</v>
      </c>
      <c r="AY187" s="14" t="s">
        <v>126</v>
      </c>
      <c r="BE187" s="150">
        <f t="shared" si="14"/>
        <v>0</v>
      </c>
      <c r="BF187" s="150">
        <f t="shared" si="15"/>
        <v>0</v>
      </c>
      <c r="BG187" s="150">
        <f t="shared" si="16"/>
        <v>0</v>
      </c>
      <c r="BH187" s="150">
        <f t="shared" si="17"/>
        <v>0</v>
      </c>
      <c r="BI187" s="150">
        <f t="shared" si="18"/>
        <v>0</v>
      </c>
      <c r="BJ187" s="14" t="s">
        <v>133</v>
      </c>
      <c r="BK187" s="151">
        <f t="shared" si="19"/>
        <v>0</v>
      </c>
      <c r="BL187" s="14" t="s">
        <v>387</v>
      </c>
      <c r="BM187" s="149" t="s">
        <v>542</v>
      </c>
    </row>
    <row r="188" spans="1:65" s="2" customFormat="1" ht="14.4" customHeight="1">
      <c r="A188" s="26"/>
      <c r="B188" s="138"/>
      <c r="C188" s="152" t="s">
        <v>399</v>
      </c>
      <c r="D188" s="152" t="s">
        <v>227</v>
      </c>
      <c r="E188" s="153" t="s">
        <v>682</v>
      </c>
      <c r="F188" s="154" t="s">
        <v>683</v>
      </c>
      <c r="G188" s="155" t="s">
        <v>614</v>
      </c>
      <c r="H188" s="156">
        <v>160</v>
      </c>
      <c r="I188" s="156"/>
      <c r="J188" s="156">
        <f t="shared" si="10"/>
        <v>0</v>
      </c>
      <c r="K188" s="157"/>
      <c r="L188" s="158"/>
      <c r="M188" s="159" t="s">
        <v>1</v>
      </c>
      <c r="N188" s="160" t="s">
        <v>38</v>
      </c>
      <c r="O188" s="147">
        <v>0</v>
      </c>
      <c r="P188" s="147">
        <f t="shared" si="11"/>
        <v>0</v>
      </c>
      <c r="Q188" s="147">
        <v>0</v>
      </c>
      <c r="R188" s="147">
        <f t="shared" si="12"/>
        <v>0</v>
      </c>
      <c r="S188" s="147">
        <v>0</v>
      </c>
      <c r="T188" s="148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552</v>
      </c>
      <c r="AT188" s="149" t="s">
        <v>227</v>
      </c>
      <c r="AU188" s="149" t="s">
        <v>80</v>
      </c>
      <c r="AY188" s="14" t="s">
        <v>126</v>
      </c>
      <c r="BE188" s="150">
        <f t="shared" si="14"/>
        <v>0</v>
      </c>
      <c r="BF188" s="150">
        <f t="shared" si="15"/>
        <v>0</v>
      </c>
      <c r="BG188" s="150">
        <f t="shared" si="16"/>
        <v>0</v>
      </c>
      <c r="BH188" s="150">
        <f t="shared" si="17"/>
        <v>0</v>
      </c>
      <c r="BI188" s="150">
        <f t="shared" si="18"/>
        <v>0</v>
      </c>
      <c r="BJ188" s="14" t="s">
        <v>133</v>
      </c>
      <c r="BK188" s="151">
        <f t="shared" si="19"/>
        <v>0</v>
      </c>
      <c r="BL188" s="14" t="s">
        <v>387</v>
      </c>
      <c r="BM188" s="149" t="s">
        <v>684</v>
      </c>
    </row>
    <row r="189" spans="1:65" s="2" customFormat="1" ht="14.4" customHeight="1">
      <c r="A189" s="26"/>
      <c r="B189" s="138"/>
      <c r="C189" s="152" t="s">
        <v>401</v>
      </c>
      <c r="D189" s="152" t="s">
        <v>227</v>
      </c>
      <c r="E189" s="153" t="s">
        <v>685</v>
      </c>
      <c r="F189" s="154" t="s">
        <v>686</v>
      </c>
      <c r="G189" s="155" t="s">
        <v>607</v>
      </c>
      <c r="H189" s="156">
        <v>1</v>
      </c>
      <c r="I189" s="156"/>
      <c r="J189" s="156">
        <f t="shared" si="10"/>
        <v>0</v>
      </c>
      <c r="K189" s="157"/>
      <c r="L189" s="158"/>
      <c r="M189" s="159" t="s">
        <v>1</v>
      </c>
      <c r="N189" s="160" t="s">
        <v>38</v>
      </c>
      <c r="O189" s="147">
        <v>0</v>
      </c>
      <c r="P189" s="147">
        <f t="shared" si="11"/>
        <v>0</v>
      </c>
      <c r="Q189" s="147">
        <v>0</v>
      </c>
      <c r="R189" s="147">
        <f t="shared" si="12"/>
        <v>0</v>
      </c>
      <c r="S189" s="147">
        <v>0</v>
      </c>
      <c r="T189" s="148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552</v>
      </c>
      <c r="AT189" s="149" t="s">
        <v>227</v>
      </c>
      <c r="AU189" s="149" t="s">
        <v>80</v>
      </c>
      <c r="AY189" s="14" t="s">
        <v>126</v>
      </c>
      <c r="BE189" s="150">
        <f t="shared" si="14"/>
        <v>0</v>
      </c>
      <c r="BF189" s="150">
        <f t="shared" si="15"/>
        <v>0</v>
      </c>
      <c r="BG189" s="150">
        <f t="shared" si="16"/>
        <v>0</v>
      </c>
      <c r="BH189" s="150">
        <f t="shared" si="17"/>
        <v>0</v>
      </c>
      <c r="BI189" s="150">
        <f t="shared" si="18"/>
        <v>0</v>
      </c>
      <c r="BJ189" s="14" t="s">
        <v>133</v>
      </c>
      <c r="BK189" s="151">
        <f t="shared" si="19"/>
        <v>0</v>
      </c>
      <c r="BL189" s="14" t="s">
        <v>387</v>
      </c>
      <c r="BM189" s="149" t="s">
        <v>687</v>
      </c>
    </row>
    <row r="190" spans="1:65" s="12" customFormat="1" ht="25.95" customHeight="1">
      <c r="B190" s="126"/>
      <c r="D190" s="127" t="s">
        <v>71</v>
      </c>
      <c r="E190" s="128" t="s">
        <v>688</v>
      </c>
      <c r="F190" s="128" t="s">
        <v>689</v>
      </c>
      <c r="J190" s="129">
        <f>BK190</f>
        <v>0</v>
      </c>
      <c r="L190" s="126"/>
      <c r="M190" s="130"/>
      <c r="N190" s="131"/>
      <c r="O190" s="131"/>
      <c r="P190" s="132">
        <f>SUM(P191:P206)</f>
        <v>0</v>
      </c>
      <c r="Q190" s="131"/>
      <c r="R190" s="132">
        <f>SUM(R191:R206)</f>
        <v>0</v>
      </c>
      <c r="S190" s="131"/>
      <c r="T190" s="133">
        <f>SUM(T191:T206)</f>
        <v>0</v>
      </c>
      <c r="AR190" s="127" t="s">
        <v>139</v>
      </c>
      <c r="AT190" s="134" t="s">
        <v>71</v>
      </c>
      <c r="AU190" s="134" t="s">
        <v>72</v>
      </c>
      <c r="AY190" s="127" t="s">
        <v>126</v>
      </c>
      <c r="BK190" s="135">
        <f>SUM(BK191:BK206)</f>
        <v>0</v>
      </c>
    </row>
    <row r="191" spans="1:65" s="2" customFormat="1" ht="14.4" customHeight="1">
      <c r="A191" s="26"/>
      <c r="B191" s="138"/>
      <c r="C191" s="152" t="s">
        <v>405</v>
      </c>
      <c r="D191" s="152" t="s">
        <v>227</v>
      </c>
      <c r="E191" s="153" t="s">
        <v>550</v>
      </c>
      <c r="F191" s="154" t="s">
        <v>551</v>
      </c>
      <c r="G191" s="155" t="s">
        <v>146</v>
      </c>
      <c r="H191" s="156">
        <v>20</v>
      </c>
      <c r="I191" s="156"/>
      <c r="J191" s="156">
        <f t="shared" ref="J191:J206" si="20">ROUND(I191*H191,3)</f>
        <v>0</v>
      </c>
      <c r="K191" s="157"/>
      <c r="L191" s="158"/>
      <c r="M191" s="159" t="s">
        <v>1</v>
      </c>
      <c r="N191" s="160" t="s">
        <v>38</v>
      </c>
      <c r="O191" s="147">
        <v>0</v>
      </c>
      <c r="P191" s="147">
        <f t="shared" ref="P191:P206" si="21">O191*H191</f>
        <v>0</v>
      </c>
      <c r="Q191" s="147">
        <v>0</v>
      </c>
      <c r="R191" s="147">
        <f t="shared" ref="R191:R206" si="22">Q191*H191</f>
        <v>0</v>
      </c>
      <c r="S191" s="147">
        <v>0</v>
      </c>
      <c r="T191" s="148">
        <f t="shared" ref="T191:T206" si="23"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552</v>
      </c>
      <c r="AT191" s="149" t="s">
        <v>227</v>
      </c>
      <c r="AU191" s="149" t="s">
        <v>80</v>
      </c>
      <c r="AY191" s="14" t="s">
        <v>126</v>
      </c>
      <c r="BE191" s="150">
        <f t="shared" ref="BE191:BE206" si="24">IF(N191="základná",J191,0)</f>
        <v>0</v>
      </c>
      <c r="BF191" s="150">
        <f t="shared" ref="BF191:BF206" si="25">IF(N191="znížená",J191,0)</f>
        <v>0</v>
      </c>
      <c r="BG191" s="150">
        <f t="shared" ref="BG191:BG206" si="26">IF(N191="zákl. prenesená",J191,0)</f>
        <v>0</v>
      </c>
      <c r="BH191" s="150">
        <f t="shared" ref="BH191:BH206" si="27">IF(N191="zníž. prenesená",J191,0)</f>
        <v>0</v>
      </c>
      <c r="BI191" s="150">
        <f t="shared" ref="BI191:BI206" si="28">IF(N191="nulová",J191,0)</f>
        <v>0</v>
      </c>
      <c r="BJ191" s="14" t="s">
        <v>133</v>
      </c>
      <c r="BK191" s="151">
        <f t="shared" ref="BK191:BK206" si="29">ROUND(I191*H191,3)</f>
        <v>0</v>
      </c>
      <c r="BL191" s="14" t="s">
        <v>387</v>
      </c>
      <c r="BM191" s="149" t="s">
        <v>690</v>
      </c>
    </row>
    <row r="192" spans="1:65" s="2" customFormat="1" ht="14.4" customHeight="1">
      <c r="A192" s="26"/>
      <c r="B192" s="138"/>
      <c r="C192" s="152" t="s">
        <v>407</v>
      </c>
      <c r="D192" s="152" t="s">
        <v>227</v>
      </c>
      <c r="E192" s="153" t="s">
        <v>553</v>
      </c>
      <c r="F192" s="154" t="s">
        <v>554</v>
      </c>
      <c r="G192" s="155" t="s">
        <v>146</v>
      </c>
      <c r="H192" s="156">
        <v>160</v>
      </c>
      <c r="I192" s="156"/>
      <c r="J192" s="156">
        <f t="shared" si="20"/>
        <v>0</v>
      </c>
      <c r="K192" s="157"/>
      <c r="L192" s="158"/>
      <c r="M192" s="159" t="s">
        <v>1</v>
      </c>
      <c r="N192" s="160" t="s">
        <v>38</v>
      </c>
      <c r="O192" s="147">
        <v>0</v>
      </c>
      <c r="P192" s="147">
        <f t="shared" si="21"/>
        <v>0</v>
      </c>
      <c r="Q192" s="147">
        <v>0</v>
      </c>
      <c r="R192" s="147">
        <f t="shared" si="22"/>
        <v>0</v>
      </c>
      <c r="S192" s="147">
        <v>0</v>
      </c>
      <c r="T192" s="148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552</v>
      </c>
      <c r="AT192" s="149" t="s">
        <v>227</v>
      </c>
      <c r="AU192" s="149" t="s">
        <v>80</v>
      </c>
      <c r="AY192" s="14" t="s">
        <v>126</v>
      </c>
      <c r="BE192" s="150">
        <f t="shared" si="24"/>
        <v>0</v>
      </c>
      <c r="BF192" s="150">
        <f t="shared" si="25"/>
        <v>0</v>
      </c>
      <c r="BG192" s="150">
        <f t="shared" si="26"/>
        <v>0</v>
      </c>
      <c r="BH192" s="150">
        <f t="shared" si="27"/>
        <v>0</v>
      </c>
      <c r="BI192" s="150">
        <f t="shared" si="28"/>
        <v>0</v>
      </c>
      <c r="BJ192" s="14" t="s">
        <v>133</v>
      </c>
      <c r="BK192" s="151">
        <f t="shared" si="29"/>
        <v>0</v>
      </c>
      <c r="BL192" s="14" t="s">
        <v>387</v>
      </c>
      <c r="BM192" s="149" t="s">
        <v>691</v>
      </c>
    </row>
    <row r="193" spans="1:65" s="2" customFormat="1" ht="14.4" customHeight="1">
      <c r="A193" s="26"/>
      <c r="B193" s="138"/>
      <c r="C193" s="152" t="s">
        <v>411</v>
      </c>
      <c r="D193" s="152" t="s">
        <v>227</v>
      </c>
      <c r="E193" s="153" t="s">
        <v>557</v>
      </c>
      <c r="F193" s="154" t="s">
        <v>558</v>
      </c>
      <c r="G193" s="155" t="s">
        <v>230</v>
      </c>
      <c r="H193" s="156">
        <v>8</v>
      </c>
      <c r="I193" s="156"/>
      <c r="J193" s="156">
        <f t="shared" si="20"/>
        <v>0</v>
      </c>
      <c r="K193" s="157"/>
      <c r="L193" s="158"/>
      <c r="M193" s="159" t="s">
        <v>1</v>
      </c>
      <c r="N193" s="160" t="s">
        <v>38</v>
      </c>
      <c r="O193" s="147">
        <v>0</v>
      </c>
      <c r="P193" s="147">
        <f t="shared" si="21"/>
        <v>0</v>
      </c>
      <c r="Q193" s="147">
        <v>0</v>
      </c>
      <c r="R193" s="147">
        <f t="shared" si="22"/>
        <v>0</v>
      </c>
      <c r="S193" s="147">
        <v>0</v>
      </c>
      <c r="T193" s="148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9" t="s">
        <v>552</v>
      </c>
      <c r="AT193" s="149" t="s">
        <v>227</v>
      </c>
      <c r="AU193" s="149" t="s">
        <v>80</v>
      </c>
      <c r="AY193" s="14" t="s">
        <v>126</v>
      </c>
      <c r="BE193" s="150">
        <f t="shared" si="24"/>
        <v>0</v>
      </c>
      <c r="BF193" s="150">
        <f t="shared" si="25"/>
        <v>0</v>
      </c>
      <c r="BG193" s="150">
        <f t="shared" si="26"/>
        <v>0</v>
      </c>
      <c r="BH193" s="150">
        <f t="shared" si="27"/>
        <v>0</v>
      </c>
      <c r="BI193" s="150">
        <f t="shared" si="28"/>
        <v>0</v>
      </c>
      <c r="BJ193" s="14" t="s">
        <v>133</v>
      </c>
      <c r="BK193" s="151">
        <f t="shared" si="29"/>
        <v>0</v>
      </c>
      <c r="BL193" s="14" t="s">
        <v>387</v>
      </c>
      <c r="BM193" s="149" t="s">
        <v>692</v>
      </c>
    </row>
    <row r="194" spans="1:65" s="2" customFormat="1" ht="14.4" customHeight="1">
      <c r="A194" s="26"/>
      <c r="B194" s="138"/>
      <c r="C194" s="152" t="s">
        <v>415</v>
      </c>
      <c r="D194" s="152" t="s">
        <v>227</v>
      </c>
      <c r="E194" s="153" t="s">
        <v>561</v>
      </c>
      <c r="F194" s="154" t="s">
        <v>562</v>
      </c>
      <c r="G194" s="155" t="s">
        <v>146</v>
      </c>
      <c r="H194" s="156">
        <v>180</v>
      </c>
      <c r="I194" s="156"/>
      <c r="J194" s="156">
        <f t="shared" si="20"/>
        <v>0</v>
      </c>
      <c r="K194" s="157"/>
      <c r="L194" s="158"/>
      <c r="M194" s="159" t="s">
        <v>1</v>
      </c>
      <c r="N194" s="160" t="s">
        <v>38</v>
      </c>
      <c r="O194" s="147">
        <v>0</v>
      </c>
      <c r="P194" s="147">
        <f t="shared" si="21"/>
        <v>0</v>
      </c>
      <c r="Q194" s="147">
        <v>0</v>
      </c>
      <c r="R194" s="147">
        <f t="shared" si="22"/>
        <v>0</v>
      </c>
      <c r="S194" s="147">
        <v>0</v>
      </c>
      <c r="T194" s="148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552</v>
      </c>
      <c r="AT194" s="149" t="s">
        <v>227</v>
      </c>
      <c r="AU194" s="149" t="s">
        <v>80</v>
      </c>
      <c r="AY194" s="14" t="s">
        <v>126</v>
      </c>
      <c r="BE194" s="150">
        <f t="shared" si="24"/>
        <v>0</v>
      </c>
      <c r="BF194" s="150">
        <f t="shared" si="25"/>
        <v>0</v>
      </c>
      <c r="BG194" s="150">
        <f t="shared" si="26"/>
        <v>0</v>
      </c>
      <c r="BH194" s="150">
        <f t="shared" si="27"/>
        <v>0</v>
      </c>
      <c r="BI194" s="150">
        <f t="shared" si="28"/>
        <v>0</v>
      </c>
      <c r="BJ194" s="14" t="s">
        <v>133</v>
      </c>
      <c r="BK194" s="151">
        <f t="shared" si="29"/>
        <v>0</v>
      </c>
      <c r="BL194" s="14" t="s">
        <v>387</v>
      </c>
      <c r="BM194" s="149" t="s">
        <v>693</v>
      </c>
    </row>
    <row r="195" spans="1:65" s="2" customFormat="1" ht="14.4" customHeight="1">
      <c r="A195" s="26"/>
      <c r="B195" s="138"/>
      <c r="C195" s="152" t="s">
        <v>417</v>
      </c>
      <c r="D195" s="152" t="s">
        <v>227</v>
      </c>
      <c r="E195" s="153" t="s">
        <v>573</v>
      </c>
      <c r="F195" s="154" t="s">
        <v>574</v>
      </c>
      <c r="G195" s="155" t="s">
        <v>230</v>
      </c>
      <c r="H195" s="156">
        <v>16</v>
      </c>
      <c r="I195" s="156"/>
      <c r="J195" s="156">
        <f t="shared" si="20"/>
        <v>0</v>
      </c>
      <c r="K195" s="157"/>
      <c r="L195" s="158"/>
      <c r="M195" s="159" t="s">
        <v>1</v>
      </c>
      <c r="N195" s="160" t="s">
        <v>38</v>
      </c>
      <c r="O195" s="147">
        <v>0</v>
      </c>
      <c r="P195" s="147">
        <f t="shared" si="21"/>
        <v>0</v>
      </c>
      <c r="Q195" s="147">
        <v>0</v>
      </c>
      <c r="R195" s="147">
        <f t="shared" si="22"/>
        <v>0</v>
      </c>
      <c r="S195" s="147">
        <v>0</v>
      </c>
      <c r="T195" s="148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552</v>
      </c>
      <c r="AT195" s="149" t="s">
        <v>227</v>
      </c>
      <c r="AU195" s="149" t="s">
        <v>80</v>
      </c>
      <c r="AY195" s="14" t="s">
        <v>126</v>
      </c>
      <c r="BE195" s="150">
        <f t="shared" si="24"/>
        <v>0</v>
      </c>
      <c r="BF195" s="150">
        <f t="shared" si="25"/>
        <v>0</v>
      </c>
      <c r="BG195" s="150">
        <f t="shared" si="26"/>
        <v>0</v>
      </c>
      <c r="BH195" s="150">
        <f t="shared" si="27"/>
        <v>0</v>
      </c>
      <c r="BI195" s="150">
        <f t="shared" si="28"/>
        <v>0</v>
      </c>
      <c r="BJ195" s="14" t="s">
        <v>133</v>
      </c>
      <c r="BK195" s="151">
        <f t="shared" si="29"/>
        <v>0</v>
      </c>
      <c r="BL195" s="14" t="s">
        <v>387</v>
      </c>
      <c r="BM195" s="149" t="s">
        <v>694</v>
      </c>
    </row>
    <row r="196" spans="1:65" s="2" customFormat="1" ht="14.4" customHeight="1">
      <c r="A196" s="26"/>
      <c r="B196" s="138"/>
      <c r="C196" s="152" t="s">
        <v>419</v>
      </c>
      <c r="D196" s="152" t="s">
        <v>227</v>
      </c>
      <c r="E196" s="153" t="s">
        <v>605</v>
      </c>
      <c r="F196" s="154" t="s">
        <v>606</v>
      </c>
      <c r="G196" s="155" t="s">
        <v>607</v>
      </c>
      <c r="H196" s="156">
        <v>16</v>
      </c>
      <c r="I196" s="156"/>
      <c r="J196" s="156">
        <f t="shared" si="20"/>
        <v>0</v>
      </c>
      <c r="K196" s="157"/>
      <c r="L196" s="158"/>
      <c r="M196" s="159" t="s">
        <v>1</v>
      </c>
      <c r="N196" s="160" t="s">
        <v>38</v>
      </c>
      <c r="O196" s="147">
        <v>0</v>
      </c>
      <c r="P196" s="147">
        <f t="shared" si="21"/>
        <v>0</v>
      </c>
      <c r="Q196" s="147">
        <v>0</v>
      </c>
      <c r="R196" s="147">
        <f t="shared" si="22"/>
        <v>0</v>
      </c>
      <c r="S196" s="147">
        <v>0</v>
      </c>
      <c r="T196" s="148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9" t="s">
        <v>552</v>
      </c>
      <c r="AT196" s="149" t="s">
        <v>227</v>
      </c>
      <c r="AU196" s="149" t="s">
        <v>80</v>
      </c>
      <c r="AY196" s="14" t="s">
        <v>126</v>
      </c>
      <c r="BE196" s="150">
        <f t="shared" si="24"/>
        <v>0</v>
      </c>
      <c r="BF196" s="150">
        <f t="shared" si="25"/>
        <v>0</v>
      </c>
      <c r="BG196" s="150">
        <f t="shared" si="26"/>
        <v>0</v>
      </c>
      <c r="BH196" s="150">
        <f t="shared" si="27"/>
        <v>0</v>
      </c>
      <c r="BI196" s="150">
        <f t="shared" si="28"/>
        <v>0</v>
      </c>
      <c r="BJ196" s="14" t="s">
        <v>133</v>
      </c>
      <c r="BK196" s="151">
        <f t="shared" si="29"/>
        <v>0</v>
      </c>
      <c r="BL196" s="14" t="s">
        <v>387</v>
      </c>
      <c r="BM196" s="149" t="s">
        <v>695</v>
      </c>
    </row>
    <row r="197" spans="1:65" s="2" customFormat="1" ht="14.4" customHeight="1">
      <c r="A197" s="26"/>
      <c r="B197" s="138"/>
      <c r="C197" s="152" t="s">
        <v>423</v>
      </c>
      <c r="D197" s="152" t="s">
        <v>227</v>
      </c>
      <c r="E197" s="153" t="s">
        <v>696</v>
      </c>
      <c r="F197" s="154" t="s">
        <v>697</v>
      </c>
      <c r="G197" s="155" t="s">
        <v>607</v>
      </c>
      <c r="H197" s="156">
        <v>1</v>
      </c>
      <c r="I197" s="156"/>
      <c r="J197" s="156">
        <f t="shared" si="20"/>
        <v>0</v>
      </c>
      <c r="K197" s="157"/>
      <c r="L197" s="158"/>
      <c r="M197" s="159" t="s">
        <v>1</v>
      </c>
      <c r="N197" s="160" t="s">
        <v>38</v>
      </c>
      <c r="O197" s="147">
        <v>0</v>
      </c>
      <c r="P197" s="147">
        <f t="shared" si="21"/>
        <v>0</v>
      </c>
      <c r="Q197" s="147">
        <v>0</v>
      </c>
      <c r="R197" s="147">
        <f t="shared" si="22"/>
        <v>0</v>
      </c>
      <c r="S197" s="147">
        <v>0</v>
      </c>
      <c r="T197" s="148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552</v>
      </c>
      <c r="AT197" s="149" t="s">
        <v>227</v>
      </c>
      <c r="AU197" s="149" t="s">
        <v>80</v>
      </c>
      <c r="AY197" s="14" t="s">
        <v>126</v>
      </c>
      <c r="BE197" s="150">
        <f t="shared" si="24"/>
        <v>0</v>
      </c>
      <c r="BF197" s="150">
        <f t="shared" si="25"/>
        <v>0</v>
      </c>
      <c r="BG197" s="150">
        <f t="shared" si="26"/>
        <v>0</v>
      </c>
      <c r="BH197" s="150">
        <f t="shared" si="27"/>
        <v>0</v>
      </c>
      <c r="BI197" s="150">
        <f t="shared" si="28"/>
        <v>0</v>
      </c>
      <c r="BJ197" s="14" t="s">
        <v>133</v>
      </c>
      <c r="BK197" s="151">
        <f t="shared" si="29"/>
        <v>0</v>
      </c>
      <c r="BL197" s="14" t="s">
        <v>387</v>
      </c>
      <c r="BM197" s="149" t="s">
        <v>698</v>
      </c>
    </row>
    <row r="198" spans="1:65" s="2" customFormat="1" ht="14.4" customHeight="1">
      <c r="A198" s="26"/>
      <c r="B198" s="138"/>
      <c r="C198" s="152" t="s">
        <v>427</v>
      </c>
      <c r="D198" s="152" t="s">
        <v>227</v>
      </c>
      <c r="E198" s="153" t="s">
        <v>615</v>
      </c>
      <c r="F198" s="154" t="s">
        <v>616</v>
      </c>
      <c r="G198" s="155" t="s">
        <v>230</v>
      </c>
      <c r="H198" s="156">
        <v>260</v>
      </c>
      <c r="I198" s="156"/>
      <c r="J198" s="156">
        <f t="shared" si="20"/>
        <v>0</v>
      </c>
      <c r="K198" s="157"/>
      <c r="L198" s="158"/>
      <c r="M198" s="159" t="s">
        <v>1</v>
      </c>
      <c r="N198" s="160" t="s">
        <v>38</v>
      </c>
      <c r="O198" s="147">
        <v>0</v>
      </c>
      <c r="P198" s="147">
        <f t="shared" si="21"/>
        <v>0</v>
      </c>
      <c r="Q198" s="147">
        <v>0</v>
      </c>
      <c r="R198" s="147">
        <f t="shared" si="22"/>
        <v>0</v>
      </c>
      <c r="S198" s="147">
        <v>0</v>
      </c>
      <c r="T198" s="148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9" t="s">
        <v>552</v>
      </c>
      <c r="AT198" s="149" t="s">
        <v>227</v>
      </c>
      <c r="AU198" s="149" t="s">
        <v>80</v>
      </c>
      <c r="AY198" s="14" t="s">
        <v>126</v>
      </c>
      <c r="BE198" s="150">
        <f t="shared" si="24"/>
        <v>0</v>
      </c>
      <c r="BF198" s="150">
        <f t="shared" si="25"/>
        <v>0</v>
      </c>
      <c r="BG198" s="150">
        <f t="shared" si="26"/>
        <v>0</v>
      </c>
      <c r="BH198" s="150">
        <f t="shared" si="27"/>
        <v>0</v>
      </c>
      <c r="BI198" s="150">
        <f t="shared" si="28"/>
        <v>0</v>
      </c>
      <c r="BJ198" s="14" t="s">
        <v>133</v>
      </c>
      <c r="BK198" s="151">
        <f t="shared" si="29"/>
        <v>0</v>
      </c>
      <c r="BL198" s="14" t="s">
        <v>387</v>
      </c>
      <c r="BM198" s="149" t="s">
        <v>699</v>
      </c>
    </row>
    <row r="199" spans="1:65" s="2" customFormat="1" ht="24.15" customHeight="1">
      <c r="A199" s="26"/>
      <c r="B199" s="138"/>
      <c r="C199" s="152" t="s">
        <v>431</v>
      </c>
      <c r="D199" s="152" t="s">
        <v>227</v>
      </c>
      <c r="E199" s="153" t="s">
        <v>617</v>
      </c>
      <c r="F199" s="154" t="s">
        <v>618</v>
      </c>
      <c r="G199" s="155" t="s">
        <v>230</v>
      </c>
      <c r="H199" s="156">
        <v>6</v>
      </c>
      <c r="I199" s="156"/>
      <c r="J199" s="156">
        <f t="shared" si="20"/>
        <v>0</v>
      </c>
      <c r="K199" s="157"/>
      <c r="L199" s="158"/>
      <c r="M199" s="159" t="s">
        <v>1</v>
      </c>
      <c r="N199" s="160" t="s">
        <v>38</v>
      </c>
      <c r="O199" s="147">
        <v>0</v>
      </c>
      <c r="P199" s="147">
        <f t="shared" si="21"/>
        <v>0</v>
      </c>
      <c r="Q199" s="147">
        <v>0</v>
      </c>
      <c r="R199" s="147">
        <f t="shared" si="22"/>
        <v>0</v>
      </c>
      <c r="S199" s="147">
        <v>0</v>
      </c>
      <c r="T199" s="148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9" t="s">
        <v>552</v>
      </c>
      <c r="AT199" s="149" t="s">
        <v>227</v>
      </c>
      <c r="AU199" s="149" t="s">
        <v>80</v>
      </c>
      <c r="AY199" s="14" t="s">
        <v>126</v>
      </c>
      <c r="BE199" s="150">
        <f t="shared" si="24"/>
        <v>0</v>
      </c>
      <c r="BF199" s="150">
        <f t="shared" si="25"/>
        <v>0</v>
      </c>
      <c r="BG199" s="150">
        <f t="shared" si="26"/>
        <v>0</v>
      </c>
      <c r="BH199" s="150">
        <f t="shared" si="27"/>
        <v>0</v>
      </c>
      <c r="BI199" s="150">
        <f t="shared" si="28"/>
        <v>0</v>
      </c>
      <c r="BJ199" s="14" t="s">
        <v>133</v>
      </c>
      <c r="BK199" s="151">
        <f t="shared" si="29"/>
        <v>0</v>
      </c>
      <c r="BL199" s="14" t="s">
        <v>387</v>
      </c>
      <c r="BM199" s="149" t="s">
        <v>700</v>
      </c>
    </row>
    <row r="200" spans="1:65" s="2" customFormat="1" ht="14.4" customHeight="1">
      <c r="A200" s="26"/>
      <c r="B200" s="138"/>
      <c r="C200" s="152" t="s">
        <v>433</v>
      </c>
      <c r="D200" s="152" t="s">
        <v>227</v>
      </c>
      <c r="E200" s="153" t="s">
        <v>619</v>
      </c>
      <c r="F200" s="154" t="s">
        <v>620</v>
      </c>
      <c r="G200" s="155" t="s">
        <v>230</v>
      </c>
      <c r="H200" s="156">
        <v>6</v>
      </c>
      <c r="I200" s="156"/>
      <c r="J200" s="156">
        <f t="shared" si="20"/>
        <v>0</v>
      </c>
      <c r="K200" s="157"/>
      <c r="L200" s="158"/>
      <c r="M200" s="159" t="s">
        <v>1</v>
      </c>
      <c r="N200" s="160" t="s">
        <v>38</v>
      </c>
      <c r="O200" s="147">
        <v>0</v>
      </c>
      <c r="P200" s="147">
        <f t="shared" si="21"/>
        <v>0</v>
      </c>
      <c r="Q200" s="147">
        <v>0</v>
      </c>
      <c r="R200" s="147">
        <f t="shared" si="22"/>
        <v>0</v>
      </c>
      <c r="S200" s="147">
        <v>0</v>
      </c>
      <c r="T200" s="148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552</v>
      </c>
      <c r="AT200" s="149" t="s">
        <v>227</v>
      </c>
      <c r="AU200" s="149" t="s">
        <v>80</v>
      </c>
      <c r="AY200" s="14" t="s">
        <v>126</v>
      </c>
      <c r="BE200" s="150">
        <f t="shared" si="24"/>
        <v>0</v>
      </c>
      <c r="BF200" s="150">
        <f t="shared" si="25"/>
        <v>0</v>
      </c>
      <c r="BG200" s="150">
        <f t="shared" si="26"/>
        <v>0</v>
      </c>
      <c r="BH200" s="150">
        <f t="shared" si="27"/>
        <v>0</v>
      </c>
      <c r="BI200" s="150">
        <f t="shared" si="28"/>
        <v>0</v>
      </c>
      <c r="BJ200" s="14" t="s">
        <v>133</v>
      </c>
      <c r="BK200" s="151">
        <f t="shared" si="29"/>
        <v>0</v>
      </c>
      <c r="BL200" s="14" t="s">
        <v>387</v>
      </c>
      <c r="BM200" s="149" t="s">
        <v>701</v>
      </c>
    </row>
    <row r="201" spans="1:65" s="2" customFormat="1" ht="24.15" customHeight="1">
      <c r="A201" s="26"/>
      <c r="B201" s="138"/>
      <c r="C201" s="152" t="s">
        <v>437</v>
      </c>
      <c r="D201" s="152" t="s">
        <v>227</v>
      </c>
      <c r="E201" s="153" t="s">
        <v>702</v>
      </c>
      <c r="F201" s="154" t="s">
        <v>622</v>
      </c>
      <c r="G201" s="155" t="s">
        <v>607</v>
      </c>
      <c r="H201" s="156">
        <v>1</v>
      </c>
      <c r="I201" s="156"/>
      <c r="J201" s="156">
        <f t="shared" si="20"/>
        <v>0</v>
      </c>
      <c r="K201" s="157"/>
      <c r="L201" s="158"/>
      <c r="M201" s="159" t="s">
        <v>1</v>
      </c>
      <c r="N201" s="160" t="s">
        <v>38</v>
      </c>
      <c r="O201" s="147">
        <v>0</v>
      </c>
      <c r="P201" s="147">
        <f t="shared" si="21"/>
        <v>0</v>
      </c>
      <c r="Q201" s="147">
        <v>0</v>
      </c>
      <c r="R201" s="147">
        <f t="shared" si="22"/>
        <v>0</v>
      </c>
      <c r="S201" s="147">
        <v>0</v>
      </c>
      <c r="T201" s="148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552</v>
      </c>
      <c r="AT201" s="149" t="s">
        <v>227</v>
      </c>
      <c r="AU201" s="149" t="s">
        <v>80</v>
      </c>
      <c r="AY201" s="14" t="s">
        <v>126</v>
      </c>
      <c r="BE201" s="150">
        <f t="shared" si="24"/>
        <v>0</v>
      </c>
      <c r="BF201" s="150">
        <f t="shared" si="25"/>
        <v>0</v>
      </c>
      <c r="BG201" s="150">
        <f t="shared" si="26"/>
        <v>0</v>
      </c>
      <c r="BH201" s="150">
        <f t="shared" si="27"/>
        <v>0</v>
      </c>
      <c r="BI201" s="150">
        <f t="shared" si="28"/>
        <v>0</v>
      </c>
      <c r="BJ201" s="14" t="s">
        <v>133</v>
      </c>
      <c r="BK201" s="151">
        <f t="shared" si="29"/>
        <v>0</v>
      </c>
      <c r="BL201" s="14" t="s">
        <v>387</v>
      </c>
      <c r="BM201" s="149" t="s">
        <v>703</v>
      </c>
    </row>
    <row r="202" spans="1:65" s="2" customFormat="1" ht="14.4" customHeight="1">
      <c r="A202" s="26"/>
      <c r="B202" s="138"/>
      <c r="C202" s="152" t="s">
        <v>443</v>
      </c>
      <c r="D202" s="152" t="s">
        <v>227</v>
      </c>
      <c r="E202" s="153" t="s">
        <v>704</v>
      </c>
      <c r="F202" s="154" t="s">
        <v>624</v>
      </c>
      <c r="G202" s="155" t="s">
        <v>607</v>
      </c>
      <c r="H202" s="156">
        <v>1</v>
      </c>
      <c r="I202" s="156"/>
      <c r="J202" s="156">
        <f t="shared" si="20"/>
        <v>0</v>
      </c>
      <c r="K202" s="157"/>
      <c r="L202" s="158"/>
      <c r="M202" s="159" t="s">
        <v>1</v>
      </c>
      <c r="N202" s="160" t="s">
        <v>38</v>
      </c>
      <c r="O202" s="147">
        <v>0</v>
      </c>
      <c r="P202" s="147">
        <f t="shared" si="21"/>
        <v>0</v>
      </c>
      <c r="Q202" s="147">
        <v>0</v>
      </c>
      <c r="R202" s="147">
        <f t="shared" si="22"/>
        <v>0</v>
      </c>
      <c r="S202" s="147">
        <v>0</v>
      </c>
      <c r="T202" s="148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552</v>
      </c>
      <c r="AT202" s="149" t="s">
        <v>227</v>
      </c>
      <c r="AU202" s="149" t="s">
        <v>80</v>
      </c>
      <c r="AY202" s="14" t="s">
        <v>126</v>
      </c>
      <c r="BE202" s="150">
        <f t="shared" si="24"/>
        <v>0</v>
      </c>
      <c r="BF202" s="150">
        <f t="shared" si="25"/>
        <v>0</v>
      </c>
      <c r="BG202" s="150">
        <f t="shared" si="26"/>
        <v>0</v>
      </c>
      <c r="BH202" s="150">
        <f t="shared" si="27"/>
        <v>0</v>
      </c>
      <c r="BI202" s="150">
        <f t="shared" si="28"/>
        <v>0</v>
      </c>
      <c r="BJ202" s="14" t="s">
        <v>133</v>
      </c>
      <c r="BK202" s="151">
        <f t="shared" si="29"/>
        <v>0</v>
      </c>
      <c r="BL202" s="14" t="s">
        <v>387</v>
      </c>
      <c r="BM202" s="149" t="s">
        <v>705</v>
      </c>
    </row>
    <row r="203" spans="1:65" s="2" customFormat="1" ht="14.4" customHeight="1">
      <c r="A203" s="26"/>
      <c r="B203" s="138"/>
      <c r="C203" s="152" t="s">
        <v>447</v>
      </c>
      <c r="D203" s="152" t="s">
        <v>227</v>
      </c>
      <c r="E203" s="153" t="s">
        <v>625</v>
      </c>
      <c r="F203" s="154" t="s">
        <v>626</v>
      </c>
      <c r="G203" s="155" t="s">
        <v>614</v>
      </c>
      <c r="H203" s="156">
        <v>64</v>
      </c>
      <c r="I203" s="156"/>
      <c r="J203" s="156">
        <f t="shared" si="20"/>
        <v>0</v>
      </c>
      <c r="K203" s="157"/>
      <c r="L203" s="158"/>
      <c r="M203" s="159" t="s">
        <v>1</v>
      </c>
      <c r="N203" s="160" t="s">
        <v>38</v>
      </c>
      <c r="O203" s="147">
        <v>0</v>
      </c>
      <c r="P203" s="147">
        <f t="shared" si="21"/>
        <v>0</v>
      </c>
      <c r="Q203" s="147">
        <v>0</v>
      </c>
      <c r="R203" s="147">
        <f t="shared" si="22"/>
        <v>0</v>
      </c>
      <c r="S203" s="147">
        <v>0</v>
      </c>
      <c r="T203" s="148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552</v>
      </c>
      <c r="AT203" s="149" t="s">
        <v>227</v>
      </c>
      <c r="AU203" s="149" t="s">
        <v>80</v>
      </c>
      <c r="AY203" s="14" t="s">
        <v>126</v>
      </c>
      <c r="BE203" s="150">
        <f t="shared" si="24"/>
        <v>0</v>
      </c>
      <c r="BF203" s="150">
        <f t="shared" si="25"/>
        <v>0</v>
      </c>
      <c r="BG203" s="150">
        <f t="shared" si="26"/>
        <v>0</v>
      </c>
      <c r="BH203" s="150">
        <f t="shared" si="27"/>
        <v>0</v>
      </c>
      <c r="BI203" s="150">
        <f t="shared" si="28"/>
        <v>0</v>
      </c>
      <c r="BJ203" s="14" t="s">
        <v>133</v>
      </c>
      <c r="BK203" s="151">
        <f t="shared" si="29"/>
        <v>0</v>
      </c>
      <c r="BL203" s="14" t="s">
        <v>387</v>
      </c>
      <c r="BM203" s="149" t="s">
        <v>706</v>
      </c>
    </row>
    <row r="204" spans="1:65" s="2" customFormat="1" ht="14.4" customHeight="1">
      <c r="A204" s="26"/>
      <c r="B204" s="138"/>
      <c r="C204" s="152" t="s">
        <v>451</v>
      </c>
      <c r="D204" s="152" t="s">
        <v>227</v>
      </c>
      <c r="E204" s="153" t="s">
        <v>707</v>
      </c>
      <c r="F204" s="154" t="s">
        <v>632</v>
      </c>
      <c r="G204" s="155" t="s">
        <v>607</v>
      </c>
      <c r="H204" s="156">
        <v>1</v>
      </c>
      <c r="I204" s="156"/>
      <c r="J204" s="156">
        <f t="shared" si="20"/>
        <v>0</v>
      </c>
      <c r="K204" s="157"/>
      <c r="L204" s="158"/>
      <c r="M204" s="159" t="s">
        <v>1</v>
      </c>
      <c r="N204" s="160" t="s">
        <v>38</v>
      </c>
      <c r="O204" s="147">
        <v>0</v>
      </c>
      <c r="P204" s="147">
        <f t="shared" si="21"/>
        <v>0</v>
      </c>
      <c r="Q204" s="147">
        <v>0</v>
      </c>
      <c r="R204" s="147">
        <f t="shared" si="22"/>
        <v>0</v>
      </c>
      <c r="S204" s="147">
        <v>0</v>
      </c>
      <c r="T204" s="148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9" t="s">
        <v>552</v>
      </c>
      <c r="AT204" s="149" t="s">
        <v>227</v>
      </c>
      <c r="AU204" s="149" t="s">
        <v>80</v>
      </c>
      <c r="AY204" s="14" t="s">
        <v>126</v>
      </c>
      <c r="BE204" s="150">
        <f t="shared" si="24"/>
        <v>0</v>
      </c>
      <c r="BF204" s="150">
        <f t="shared" si="25"/>
        <v>0</v>
      </c>
      <c r="BG204" s="150">
        <f t="shared" si="26"/>
        <v>0</v>
      </c>
      <c r="BH204" s="150">
        <f t="shared" si="27"/>
        <v>0</v>
      </c>
      <c r="BI204" s="150">
        <f t="shared" si="28"/>
        <v>0</v>
      </c>
      <c r="BJ204" s="14" t="s">
        <v>133</v>
      </c>
      <c r="BK204" s="151">
        <f t="shared" si="29"/>
        <v>0</v>
      </c>
      <c r="BL204" s="14" t="s">
        <v>387</v>
      </c>
      <c r="BM204" s="149" t="s">
        <v>708</v>
      </c>
    </row>
    <row r="205" spans="1:65" s="2" customFormat="1" ht="14.4" customHeight="1">
      <c r="A205" s="26"/>
      <c r="B205" s="138"/>
      <c r="C205" s="152" t="s">
        <v>455</v>
      </c>
      <c r="D205" s="152" t="s">
        <v>227</v>
      </c>
      <c r="E205" s="153" t="s">
        <v>709</v>
      </c>
      <c r="F205" s="154" t="s">
        <v>634</v>
      </c>
      <c r="G205" s="155" t="s">
        <v>607</v>
      </c>
      <c r="H205" s="156">
        <v>1</v>
      </c>
      <c r="I205" s="156"/>
      <c r="J205" s="156">
        <f t="shared" si="20"/>
        <v>0</v>
      </c>
      <c r="K205" s="157"/>
      <c r="L205" s="158"/>
      <c r="M205" s="159" t="s">
        <v>1</v>
      </c>
      <c r="N205" s="160" t="s">
        <v>38</v>
      </c>
      <c r="O205" s="147">
        <v>0</v>
      </c>
      <c r="P205" s="147">
        <f t="shared" si="21"/>
        <v>0</v>
      </c>
      <c r="Q205" s="147">
        <v>0</v>
      </c>
      <c r="R205" s="147">
        <f t="shared" si="22"/>
        <v>0</v>
      </c>
      <c r="S205" s="147">
        <v>0</v>
      </c>
      <c r="T205" s="148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552</v>
      </c>
      <c r="AT205" s="149" t="s">
        <v>227</v>
      </c>
      <c r="AU205" s="149" t="s">
        <v>80</v>
      </c>
      <c r="AY205" s="14" t="s">
        <v>126</v>
      </c>
      <c r="BE205" s="150">
        <f t="shared" si="24"/>
        <v>0</v>
      </c>
      <c r="BF205" s="150">
        <f t="shared" si="25"/>
        <v>0</v>
      </c>
      <c r="BG205" s="150">
        <f t="shared" si="26"/>
        <v>0</v>
      </c>
      <c r="BH205" s="150">
        <f t="shared" si="27"/>
        <v>0</v>
      </c>
      <c r="BI205" s="150">
        <f t="shared" si="28"/>
        <v>0</v>
      </c>
      <c r="BJ205" s="14" t="s">
        <v>133</v>
      </c>
      <c r="BK205" s="151">
        <f t="shared" si="29"/>
        <v>0</v>
      </c>
      <c r="BL205" s="14" t="s">
        <v>387</v>
      </c>
      <c r="BM205" s="149" t="s">
        <v>710</v>
      </c>
    </row>
    <row r="206" spans="1:65" s="2" customFormat="1" ht="14.4" customHeight="1">
      <c r="A206" s="26"/>
      <c r="B206" s="138"/>
      <c r="C206" s="152" t="s">
        <v>459</v>
      </c>
      <c r="D206" s="152" t="s">
        <v>227</v>
      </c>
      <c r="E206" s="153" t="s">
        <v>635</v>
      </c>
      <c r="F206" s="154" t="s">
        <v>636</v>
      </c>
      <c r="G206" s="155" t="s">
        <v>637</v>
      </c>
      <c r="H206" s="156">
        <v>10</v>
      </c>
      <c r="I206" s="156"/>
      <c r="J206" s="156">
        <f t="shared" si="20"/>
        <v>0</v>
      </c>
      <c r="K206" s="157"/>
      <c r="L206" s="158"/>
      <c r="M206" s="169" t="s">
        <v>1</v>
      </c>
      <c r="N206" s="170" t="s">
        <v>38</v>
      </c>
      <c r="O206" s="167">
        <v>0</v>
      </c>
      <c r="P206" s="167">
        <f t="shared" si="21"/>
        <v>0</v>
      </c>
      <c r="Q206" s="167">
        <v>0</v>
      </c>
      <c r="R206" s="167">
        <f t="shared" si="22"/>
        <v>0</v>
      </c>
      <c r="S206" s="167">
        <v>0</v>
      </c>
      <c r="T206" s="168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9" t="s">
        <v>552</v>
      </c>
      <c r="AT206" s="149" t="s">
        <v>227</v>
      </c>
      <c r="AU206" s="149" t="s">
        <v>80</v>
      </c>
      <c r="AY206" s="14" t="s">
        <v>126</v>
      </c>
      <c r="BE206" s="150">
        <f t="shared" si="24"/>
        <v>0</v>
      </c>
      <c r="BF206" s="150">
        <f t="shared" si="25"/>
        <v>0</v>
      </c>
      <c r="BG206" s="150">
        <f t="shared" si="26"/>
        <v>0</v>
      </c>
      <c r="BH206" s="150">
        <f t="shared" si="27"/>
        <v>0</v>
      </c>
      <c r="BI206" s="150">
        <f t="shared" si="28"/>
        <v>0</v>
      </c>
      <c r="BJ206" s="14" t="s">
        <v>133</v>
      </c>
      <c r="BK206" s="151">
        <f t="shared" si="29"/>
        <v>0</v>
      </c>
      <c r="BL206" s="14" t="s">
        <v>387</v>
      </c>
      <c r="BM206" s="149" t="s">
        <v>711</v>
      </c>
    </row>
    <row r="207" spans="1:65" s="2" customFormat="1" ht="6.9" customHeight="1">
      <c r="A207" s="26"/>
      <c r="B207" s="41"/>
      <c r="C207" s="42"/>
      <c r="D207" s="42"/>
      <c r="E207" s="42"/>
      <c r="F207" s="42"/>
      <c r="G207" s="42"/>
      <c r="H207" s="42"/>
      <c r="I207" s="42"/>
      <c r="J207" s="42"/>
      <c r="K207" s="42"/>
      <c r="L207" s="27"/>
      <c r="M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</row>
  </sheetData>
  <autoFilter ref="C118:K206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8"/>
  <sheetViews>
    <sheetView showGridLines="0" workbookViewId="0">
      <selection activeCell="D4" sqref="D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196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4" t="s">
        <v>87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88</v>
      </c>
      <c r="L4" s="17"/>
      <c r="M4" s="8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11" t="str">
        <f>'Rekapitulácia stavby'!K6</f>
        <v>SOŠ služieb a lesníctva, Banská Štiavnica - SO 01 Objekt A, zlepšenie vzdelávacej a odbornej infraštruktúry</v>
      </c>
      <c r="F7" s="212"/>
      <c r="G7" s="212"/>
      <c r="H7" s="212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7" t="s">
        <v>712</v>
      </c>
      <c r="F9" s="210"/>
      <c r="G9" s="210"/>
      <c r="H9" s="21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6" t="str">
        <f>'Rekapitulácia stavby'!E14</f>
        <v xml:space="preserve"> </v>
      </c>
      <c r="F18" s="176"/>
      <c r="G18" s="176"/>
      <c r="H18" s="176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713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ROUND(J120,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3" t="s">
        <v>36</v>
      </c>
      <c r="E33" s="23" t="s">
        <v>37</v>
      </c>
      <c r="F33" s="94">
        <f>ROUND((SUM(BE120:BE127)),  2)</f>
        <v>0</v>
      </c>
      <c r="G33" s="26"/>
      <c r="H33" s="26"/>
      <c r="I33" s="95">
        <v>0.2</v>
      </c>
      <c r="J33" s="94">
        <f>ROUND(((SUM(BE120:BE127))*I33),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3" t="s">
        <v>38</v>
      </c>
      <c r="F34" s="94">
        <f>ROUND((SUM(BF120:BF127)),  2)</f>
        <v>0</v>
      </c>
      <c r="G34" s="26"/>
      <c r="H34" s="26"/>
      <c r="I34" s="95">
        <v>0.2</v>
      </c>
      <c r="J34" s="94">
        <f>ROUND(((SUM(BF120:BF127))*I34),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39</v>
      </c>
      <c r="F35" s="94">
        <f>ROUND((SUM(BG120:BG127)),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40</v>
      </c>
      <c r="F36" s="94">
        <f>ROUND((SUM(BH120:BH127)),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41</v>
      </c>
      <c r="F37" s="94">
        <f>ROUND((SUM(BI120:BI127)),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11" t="str">
        <f>E7</f>
        <v>SOŠ služieb a lesníctva, Banská Štiavnica - SO 01 Objekt A, zlepšenie vzdelávacej a odbornej infraštruktúry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7" t="str">
        <f>E9</f>
        <v>03 - Vykurovanie</v>
      </c>
      <c r="F87" s="210"/>
      <c r="G87" s="210"/>
      <c r="H87" s="21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Kolpašská 1586/9, Banská Štiavnica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19</v>
      </c>
      <c r="D91" s="26"/>
      <c r="E91" s="26"/>
      <c r="F91" s="21" t="str">
        <f>E15</f>
        <v>SOŠ služieb a lesníctva, Banská Štiavnica</v>
      </c>
      <c r="G91" s="26"/>
      <c r="H91" s="26"/>
      <c r="I91" s="23" t="s">
        <v>25</v>
      </c>
      <c r="J91" s="24" t="str">
        <f>E21</f>
        <v>Orbita Motors,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Čislák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93</v>
      </c>
      <c r="D94" s="96"/>
      <c r="E94" s="96"/>
      <c r="F94" s="96"/>
      <c r="G94" s="96"/>
      <c r="H94" s="96"/>
      <c r="I94" s="96"/>
      <c r="J94" s="105" t="s">
        <v>94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06" t="s">
        <v>95</v>
      </c>
      <c r="D96" s="26"/>
      <c r="E96" s="26"/>
      <c r="F96" s="26"/>
      <c r="G96" s="26"/>
      <c r="H96" s="26"/>
      <c r="I96" s="26"/>
      <c r="J96" s="65">
        <f>J120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" customHeight="1">
      <c r="B97" s="107"/>
      <c r="D97" s="108" t="s">
        <v>103</v>
      </c>
      <c r="E97" s="109"/>
      <c r="F97" s="109"/>
      <c r="G97" s="109"/>
      <c r="H97" s="109"/>
      <c r="I97" s="109"/>
      <c r="J97" s="110">
        <f>J121</f>
        <v>0</v>
      </c>
      <c r="L97" s="107"/>
    </row>
    <row r="98" spans="1:31" s="10" customFormat="1" ht="19.95" customHeight="1">
      <c r="B98" s="111"/>
      <c r="D98" s="112" t="s">
        <v>714</v>
      </c>
      <c r="E98" s="113"/>
      <c r="F98" s="113"/>
      <c r="G98" s="113"/>
      <c r="H98" s="113"/>
      <c r="I98" s="113"/>
      <c r="J98" s="114">
        <f>J122</f>
        <v>0</v>
      </c>
      <c r="L98" s="111"/>
    </row>
    <row r="99" spans="1:31" s="9" customFormat="1" ht="24.9" customHeight="1">
      <c r="B99" s="107"/>
      <c r="D99" s="108" t="s">
        <v>715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1:31" s="10" customFormat="1" ht="19.95" customHeight="1">
      <c r="B100" s="111"/>
      <c r="D100" s="112" t="s">
        <v>716</v>
      </c>
      <c r="E100" s="113"/>
      <c r="F100" s="113"/>
      <c r="G100" s="113"/>
      <c r="H100" s="113"/>
      <c r="I100" s="113"/>
      <c r="J100" s="114">
        <f>J126</f>
        <v>0</v>
      </c>
      <c r="L100" s="111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" customHeight="1">
      <c r="A107" s="26"/>
      <c r="B107" s="27"/>
      <c r="C107" s="18" t="s">
        <v>112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6.25" customHeight="1">
      <c r="A110" s="26"/>
      <c r="B110" s="27"/>
      <c r="C110" s="26"/>
      <c r="D110" s="26"/>
      <c r="E110" s="211" t="str">
        <f>E7</f>
        <v>SOŠ služieb a lesníctva, Banská Štiavnica - SO 01 Objekt A, zlepšenie vzdelávacej a odbornej infraštruktúry</v>
      </c>
      <c r="F110" s="212"/>
      <c r="G110" s="212"/>
      <c r="H110" s="21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89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97" t="str">
        <f>E9</f>
        <v>03 - Vykurovanie</v>
      </c>
      <c r="F112" s="210"/>
      <c r="G112" s="210"/>
      <c r="H112" s="210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16</v>
      </c>
      <c r="D114" s="26"/>
      <c r="E114" s="26"/>
      <c r="F114" s="21" t="str">
        <f>F12</f>
        <v>Kolpašská 1586/9, Banská Štiavnica</v>
      </c>
      <c r="G114" s="26"/>
      <c r="H114" s="26"/>
      <c r="I114" s="23" t="s">
        <v>18</v>
      </c>
      <c r="J114" s="49" t="str">
        <f>IF(J12="","",J12)</f>
        <v/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15" customHeight="1">
      <c r="A116" s="26"/>
      <c r="B116" s="27"/>
      <c r="C116" s="23" t="s">
        <v>19</v>
      </c>
      <c r="D116" s="26"/>
      <c r="E116" s="26"/>
      <c r="F116" s="21" t="str">
        <f>E15</f>
        <v>SOŠ služieb a lesníctva, Banská Štiavnica</v>
      </c>
      <c r="G116" s="26"/>
      <c r="H116" s="26"/>
      <c r="I116" s="23" t="s">
        <v>25</v>
      </c>
      <c r="J116" s="24" t="str">
        <f>E21</f>
        <v>Orbita Motors, a.s.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15" customHeight="1">
      <c r="A117" s="26"/>
      <c r="B117" s="27"/>
      <c r="C117" s="23" t="s">
        <v>23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29</v>
      </c>
      <c r="J117" s="24" t="str">
        <f>E24</f>
        <v>Ing. Čislák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15"/>
      <c r="B119" s="116"/>
      <c r="C119" s="117" t="s">
        <v>113</v>
      </c>
      <c r="D119" s="118" t="s">
        <v>57</v>
      </c>
      <c r="E119" s="118" t="s">
        <v>53</v>
      </c>
      <c r="F119" s="118" t="s">
        <v>54</v>
      </c>
      <c r="G119" s="118" t="s">
        <v>114</v>
      </c>
      <c r="H119" s="118" t="s">
        <v>115</v>
      </c>
      <c r="I119" s="118" t="s">
        <v>116</v>
      </c>
      <c r="J119" s="119" t="s">
        <v>94</v>
      </c>
      <c r="K119" s="120" t="s">
        <v>117</v>
      </c>
      <c r="L119" s="121"/>
      <c r="M119" s="56" t="s">
        <v>1</v>
      </c>
      <c r="N119" s="57" t="s">
        <v>36</v>
      </c>
      <c r="O119" s="57" t="s">
        <v>118</v>
      </c>
      <c r="P119" s="57" t="s">
        <v>119</v>
      </c>
      <c r="Q119" s="57" t="s">
        <v>120</v>
      </c>
      <c r="R119" s="57" t="s">
        <v>121</v>
      </c>
      <c r="S119" s="57" t="s">
        <v>122</v>
      </c>
      <c r="T119" s="58" t="s">
        <v>123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</row>
    <row r="120" spans="1:65" s="2" customFormat="1" ht="22.95" customHeight="1">
      <c r="A120" s="26"/>
      <c r="B120" s="27"/>
      <c r="C120" s="63" t="s">
        <v>95</v>
      </c>
      <c r="D120" s="26"/>
      <c r="E120" s="26"/>
      <c r="F120" s="26"/>
      <c r="G120" s="26"/>
      <c r="H120" s="26"/>
      <c r="I120" s="26"/>
      <c r="J120" s="122">
        <f>BK120</f>
        <v>0</v>
      </c>
      <c r="K120" s="26"/>
      <c r="L120" s="27"/>
      <c r="M120" s="59"/>
      <c r="N120" s="50"/>
      <c r="O120" s="60"/>
      <c r="P120" s="123">
        <f>P121+P125</f>
        <v>0</v>
      </c>
      <c r="Q120" s="60"/>
      <c r="R120" s="123">
        <f>R121+R125</f>
        <v>0</v>
      </c>
      <c r="S120" s="60"/>
      <c r="T120" s="124">
        <f>T121+T125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71</v>
      </c>
      <c r="AU120" s="14" t="s">
        <v>96</v>
      </c>
      <c r="BK120" s="125">
        <f>BK121+BK125</f>
        <v>0</v>
      </c>
    </row>
    <row r="121" spans="1:65" s="12" customFormat="1" ht="25.95" customHeight="1">
      <c r="B121" s="126"/>
      <c r="D121" s="127" t="s">
        <v>71</v>
      </c>
      <c r="E121" s="128" t="s">
        <v>367</v>
      </c>
      <c r="F121" s="128" t="s">
        <v>368</v>
      </c>
      <c r="J121" s="129">
        <f>BK121</f>
        <v>0</v>
      </c>
      <c r="L121" s="126"/>
      <c r="M121" s="130"/>
      <c r="N121" s="131"/>
      <c r="O121" s="131"/>
      <c r="P121" s="132">
        <f>P122</f>
        <v>0</v>
      </c>
      <c r="Q121" s="131"/>
      <c r="R121" s="132">
        <f>R122</f>
        <v>0</v>
      </c>
      <c r="S121" s="131"/>
      <c r="T121" s="133">
        <f>T122</f>
        <v>0</v>
      </c>
      <c r="AR121" s="127" t="s">
        <v>133</v>
      </c>
      <c r="AT121" s="134" t="s">
        <v>71</v>
      </c>
      <c r="AU121" s="134" t="s">
        <v>72</v>
      </c>
      <c r="AY121" s="127" t="s">
        <v>126</v>
      </c>
      <c r="BK121" s="135">
        <f>BK122</f>
        <v>0</v>
      </c>
    </row>
    <row r="122" spans="1:65" s="12" customFormat="1" ht="22.95" customHeight="1">
      <c r="B122" s="126"/>
      <c r="D122" s="127" t="s">
        <v>71</v>
      </c>
      <c r="E122" s="136" t="s">
        <v>717</v>
      </c>
      <c r="F122" s="136" t="s">
        <v>718</v>
      </c>
      <c r="J122" s="137">
        <f>BK122</f>
        <v>0</v>
      </c>
      <c r="L122" s="126"/>
      <c r="M122" s="130"/>
      <c r="N122" s="131"/>
      <c r="O122" s="131"/>
      <c r="P122" s="132">
        <f>SUM(P123:P124)</f>
        <v>0</v>
      </c>
      <c r="Q122" s="131"/>
      <c r="R122" s="132">
        <f>SUM(R123:R124)</f>
        <v>0</v>
      </c>
      <c r="S122" s="131"/>
      <c r="T122" s="133">
        <f>SUM(T123:T124)</f>
        <v>0</v>
      </c>
      <c r="AR122" s="127" t="s">
        <v>133</v>
      </c>
      <c r="AT122" s="134" t="s">
        <v>71</v>
      </c>
      <c r="AU122" s="134" t="s">
        <v>80</v>
      </c>
      <c r="AY122" s="127" t="s">
        <v>126</v>
      </c>
      <c r="BK122" s="135">
        <f>SUM(BK123:BK124)</f>
        <v>0</v>
      </c>
    </row>
    <row r="123" spans="1:65" s="2" customFormat="1" ht="24.15" customHeight="1">
      <c r="A123" s="26"/>
      <c r="B123" s="138"/>
      <c r="C123" s="139" t="s">
        <v>80</v>
      </c>
      <c r="D123" s="139" t="s">
        <v>128</v>
      </c>
      <c r="E123" s="140" t="s">
        <v>719</v>
      </c>
      <c r="F123" s="141" t="s">
        <v>720</v>
      </c>
      <c r="G123" s="142" t="s">
        <v>230</v>
      </c>
      <c r="H123" s="143">
        <v>250</v>
      </c>
      <c r="I123" s="143"/>
      <c r="J123" s="143">
        <f>ROUND(I123*H123,3)</f>
        <v>0</v>
      </c>
      <c r="K123" s="144"/>
      <c r="L123" s="27"/>
      <c r="M123" s="145" t="s">
        <v>1</v>
      </c>
      <c r="N123" s="146" t="s">
        <v>38</v>
      </c>
      <c r="O123" s="147">
        <v>0</v>
      </c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187</v>
      </c>
      <c r="AT123" s="149" t="s">
        <v>128</v>
      </c>
      <c r="AU123" s="149" t="s">
        <v>133</v>
      </c>
      <c r="AY123" s="14" t="s">
        <v>126</v>
      </c>
      <c r="BE123" s="150">
        <f>IF(N123="základná",J123,0)</f>
        <v>0</v>
      </c>
      <c r="BF123" s="150">
        <f>IF(N123="znížená",J123,0)</f>
        <v>0</v>
      </c>
      <c r="BG123" s="150">
        <f>IF(N123="zákl. prenesená",J123,0)</f>
        <v>0</v>
      </c>
      <c r="BH123" s="150">
        <f>IF(N123="zníž. prenesená",J123,0)</f>
        <v>0</v>
      </c>
      <c r="BI123" s="150">
        <f>IF(N123="nulová",J123,0)</f>
        <v>0</v>
      </c>
      <c r="BJ123" s="14" t="s">
        <v>133</v>
      </c>
      <c r="BK123" s="151">
        <f>ROUND(I123*H123,3)</f>
        <v>0</v>
      </c>
      <c r="BL123" s="14" t="s">
        <v>187</v>
      </c>
      <c r="BM123" s="149" t="s">
        <v>133</v>
      </c>
    </row>
    <row r="124" spans="1:65" s="2" customFormat="1" ht="24.15" customHeight="1">
      <c r="A124" s="26"/>
      <c r="B124" s="138"/>
      <c r="C124" s="139" t="s">
        <v>133</v>
      </c>
      <c r="D124" s="139" t="s">
        <v>128</v>
      </c>
      <c r="E124" s="140" t="s">
        <v>721</v>
      </c>
      <c r="F124" s="141" t="s">
        <v>722</v>
      </c>
      <c r="G124" s="142" t="s">
        <v>537</v>
      </c>
      <c r="H124" s="143">
        <v>62.594999999999999</v>
      </c>
      <c r="I124" s="143"/>
      <c r="J124" s="143">
        <f>ROUND(I124*H124,3)</f>
        <v>0</v>
      </c>
      <c r="K124" s="144"/>
      <c r="L124" s="27"/>
      <c r="M124" s="145" t="s">
        <v>1</v>
      </c>
      <c r="N124" s="146" t="s">
        <v>38</v>
      </c>
      <c r="O124" s="147">
        <v>0</v>
      </c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187</v>
      </c>
      <c r="AT124" s="149" t="s">
        <v>128</v>
      </c>
      <c r="AU124" s="149" t="s">
        <v>133</v>
      </c>
      <c r="AY124" s="14" t="s">
        <v>126</v>
      </c>
      <c r="BE124" s="150">
        <f>IF(N124="základná",J124,0)</f>
        <v>0</v>
      </c>
      <c r="BF124" s="150">
        <f>IF(N124="znížená",J124,0)</f>
        <v>0</v>
      </c>
      <c r="BG124" s="150">
        <f>IF(N124="zákl. prenesená",J124,0)</f>
        <v>0</v>
      </c>
      <c r="BH124" s="150">
        <f>IF(N124="zníž. prenesená",J124,0)</f>
        <v>0</v>
      </c>
      <c r="BI124" s="150">
        <f>IF(N124="nulová",J124,0)</f>
        <v>0</v>
      </c>
      <c r="BJ124" s="14" t="s">
        <v>133</v>
      </c>
      <c r="BK124" s="151">
        <f>ROUND(I124*H124,3)</f>
        <v>0</v>
      </c>
      <c r="BL124" s="14" t="s">
        <v>187</v>
      </c>
      <c r="BM124" s="149" t="s">
        <v>132</v>
      </c>
    </row>
    <row r="125" spans="1:65" s="12" customFormat="1" ht="25.95" customHeight="1">
      <c r="B125" s="126"/>
      <c r="D125" s="127" t="s">
        <v>71</v>
      </c>
      <c r="E125" s="128" t="s">
        <v>723</v>
      </c>
      <c r="F125" s="128" t="s">
        <v>723</v>
      </c>
      <c r="J125" s="129">
        <f>BK125</f>
        <v>0</v>
      </c>
      <c r="L125" s="126"/>
      <c r="M125" s="130"/>
      <c r="N125" s="131"/>
      <c r="O125" s="131"/>
      <c r="P125" s="132">
        <f>P126</f>
        <v>0</v>
      </c>
      <c r="Q125" s="131"/>
      <c r="R125" s="132">
        <f>R126</f>
        <v>0</v>
      </c>
      <c r="S125" s="131"/>
      <c r="T125" s="133">
        <f>T126</f>
        <v>0</v>
      </c>
      <c r="AR125" s="127" t="s">
        <v>80</v>
      </c>
      <c r="AT125" s="134" t="s">
        <v>71</v>
      </c>
      <c r="AU125" s="134" t="s">
        <v>72</v>
      </c>
      <c r="AY125" s="127" t="s">
        <v>126</v>
      </c>
      <c r="BK125" s="135">
        <f>BK126</f>
        <v>0</v>
      </c>
    </row>
    <row r="126" spans="1:65" s="12" customFormat="1" ht="22.95" customHeight="1">
      <c r="B126" s="126"/>
      <c r="D126" s="127" t="s">
        <v>71</v>
      </c>
      <c r="E126" s="136" t="s">
        <v>724</v>
      </c>
      <c r="F126" s="136" t="s">
        <v>725</v>
      </c>
      <c r="J126" s="137">
        <f>BK126</f>
        <v>0</v>
      </c>
      <c r="L126" s="126"/>
      <c r="M126" s="130"/>
      <c r="N126" s="131"/>
      <c r="O126" s="131"/>
      <c r="P126" s="132">
        <f>P127</f>
        <v>0</v>
      </c>
      <c r="Q126" s="131"/>
      <c r="R126" s="132">
        <f>R127</f>
        <v>0</v>
      </c>
      <c r="S126" s="131"/>
      <c r="T126" s="133">
        <f>T127</f>
        <v>0</v>
      </c>
      <c r="AR126" s="127" t="s">
        <v>132</v>
      </c>
      <c r="AT126" s="134" t="s">
        <v>71</v>
      </c>
      <c r="AU126" s="134" t="s">
        <v>80</v>
      </c>
      <c r="AY126" s="127" t="s">
        <v>126</v>
      </c>
      <c r="BK126" s="135">
        <f>BK127</f>
        <v>0</v>
      </c>
    </row>
    <row r="127" spans="1:65" s="2" customFormat="1" ht="14.4" customHeight="1">
      <c r="A127" s="26"/>
      <c r="B127" s="138"/>
      <c r="C127" s="139" t="s">
        <v>139</v>
      </c>
      <c r="D127" s="139" t="s">
        <v>128</v>
      </c>
      <c r="E127" s="140" t="s">
        <v>726</v>
      </c>
      <c r="F127" s="141" t="s">
        <v>727</v>
      </c>
      <c r="G127" s="142" t="s">
        <v>728</v>
      </c>
      <c r="H127" s="143">
        <v>72</v>
      </c>
      <c r="I127" s="143"/>
      <c r="J127" s="143">
        <f>ROUND(I127*H127,3)</f>
        <v>0</v>
      </c>
      <c r="K127" s="144"/>
      <c r="L127" s="27"/>
      <c r="M127" s="165" t="s">
        <v>1</v>
      </c>
      <c r="N127" s="166" t="s">
        <v>38</v>
      </c>
      <c r="O127" s="167">
        <v>0</v>
      </c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729</v>
      </c>
      <c r="AT127" s="149" t="s">
        <v>128</v>
      </c>
      <c r="AU127" s="149" t="s">
        <v>133</v>
      </c>
      <c r="AY127" s="14" t="s">
        <v>126</v>
      </c>
      <c r="BE127" s="150">
        <f>IF(N127="základná",J127,0)</f>
        <v>0</v>
      </c>
      <c r="BF127" s="150">
        <f>IF(N127="znížená",J127,0)</f>
        <v>0</v>
      </c>
      <c r="BG127" s="150">
        <f>IF(N127="zákl. prenesená",J127,0)</f>
        <v>0</v>
      </c>
      <c r="BH127" s="150">
        <f>IF(N127="zníž. prenesená",J127,0)</f>
        <v>0</v>
      </c>
      <c r="BI127" s="150">
        <f>IF(N127="nulová",J127,0)</f>
        <v>0</v>
      </c>
      <c r="BJ127" s="14" t="s">
        <v>133</v>
      </c>
      <c r="BK127" s="151">
        <f>ROUND(I127*H127,3)</f>
        <v>0</v>
      </c>
      <c r="BL127" s="14" t="s">
        <v>729</v>
      </c>
      <c r="BM127" s="149" t="s">
        <v>148</v>
      </c>
    </row>
    <row r="128" spans="1:65" s="2" customFormat="1" ht="6.9" customHeight="1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7"/>
      <c r="M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</sheetData>
  <autoFilter ref="C119:K127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Navrhovaný stav a bú...</vt:lpstr>
      <vt:lpstr>02 - Elektroinštalácie</vt:lpstr>
      <vt:lpstr>03 - Vykurovanie</vt:lpstr>
      <vt:lpstr>'01 - Navrhovaný stav a bú...'!Názvy_tlače</vt:lpstr>
      <vt:lpstr>'02 - Elektroinštalácie'!Názvy_tlače</vt:lpstr>
      <vt:lpstr>'03 - Vykurovanie'!Názvy_tlače</vt:lpstr>
      <vt:lpstr>'Rekapitulácia stavby'!Názvy_tlače</vt:lpstr>
      <vt:lpstr>'01 - Navrhovaný stav a bú...'!Oblasť_tlače</vt:lpstr>
      <vt:lpstr>'02 - Elektroinštalácie'!Oblasť_tlače</vt:lpstr>
      <vt:lpstr>'03 - Vykurovanie'!Oblasť_tlače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Zarnovicky</dc:creator>
  <cp:lastModifiedBy>Píšová Anna</cp:lastModifiedBy>
  <dcterms:created xsi:type="dcterms:W3CDTF">2021-05-18T11:29:43Z</dcterms:created>
  <dcterms:modified xsi:type="dcterms:W3CDTF">2022-03-18T08:37:10Z</dcterms:modified>
</cp:coreProperties>
</file>