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marti\Desktop\Priprava stavby\rozpocty\Jelka\"/>
    </mc:Choice>
  </mc:AlternateContent>
  <xr:revisionPtr revIDLastSave="0" documentId="8_{977CD457-862D-483C-9BB7-CE80C84466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ácia stavby" sheetId="1" r:id="rId1"/>
    <sheet name="SO-01A - Rozpočet" sheetId="2" r:id="rId2"/>
    <sheet name="SO-01 B - Rozpočet" sheetId="3" r:id="rId3"/>
    <sheet name="SO-01 C - Rozpočet" sheetId="4" r:id="rId4"/>
    <sheet name="SO-02A - Rozpočet" sheetId="5" r:id="rId5"/>
    <sheet name="SO-02B - Rozpočet" sheetId="6" r:id="rId6"/>
    <sheet name="SO-02C - Rozpočet" sheetId="7" r:id="rId7"/>
    <sheet name="SO-03A - Rozpočet" sheetId="8" r:id="rId8"/>
    <sheet name="SO-03B - Rozpočet" sheetId="9" r:id="rId9"/>
    <sheet name="SO-03C - Rozpočet" sheetId="10" r:id="rId10"/>
    <sheet name="SO-04 A - Rozpočet" sheetId="11" r:id="rId11"/>
    <sheet name="SO-04B - Rozpočet" sheetId="12" r:id="rId12"/>
    <sheet name="SO-04C - Rozpočet" sheetId="13" r:id="rId13"/>
    <sheet name="SO-05A - Rozpočet" sheetId="14" r:id="rId14"/>
    <sheet name="SO-05B - Rozpočet" sheetId="15" r:id="rId15"/>
    <sheet name="SO-05C - Rozpočet" sheetId="16" r:id="rId16"/>
    <sheet name="SO-06A - Rozpočet" sheetId="17" r:id="rId17"/>
    <sheet name="SO-06B - Rozpočet" sheetId="18" r:id="rId18"/>
    <sheet name="SO-06C - Rozpočet" sheetId="19" r:id="rId19"/>
    <sheet name="SO-07A - Rozpočet" sheetId="20" r:id="rId20"/>
    <sheet name="SO-07B - Rozpočet" sheetId="21" r:id="rId21"/>
    <sheet name="SO-07C - Rozpočet" sheetId="22" r:id="rId22"/>
    <sheet name="SO-08A - Rozpočet" sheetId="23" r:id="rId23"/>
    <sheet name="SO-08B - Rozpočet" sheetId="24" r:id="rId24"/>
    <sheet name="SO-08C - Rozpočet" sheetId="25" r:id="rId25"/>
    <sheet name="SO-09A - Rozpočet" sheetId="26" r:id="rId26"/>
    <sheet name="SO-09B - Rozpočet" sheetId="27" r:id="rId27"/>
    <sheet name="SO-09C - Rozpočet" sheetId="28" r:id="rId28"/>
  </sheets>
  <definedNames>
    <definedName name="_xlnm._FilterDatabase" localSheetId="2" hidden="1">'SO-01 B - Rozpočet'!$C$137:$K$278</definedName>
    <definedName name="_xlnm._FilterDatabase" localSheetId="3" hidden="1">'SO-01 C - Rozpočet'!$C$137:$K$278</definedName>
    <definedName name="_xlnm._FilterDatabase" localSheetId="1" hidden="1">'SO-01A - Rozpočet'!$C$137:$K$278</definedName>
    <definedName name="_xlnm._FilterDatabase" localSheetId="4" hidden="1">'SO-02A - Rozpočet'!$C$123:$K$210</definedName>
    <definedName name="_xlnm._FilterDatabase" localSheetId="5" hidden="1">'SO-02B - Rozpočet'!$C$123:$K$210</definedName>
    <definedName name="_xlnm._FilterDatabase" localSheetId="6" hidden="1">'SO-02C - Rozpočet'!$C$123:$K$210</definedName>
    <definedName name="_xlnm._FilterDatabase" localSheetId="7" hidden="1">'SO-03A - Rozpočet'!$C$122:$K$190</definedName>
    <definedName name="_xlnm._FilterDatabase" localSheetId="8" hidden="1">'SO-03B - Rozpočet'!$C$122:$K$190</definedName>
    <definedName name="_xlnm._FilterDatabase" localSheetId="9" hidden="1">'SO-03C - Rozpočet'!$C$122:$K$190</definedName>
    <definedName name="_xlnm._FilterDatabase" localSheetId="10" hidden="1">'SO-04 A - Rozpočet'!$C$118:$K$227</definedName>
    <definedName name="_xlnm._FilterDatabase" localSheetId="11" hidden="1">'SO-04B - Rozpočet'!$C$118:$K$227</definedName>
    <definedName name="_xlnm._FilterDatabase" localSheetId="12" hidden="1">'SO-04C - Rozpočet'!$C$118:$K$227</definedName>
    <definedName name="_xlnm._FilterDatabase" localSheetId="13" hidden="1">'SO-05A - Rozpočet'!$C$119:$K$154</definedName>
    <definedName name="_xlnm._FilterDatabase" localSheetId="14" hidden="1">'SO-05B - Rozpočet'!$C$119:$K$154</definedName>
    <definedName name="_xlnm._FilterDatabase" localSheetId="15" hidden="1">'SO-05C - Rozpočet'!$C$119:$K$154</definedName>
    <definedName name="_xlnm._FilterDatabase" localSheetId="16" hidden="1">'SO-06A - Rozpočet'!$C$120:$K$163</definedName>
    <definedName name="_xlnm._FilterDatabase" localSheetId="17" hidden="1">'SO-06B - Rozpočet'!$C$120:$K$163</definedName>
    <definedName name="_xlnm._FilterDatabase" localSheetId="18" hidden="1">'SO-06C - Rozpočet'!$C$120:$K$163</definedName>
    <definedName name="_xlnm._FilterDatabase" localSheetId="19" hidden="1">'SO-07A - Rozpočet'!$C$120:$K$159</definedName>
    <definedName name="_xlnm._FilterDatabase" localSheetId="20" hidden="1">'SO-07B - Rozpočet'!$C$120:$K$159</definedName>
    <definedName name="_xlnm._FilterDatabase" localSheetId="21" hidden="1">'SO-07C - Rozpočet'!$C$120:$K$159</definedName>
    <definedName name="_xlnm._FilterDatabase" localSheetId="22" hidden="1">'SO-08A - Rozpočet'!$C$120:$K$146</definedName>
    <definedName name="_xlnm._FilterDatabase" localSheetId="23" hidden="1">'SO-08B - Rozpočet'!$C$120:$K$146</definedName>
    <definedName name="_xlnm._FilterDatabase" localSheetId="24" hidden="1">'SO-08C - Rozpočet'!$C$120:$K$146</definedName>
    <definedName name="_xlnm._FilterDatabase" localSheetId="25" hidden="1">'SO-09A - Rozpočet'!$C$120:$K$148</definedName>
    <definedName name="_xlnm._FilterDatabase" localSheetId="26" hidden="1">'SO-09B - Rozpočet'!$C$120:$K$148</definedName>
    <definedName name="_xlnm._FilterDatabase" localSheetId="27" hidden="1">'SO-09C - Rozpočet'!$C$120:$K$148</definedName>
    <definedName name="_xlnm.Print_Titles" localSheetId="0">'Rekapitulácia stavby'!$92:$92</definedName>
    <definedName name="_xlnm.Print_Titles" localSheetId="2">'SO-01 B - Rozpočet'!$137:$137</definedName>
    <definedName name="_xlnm.Print_Titles" localSheetId="3">'SO-01 C - Rozpočet'!$137:$137</definedName>
    <definedName name="_xlnm.Print_Titles" localSheetId="1">'SO-01A - Rozpočet'!$137:$137</definedName>
    <definedName name="_xlnm.Print_Titles" localSheetId="4">'SO-02A - Rozpočet'!$123:$123</definedName>
    <definedName name="_xlnm.Print_Titles" localSheetId="5">'SO-02B - Rozpočet'!$123:$123</definedName>
    <definedName name="_xlnm.Print_Titles" localSheetId="6">'SO-02C - Rozpočet'!$123:$123</definedName>
    <definedName name="_xlnm.Print_Titles" localSheetId="7">'SO-03A - Rozpočet'!$122:$122</definedName>
    <definedName name="_xlnm.Print_Titles" localSheetId="8">'SO-03B - Rozpočet'!$122:$122</definedName>
    <definedName name="_xlnm.Print_Titles" localSheetId="9">'SO-03C - Rozpočet'!$122:$122</definedName>
    <definedName name="_xlnm.Print_Titles" localSheetId="10">'SO-04 A - Rozpočet'!$118:$118</definedName>
    <definedName name="_xlnm.Print_Titles" localSheetId="11">'SO-04B - Rozpočet'!$118:$118</definedName>
    <definedName name="_xlnm.Print_Titles" localSheetId="12">'SO-04C - Rozpočet'!$118:$118</definedName>
    <definedName name="_xlnm.Print_Titles" localSheetId="13">'SO-05A - Rozpočet'!$119:$119</definedName>
    <definedName name="_xlnm.Print_Titles" localSheetId="14">'SO-05B - Rozpočet'!$119:$119</definedName>
    <definedName name="_xlnm.Print_Titles" localSheetId="15">'SO-05C - Rozpočet'!$119:$119</definedName>
    <definedName name="_xlnm.Print_Titles" localSheetId="16">'SO-06A - Rozpočet'!$120:$120</definedName>
    <definedName name="_xlnm.Print_Titles" localSheetId="17">'SO-06B - Rozpočet'!$120:$120</definedName>
    <definedName name="_xlnm.Print_Titles" localSheetId="18">'SO-06C - Rozpočet'!$120:$120</definedName>
    <definedName name="_xlnm.Print_Titles" localSheetId="19">'SO-07A - Rozpočet'!$120:$120</definedName>
    <definedName name="_xlnm.Print_Titles" localSheetId="20">'SO-07B - Rozpočet'!$120:$120</definedName>
    <definedName name="_xlnm.Print_Titles" localSheetId="21">'SO-07C - Rozpočet'!$120:$120</definedName>
    <definedName name="_xlnm.Print_Titles" localSheetId="22">'SO-08A - Rozpočet'!$120:$120</definedName>
    <definedName name="_xlnm.Print_Titles" localSheetId="23">'SO-08B - Rozpočet'!$120:$120</definedName>
    <definedName name="_xlnm.Print_Titles" localSheetId="24">'SO-08C - Rozpočet'!$120:$120</definedName>
    <definedName name="_xlnm.Print_Titles" localSheetId="25">'SO-09A - Rozpočet'!$120:$120</definedName>
    <definedName name="_xlnm.Print_Titles" localSheetId="26">'SO-09B - Rozpočet'!$120:$120</definedName>
    <definedName name="_xlnm.Print_Titles" localSheetId="27">'SO-09C - Rozpočet'!$120:$120</definedName>
    <definedName name="_xlnm.Print_Area" localSheetId="0">'Rekapitulácia stavby'!$D$4:$AO$76,'Rekapitulácia stavby'!$C$82:$AQ$122</definedName>
    <definedName name="_xlnm.Print_Area" localSheetId="2">'SO-01 B - Rozpočet'!$C$125:$J$278</definedName>
    <definedName name="_xlnm.Print_Area" localSheetId="3">'SO-01 C - Rozpočet'!$C$125:$J$278</definedName>
    <definedName name="_xlnm.Print_Area" localSheetId="1">'SO-01A - Rozpočet'!$C$125:$J$278</definedName>
    <definedName name="_xlnm.Print_Area" localSheetId="4">'SO-02A - Rozpočet'!$C$111:$J$210</definedName>
    <definedName name="_xlnm.Print_Area" localSheetId="5">'SO-02B - Rozpočet'!$C$111:$J$210</definedName>
    <definedName name="_xlnm.Print_Area" localSheetId="6">'SO-02C - Rozpočet'!$C$111:$J$210</definedName>
    <definedName name="_xlnm.Print_Area" localSheetId="7">'SO-03A - Rozpočet'!$C$110:$J$190</definedName>
    <definedName name="_xlnm.Print_Area" localSheetId="8">'SO-03B - Rozpočet'!$C$110:$J$190</definedName>
    <definedName name="_xlnm.Print_Area" localSheetId="9">'SO-03C - Rozpočet'!$C$110:$J$190</definedName>
    <definedName name="_xlnm.Print_Area" localSheetId="10">'SO-04 A - Rozpočet'!$C$106:$J$227</definedName>
    <definedName name="_xlnm.Print_Area" localSheetId="11">'SO-04B - Rozpočet'!$C$106:$J$227</definedName>
    <definedName name="_xlnm.Print_Area" localSheetId="12">'SO-04C - Rozpočet'!$C$106:$J$227</definedName>
    <definedName name="_xlnm.Print_Area" localSheetId="13">'SO-05A - Rozpočet'!$C$107:$J$154</definedName>
    <definedName name="_xlnm.Print_Area" localSheetId="14">'SO-05B - Rozpočet'!$C$107:$J$154</definedName>
    <definedName name="_xlnm.Print_Area" localSheetId="15">'SO-05C - Rozpočet'!$C$107:$J$154</definedName>
    <definedName name="_xlnm.Print_Area" localSheetId="16">'SO-06A - Rozpočet'!$C$108:$J$163</definedName>
    <definedName name="_xlnm.Print_Area" localSheetId="17">'SO-06B - Rozpočet'!$C$108:$J$163</definedName>
    <definedName name="_xlnm.Print_Area" localSheetId="18">'SO-06C - Rozpočet'!$C$108:$J$163</definedName>
    <definedName name="_xlnm.Print_Area" localSheetId="19">'SO-07A - Rozpočet'!$C$108:$J$159</definedName>
    <definedName name="_xlnm.Print_Area" localSheetId="20">'SO-07B - Rozpočet'!$C$108:$J$159</definedName>
    <definedName name="_xlnm.Print_Area" localSheetId="21">'SO-07C - Rozpočet'!$C$108:$J$159</definedName>
    <definedName name="_xlnm.Print_Area" localSheetId="22">'SO-08A - Rozpočet'!$C$108:$J$146</definedName>
    <definedName name="_xlnm.Print_Area" localSheetId="23">'SO-08B - Rozpočet'!$C$108:$J$146</definedName>
    <definedName name="_xlnm.Print_Area" localSheetId="24">'SO-08C - Rozpočet'!$C$108:$J$146</definedName>
    <definedName name="_xlnm.Print_Area" localSheetId="25">'SO-09A - Rozpočet'!$C$108:$J$148</definedName>
    <definedName name="_xlnm.Print_Area" localSheetId="26">'SO-09B - Rozpočet'!$C$108:$J$148</definedName>
    <definedName name="_xlnm.Print_Area" localSheetId="27">'SO-09C - Rozpočet'!$C$108:$J$148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28" l="1"/>
  <c r="J36" i="28"/>
  <c r="AY121" i="1"/>
  <c r="J35" i="28"/>
  <c r="AX121" i="1"/>
  <c r="BI148" i="28"/>
  <c r="BH148" i="28"/>
  <c r="BG148" i="28"/>
  <c r="BE148" i="28"/>
  <c r="T148" i="28"/>
  <c r="T147" i="28"/>
  <c r="R148" i="28"/>
  <c r="R147" i="28"/>
  <c r="P148" i="28"/>
  <c r="P147" i="28" s="1"/>
  <c r="BI146" i="28"/>
  <c r="BH146" i="28"/>
  <c r="BG146" i="28"/>
  <c r="BE146" i="28"/>
  <c r="T146" i="28"/>
  <c r="R146" i="28"/>
  <c r="P146" i="28"/>
  <c r="BI145" i="28"/>
  <c r="BH145" i="28"/>
  <c r="BG145" i="28"/>
  <c r="BE145" i="28"/>
  <c r="T145" i="28"/>
  <c r="R145" i="28"/>
  <c r="P145" i="28"/>
  <c r="BI144" i="28"/>
  <c r="BH144" i="28"/>
  <c r="BG144" i="28"/>
  <c r="BE144" i="28"/>
  <c r="T144" i="28"/>
  <c r="R144" i="28"/>
  <c r="P144" i="28"/>
  <c r="BI143" i="28"/>
  <c r="BH143" i="28"/>
  <c r="BG143" i="28"/>
  <c r="BE143" i="28"/>
  <c r="T143" i="28"/>
  <c r="R143" i="28"/>
  <c r="P143" i="28"/>
  <c r="BI142" i="28"/>
  <c r="BH142" i="28"/>
  <c r="BG142" i="28"/>
  <c r="BE142" i="28"/>
  <c r="T142" i="28"/>
  <c r="R142" i="28"/>
  <c r="P142" i="28"/>
  <c r="BI141" i="28"/>
  <c r="BH141" i="28"/>
  <c r="BG141" i="28"/>
  <c r="BE141" i="28"/>
  <c r="T141" i="28"/>
  <c r="R141" i="28"/>
  <c r="P141" i="28"/>
  <c r="BI140" i="28"/>
  <c r="BH140" i="28"/>
  <c r="BG140" i="28"/>
  <c r="BE140" i="28"/>
  <c r="T140" i="28"/>
  <c r="R140" i="28"/>
  <c r="P140" i="28"/>
  <c r="BI139" i="28"/>
  <c r="BH139" i="28"/>
  <c r="BG139" i="28"/>
  <c r="BE139" i="28"/>
  <c r="T139" i="28"/>
  <c r="R139" i="28"/>
  <c r="P139" i="28"/>
  <c r="BI138" i="28"/>
  <c r="BH138" i="28"/>
  <c r="BG138" i="28"/>
  <c r="BE138" i="28"/>
  <c r="T138" i="28"/>
  <c r="R138" i="28"/>
  <c r="P138" i="28"/>
  <c r="BI137" i="28"/>
  <c r="BH137" i="28"/>
  <c r="BG137" i="28"/>
  <c r="BE137" i="28"/>
  <c r="T137" i="28"/>
  <c r="R137" i="28"/>
  <c r="P137" i="28"/>
  <c r="BI136" i="28"/>
  <c r="BH136" i="28"/>
  <c r="BG136" i="28"/>
  <c r="BE136" i="28"/>
  <c r="T136" i="28"/>
  <c r="R136" i="28"/>
  <c r="P136" i="28"/>
  <c r="BI134" i="28"/>
  <c r="BH134" i="28"/>
  <c r="BG134" i="28"/>
  <c r="BE134" i="28"/>
  <c r="T134" i="28"/>
  <c r="R134" i="28"/>
  <c r="P134" i="28"/>
  <c r="BI133" i="28"/>
  <c r="BH133" i="28"/>
  <c r="BG133" i="28"/>
  <c r="BE133" i="28"/>
  <c r="T133" i="28"/>
  <c r="R133" i="28"/>
  <c r="P133" i="28"/>
  <c r="BI131" i="28"/>
  <c r="BH131" i="28"/>
  <c r="BG131" i="28"/>
  <c r="BE131" i="28"/>
  <c r="T131" i="28"/>
  <c r="R131" i="28"/>
  <c r="P131" i="28"/>
  <c r="BI130" i="28"/>
  <c r="BH130" i="28"/>
  <c r="BG130" i="28"/>
  <c r="BE130" i="28"/>
  <c r="T130" i="28"/>
  <c r="R130" i="28"/>
  <c r="P130" i="28"/>
  <c r="BI129" i="28"/>
  <c r="BH129" i="28"/>
  <c r="BG129" i="28"/>
  <c r="BE129" i="28"/>
  <c r="T129" i="28"/>
  <c r="R129" i="28"/>
  <c r="P129" i="28"/>
  <c r="BI128" i="28"/>
  <c r="BH128" i="28"/>
  <c r="BG128" i="28"/>
  <c r="BE128" i="28"/>
  <c r="T128" i="28"/>
  <c r="R128" i="28"/>
  <c r="P128" i="28"/>
  <c r="BI127" i="28"/>
  <c r="BH127" i="28"/>
  <c r="BG127" i="28"/>
  <c r="BE127" i="28"/>
  <c r="T127" i="28"/>
  <c r="R127" i="28"/>
  <c r="P127" i="28"/>
  <c r="BI126" i="28"/>
  <c r="BH126" i="28"/>
  <c r="BG126" i="28"/>
  <c r="BE126" i="28"/>
  <c r="T126" i="28"/>
  <c r="R126" i="28"/>
  <c r="P126" i="28"/>
  <c r="BI125" i="28"/>
  <c r="BH125" i="28"/>
  <c r="BG125" i="28"/>
  <c r="BE125" i="28"/>
  <c r="T125" i="28"/>
  <c r="R125" i="28"/>
  <c r="P125" i="28"/>
  <c r="BI124" i="28"/>
  <c r="BH124" i="28"/>
  <c r="BG124" i="28"/>
  <c r="BE124" i="28"/>
  <c r="T124" i="28"/>
  <c r="R124" i="28"/>
  <c r="P124" i="28"/>
  <c r="F115" i="28"/>
  <c r="E113" i="28"/>
  <c r="F89" i="28"/>
  <c r="E87" i="28"/>
  <c r="J24" i="28"/>
  <c r="E24" i="28"/>
  <c r="J92" i="28" s="1"/>
  <c r="J23" i="28"/>
  <c r="J21" i="28"/>
  <c r="E21" i="28"/>
  <c r="J91" i="28"/>
  <c r="J20" i="28"/>
  <c r="J18" i="28"/>
  <c r="E18" i="28"/>
  <c r="F92" i="28" s="1"/>
  <c r="J17" i="28"/>
  <c r="J15" i="28"/>
  <c r="E15" i="28"/>
  <c r="F117" i="28"/>
  <c r="J14" i="28"/>
  <c r="J12" i="28"/>
  <c r="J115" i="28"/>
  <c r="E7" i="28"/>
  <c r="E85" i="28" s="1"/>
  <c r="J37" i="27"/>
  <c r="J36" i="27"/>
  <c r="AY120" i="1"/>
  <c r="J35" i="27"/>
  <c r="AX120" i="1" s="1"/>
  <c r="BI148" i="27"/>
  <c r="BH148" i="27"/>
  <c r="BG148" i="27"/>
  <c r="BE148" i="27"/>
  <c r="T148" i="27"/>
  <c r="T147" i="27"/>
  <c r="R148" i="27"/>
  <c r="R147" i="27" s="1"/>
  <c r="P148" i="27"/>
  <c r="P147" i="27" s="1"/>
  <c r="BI146" i="27"/>
  <c r="BH146" i="27"/>
  <c r="BG146" i="27"/>
  <c r="BE146" i="27"/>
  <c r="T146" i="27"/>
  <c r="R146" i="27"/>
  <c r="P146" i="27"/>
  <c r="BI145" i="27"/>
  <c r="BH145" i="27"/>
  <c r="BG145" i="27"/>
  <c r="BE145" i="27"/>
  <c r="T145" i="27"/>
  <c r="R145" i="27"/>
  <c r="P145" i="27"/>
  <c r="BI144" i="27"/>
  <c r="BH144" i="27"/>
  <c r="BG144" i="27"/>
  <c r="BE144" i="27"/>
  <c r="T144" i="27"/>
  <c r="R144" i="27"/>
  <c r="P144" i="27"/>
  <c r="BI143" i="27"/>
  <c r="BH143" i="27"/>
  <c r="BG143" i="27"/>
  <c r="BE143" i="27"/>
  <c r="T143" i="27"/>
  <c r="R143" i="27"/>
  <c r="P143" i="27"/>
  <c r="BI142" i="27"/>
  <c r="BH142" i="27"/>
  <c r="BG142" i="27"/>
  <c r="BE142" i="27"/>
  <c r="T142" i="27"/>
  <c r="R142" i="27"/>
  <c r="P142" i="27"/>
  <c r="BI141" i="27"/>
  <c r="BH141" i="27"/>
  <c r="BG141" i="27"/>
  <c r="BE141" i="27"/>
  <c r="T141" i="27"/>
  <c r="R141" i="27"/>
  <c r="P141" i="27"/>
  <c r="BI140" i="27"/>
  <c r="BH140" i="27"/>
  <c r="BG140" i="27"/>
  <c r="BE140" i="27"/>
  <c r="T140" i="27"/>
  <c r="R140" i="27"/>
  <c r="P140" i="27"/>
  <c r="BI139" i="27"/>
  <c r="BH139" i="27"/>
  <c r="BG139" i="27"/>
  <c r="BE139" i="27"/>
  <c r="T139" i="27"/>
  <c r="R139" i="27"/>
  <c r="P139" i="27"/>
  <c r="BI138" i="27"/>
  <c r="BH138" i="27"/>
  <c r="BG138" i="27"/>
  <c r="BE138" i="27"/>
  <c r="T138" i="27"/>
  <c r="R138" i="27"/>
  <c r="P138" i="27"/>
  <c r="BI137" i="27"/>
  <c r="BH137" i="27"/>
  <c r="BG137" i="27"/>
  <c r="BE137" i="27"/>
  <c r="T137" i="27"/>
  <c r="R137" i="27"/>
  <c r="P137" i="27"/>
  <c r="BI136" i="27"/>
  <c r="BH136" i="27"/>
  <c r="BG136" i="27"/>
  <c r="BE136" i="27"/>
  <c r="T136" i="27"/>
  <c r="R136" i="27"/>
  <c r="P136" i="27"/>
  <c r="BI134" i="27"/>
  <c r="BH134" i="27"/>
  <c r="BG134" i="27"/>
  <c r="BE134" i="27"/>
  <c r="T134" i="27"/>
  <c r="R134" i="27"/>
  <c r="P134" i="27"/>
  <c r="BI133" i="27"/>
  <c r="BH133" i="27"/>
  <c r="BG133" i="27"/>
  <c r="BE133" i="27"/>
  <c r="T133" i="27"/>
  <c r="R133" i="27"/>
  <c r="P133" i="27"/>
  <c r="BI131" i="27"/>
  <c r="BH131" i="27"/>
  <c r="BG131" i="27"/>
  <c r="BE131" i="27"/>
  <c r="T131" i="27"/>
  <c r="R131" i="27"/>
  <c r="P131" i="27"/>
  <c r="BI130" i="27"/>
  <c r="BH130" i="27"/>
  <c r="BG130" i="27"/>
  <c r="BE130" i="27"/>
  <c r="T130" i="27"/>
  <c r="R130" i="27"/>
  <c r="P130" i="27"/>
  <c r="BI129" i="27"/>
  <c r="BH129" i="27"/>
  <c r="BG129" i="27"/>
  <c r="BE129" i="27"/>
  <c r="T129" i="27"/>
  <c r="R129" i="27"/>
  <c r="P129" i="27"/>
  <c r="BI128" i="27"/>
  <c r="BH128" i="27"/>
  <c r="BG128" i="27"/>
  <c r="BE128" i="27"/>
  <c r="T128" i="27"/>
  <c r="R128" i="27"/>
  <c r="P128" i="27"/>
  <c r="BI127" i="27"/>
  <c r="BH127" i="27"/>
  <c r="BG127" i="27"/>
  <c r="BE127" i="27"/>
  <c r="T127" i="27"/>
  <c r="R127" i="27"/>
  <c r="P127" i="27"/>
  <c r="BI126" i="27"/>
  <c r="BH126" i="27"/>
  <c r="BG126" i="27"/>
  <c r="BE126" i="27"/>
  <c r="T126" i="27"/>
  <c r="R126" i="27"/>
  <c r="P126" i="27"/>
  <c r="BI125" i="27"/>
  <c r="BH125" i="27"/>
  <c r="BG125" i="27"/>
  <c r="BE125" i="27"/>
  <c r="T125" i="27"/>
  <c r="R125" i="27"/>
  <c r="P125" i="27"/>
  <c r="BI124" i="27"/>
  <c r="BH124" i="27"/>
  <c r="BG124" i="27"/>
  <c r="BE124" i="27"/>
  <c r="T124" i="27"/>
  <c r="R124" i="27"/>
  <c r="P124" i="27"/>
  <c r="F115" i="27"/>
  <c r="E113" i="27"/>
  <c r="F89" i="27"/>
  <c r="E87" i="27"/>
  <c r="J24" i="27"/>
  <c r="E24" i="27"/>
  <c r="J118" i="27"/>
  <c r="J23" i="27"/>
  <c r="J21" i="27"/>
  <c r="E21" i="27"/>
  <c r="J117" i="27" s="1"/>
  <c r="J20" i="27"/>
  <c r="J18" i="27"/>
  <c r="E18" i="27"/>
  <c r="F92" i="27"/>
  <c r="J17" i="27"/>
  <c r="J15" i="27"/>
  <c r="E15" i="27"/>
  <c r="F117" i="27" s="1"/>
  <c r="J14" i="27"/>
  <c r="J12" i="27"/>
  <c r="J115" i="27" s="1"/>
  <c r="E7" i="27"/>
  <c r="E85" i="27" s="1"/>
  <c r="J37" i="26"/>
  <c r="J36" i="26"/>
  <c r="AY119" i="1" s="1"/>
  <c r="J35" i="26"/>
  <c r="AX119" i="1" s="1"/>
  <c r="BI148" i="26"/>
  <c r="BH148" i="26"/>
  <c r="BG148" i="26"/>
  <c r="BE148" i="26"/>
  <c r="T148" i="26"/>
  <c r="T147" i="26" s="1"/>
  <c r="R148" i="26"/>
  <c r="R147" i="26" s="1"/>
  <c r="P148" i="26"/>
  <c r="P147" i="26"/>
  <c r="BI146" i="26"/>
  <c r="BH146" i="26"/>
  <c r="BG146" i="26"/>
  <c r="BE146" i="26"/>
  <c r="T146" i="26"/>
  <c r="R146" i="26"/>
  <c r="P146" i="26"/>
  <c r="BI145" i="26"/>
  <c r="BH145" i="26"/>
  <c r="BG145" i="26"/>
  <c r="BE145" i="26"/>
  <c r="T145" i="26"/>
  <c r="R145" i="26"/>
  <c r="P145" i="26"/>
  <c r="BI144" i="26"/>
  <c r="BH144" i="26"/>
  <c r="BG144" i="26"/>
  <c r="BE144" i="26"/>
  <c r="T144" i="26"/>
  <c r="R144" i="26"/>
  <c r="P144" i="26"/>
  <c r="BI143" i="26"/>
  <c r="BH143" i="26"/>
  <c r="BG143" i="26"/>
  <c r="BE143" i="26"/>
  <c r="T143" i="26"/>
  <c r="R143" i="26"/>
  <c r="P143" i="26"/>
  <c r="BI142" i="26"/>
  <c r="BH142" i="26"/>
  <c r="BG142" i="26"/>
  <c r="BE142" i="26"/>
  <c r="T142" i="26"/>
  <c r="R142" i="26"/>
  <c r="P142" i="26"/>
  <c r="BI141" i="26"/>
  <c r="BH141" i="26"/>
  <c r="BG141" i="26"/>
  <c r="BE141" i="26"/>
  <c r="T141" i="26"/>
  <c r="R141" i="26"/>
  <c r="P141" i="26"/>
  <c r="BI140" i="26"/>
  <c r="BH140" i="26"/>
  <c r="BG140" i="26"/>
  <c r="BE140" i="26"/>
  <c r="T140" i="26"/>
  <c r="R140" i="26"/>
  <c r="P140" i="26"/>
  <c r="BI139" i="26"/>
  <c r="BH139" i="26"/>
  <c r="BG139" i="26"/>
  <c r="BE139" i="26"/>
  <c r="T139" i="26"/>
  <c r="R139" i="26"/>
  <c r="P139" i="26"/>
  <c r="BI138" i="26"/>
  <c r="BH138" i="26"/>
  <c r="BG138" i="26"/>
  <c r="BE138" i="26"/>
  <c r="T138" i="26"/>
  <c r="R138" i="26"/>
  <c r="P138" i="26"/>
  <c r="BI137" i="26"/>
  <c r="BH137" i="26"/>
  <c r="BG137" i="26"/>
  <c r="BE137" i="26"/>
  <c r="T137" i="26"/>
  <c r="R137" i="26"/>
  <c r="P137" i="26"/>
  <c r="BI136" i="26"/>
  <c r="BH136" i="26"/>
  <c r="BG136" i="26"/>
  <c r="BE136" i="26"/>
  <c r="T136" i="26"/>
  <c r="R136" i="26"/>
  <c r="P136" i="26"/>
  <c r="BI134" i="26"/>
  <c r="BH134" i="26"/>
  <c r="BG134" i="26"/>
  <c r="BE134" i="26"/>
  <c r="T134" i="26"/>
  <c r="R134" i="26"/>
  <c r="P134" i="26"/>
  <c r="BI133" i="26"/>
  <c r="BH133" i="26"/>
  <c r="BG133" i="26"/>
  <c r="BE133" i="26"/>
  <c r="T133" i="26"/>
  <c r="R133" i="26"/>
  <c r="P133" i="26"/>
  <c r="BI131" i="26"/>
  <c r="BH131" i="26"/>
  <c r="BG131" i="26"/>
  <c r="BE131" i="26"/>
  <c r="T131" i="26"/>
  <c r="R131" i="26"/>
  <c r="P131" i="26"/>
  <c r="BI130" i="26"/>
  <c r="BH130" i="26"/>
  <c r="BG130" i="26"/>
  <c r="BE130" i="26"/>
  <c r="T130" i="26"/>
  <c r="R130" i="26"/>
  <c r="P130" i="26"/>
  <c r="BI129" i="26"/>
  <c r="BH129" i="26"/>
  <c r="BG129" i="26"/>
  <c r="BE129" i="26"/>
  <c r="T129" i="26"/>
  <c r="R129" i="26"/>
  <c r="P129" i="26"/>
  <c r="BI128" i="26"/>
  <c r="BH128" i="26"/>
  <c r="BG128" i="26"/>
  <c r="BE128" i="26"/>
  <c r="T128" i="26"/>
  <c r="R128" i="26"/>
  <c r="P128" i="26"/>
  <c r="BI127" i="26"/>
  <c r="BH127" i="26"/>
  <c r="BG127" i="26"/>
  <c r="BE127" i="26"/>
  <c r="T127" i="26"/>
  <c r="R127" i="26"/>
  <c r="P127" i="26"/>
  <c r="BI126" i="26"/>
  <c r="BH126" i="26"/>
  <c r="BG126" i="26"/>
  <c r="BE126" i="26"/>
  <c r="T126" i="26"/>
  <c r="R126" i="26"/>
  <c r="P126" i="26"/>
  <c r="BI125" i="26"/>
  <c r="BH125" i="26"/>
  <c r="BG125" i="26"/>
  <c r="BE125" i="26"/>
  <c r="T125" i="26"/>
  <c r="R125" i="26"/>
  <c r="P125" i="26"/>
  <c r="BI124" i="26"/>
  <c r="BH124" i="26"/>
  <c r="BG124" i="26"/>
  <c r="BE124" i="26"/>
  <c r="T124" i="26"/>
  <c r="R124" i="26"/>
  <c r="P124" i="26"/>
  <c r="F115" i="26"/>
  <c r="E113" i="26"/>
  <c r="F89" i="26"/>
  <c r="E87" i="26"/>
  <c r="J24" i="26"/>
  <c r="E24" i="26"/>
  <c r="J118" i="26"/>
  <c r="J23" i="26"/>
  <c r="J21" i="26"/>
  <c r="E21" i="26"/>
  <c r="J91" i="26" s="1"/>
  <c r="J20" i="26"/>
  <c r="J18" i="26"/>
  <c r="E18" i="26"/>
  <c r="F92" i="26"/>
  <c r="J17" i="26"/>
  <c r="J15" i="26"/>
  <c r="E15" i="26"/>
  <c r="F91" i="26" s="1"/>
  <c r="J14" i="26"/>
  <c r="J12" i="26"/>
  <c r="J115" i="26" s="1"/>
  <c r="E7" i="26"/>
  <c r="E111" i="26"/>
  <c r="J37" i="25"/>
  <c r="J36" i="25"/>
  <c r="AY118" i="1" s="1"/>
  <c r="J35" i="25"/>
  <c r="AX118" i="1"/>
  <c r="BI146" i="25"/>
  <c r="BH146" i="25"/>
  <c r="BG146" i="25"/>
  <c r="BE146" i="25"/>
  <c r="T146" i="25"/>
  <c r="T145" i="25" s="1"/>
  <c r="R146" i="25"/>
  <c r="R145" i="25"/>
  <c r="P146" i="25"/>
  <c r="P145" i="25"/>
  <c r="BI144" i="25"/>
  <c r="BH144" i="25"/>
  <c r="BG144" i="25"/>
  <c r="BE144" i="25"/>
  <c r="T144" i="25"/>
  <c r="R144" i="25"/>
  <c r="P144" i="25"/>
  <c r="BI143" i="25"/>
  <c r="BH143" i="25"/>
  <c r="BG143" i="25"/>
  <c r="BE143" i="25"/>
  <c r="T143" i="25"/>
  <c r="R143" i="25"/>
  <c r="P143" i="25"/>
  <c r="BI142" i="25"/>
  <c r="BH142" i="25"/>
  <c r="BG142" i="25"/>
  <c r="BE142" i="25"/>
  <c r="T142" i="25"/>
  <c r="R142" i="25"/>
  <c r="P142" i="25"/>
  <c r="BI141" i="25"/>
  <c r="BH141" i="25"/>
  <c r="BG141" i="25"/>
  <c r="BE141" i="25"/>
  <c r="T141" i="25"/>
  <c r="R141" i="25"/>
  <c r="P141" i="25"/>
  <c r="BI140" i="25"/>
  <c r="BH140" i="25"/>
  <c r="BG140" i="25"/>
  <c r="BE140" i="25"/>
  <c r="T140" i="25"/>
  <c r="R140" i="25"/>
  <c r="P140" i="25"/>
  <c r="BI139" i="25"/>
  <c r="BH139" i="25"/>
  <c r="BG139" i="25"/>
  <c r="BE139" i="25"/>
  <c r="T139" i="25"/>
  <c r="R139" i="25"/>
  <c r="P139" i="25"/>
  <c r="BI138" i="25"/>
  <c r="BH138" i="25"/>
  <c r="BG138" i="25"/>
  <c r="BE138" i="25"/>
  <c r="T138" i="25"/>
  <c r="R138" i="25"/>
  <c r="P138" i="25"/>
  <c r="BI137" i="25"/>
  <c r="BH137" i="25"/>
  <c r="BG137" i="25"/>
  <c r="BE137" i="25"/>
  <c r="T137" i="25"/>
  <c r="R137" i="25"/>
  <c r="P137" i="25"/>
  <c r="BI136" i="25"/>
  <c r="BH136" i="25"/>
  <c r="BG136" i="25"/>
  <c r="BE136" i="25"/>
  <c r="T136" i="25"/>
  <c r="R136" i="25"/>
  <c r="P136" i="25"/>
  <c r="BI134" i="25"/>
  <c r="BH134" i="25"/>
  <c r="BG134" i="25"/>
  <c r="BE134" i="25"/>
  <c r="T134" i="25"/>
  <c r="R134" i="25"/>
  <c r="P134" i="25"/>
  <c r="BI133" i="25"/>
  <c r="BH133" i="25"/>
  <c r="BG133" i="25"/>
  <c r="BE133" i="25"/>
  <c r="T133" i="25"/>
  <c r="R133" i="25"/>
  <c r="P133" i="25"/>
  <c r="BI131" i="25"/>
  <c r="BH131" i="25"/>
  <c r="BG131" i="25"/>
  <c r="BE131" i="25"/>
  <c r="T131" i="25"/>
  <c r="R131" i="25"/>
  <c r="P131" i="25"/>
  <c r="BI130" i="25"/>
  <c r="BH130" i="25"/>
  <c r="BG130" i="25"/>
  <c r="BE130" i="25"/>
  <c r="T130" i="25"/>
  <c r="R130" i="25"/>
  <c r="P130" i="25"/>
  <c r="BI129" i="25"/>
  <c r="BH129" i="25"/>
  <c r="BG129" i="25"/>
  <c r="BE129" i="25"/>
  <c r="T129" i="25"/>
  <c r="R129" i="25"/>
  <c r="P129" i="25"/>
  <c r="BI128" i="25"/>
  <c r="BH128" i="25"/>
  <c r="BG128" i="25"/>
  <c r="BE128" i="25"/>
  <c r="T128" i="25"/>
  <c r="R128" i="25"/>
  <c r="P128" i="25"/>
  <c r="BI127" i="25"/>
  <c r="BH127" i="25"/>
  <c r="BG127" i="25"/>
  <c r="BE127" i="25"/>
  <c r="T127" i="25"/>
  <c r="R127" i="25"/>
  <c r="P127" i="25"/>
  <c r="BI126" i="25"/>
  <c r="BH126" i="25"/>
  <c r="BG126" i="25"/>
  <c r="BE126" i="25"/>
  <c r="T126" i="25"/>
  <c r="R126" i="25"/>
  <c r="P126" i="25"/>
  <c r="BI125" i="25"/>
  <c r="BH125" i="25"/>
  <c r="BG125" i="25"/>
  <c r="BE125" i="25"/>
  <c r="T125" i="25"/>
  <c r="R125" i="25"/>
  <c r="P125" i="25"/>
  <c r="BI124" i="25"/>
  <c r="BH124" i="25"/>
  <c r="BG124" i="25"/>
  <c r="BE124" i="25"/>
  <c r="T124" i="25"/>
  <c r="R124" i="25"/>
  <c r="P124" i="25"/>
  <c r="F115" i="25"/>
  <c r="E113" i="25"/>
  <c r="F89" i="25"/>
  <c r="E87" i="25"/>
  <c r="J24" i="25"/>
  <c r="E24" i="25"/>
  <c r="J118" i="25" s="1"/>
  <c r="J23" i="25"/>
  <c r="J21" i="25"/>
  <c r="E21" i="25"/>
  <c r="J91" i="25"/>
  <c r="J20" i="25"/>
  <c r="J18" i="25"/>
  <c r="E18" i="25"/>
  <c r="F118" i="25" s="1"/>
  <c r="J17" i="25"/>
  <c r="J15" i="25"/>
  <c r="E15" i="25"/>
  <c r="F91" i="25"/>
  <c r="J14" i="25"/>
  <c r="J12" i="25"/>
  <c r="J115" i="25"/>
  <c r="E7" i="25"/>
  <c r="E111" i="25" s="1"/>
  <c r="J37" i="24"/>
  <c r="J36" i="24"/>
  <c r="AY117" i="1"/>
  <c r="J35" i="24"/>
  <c r="AX117" i="1" s="1"/>
  <c r="BI146" i="24"/>
  <c r="BH146" i="24"/>
  <c r="BG146" i="24"/>
  <c r="BE146" i="24"/>
  <c r="T146" i="24"/>
  <c r="T145" i="24"/>
  <c r="R146" i="24"/>
  <c r="R145" i="24" s="1"/>
  <c r="P146" i="24"/>
  <c r="P145" i="24" s="1"/>
  <c r="BI144" i="24"/>
  <c r="BH144" i="24"/>
  <c r="BG144" i="24"/>
  <c r="BE144" i="24"/>
  <c r="T144" i="24"/>
  <c r="R144" i="24"/>
  <c r="P144" i="24"/>
  <c r="BI143" i="24"/>
  <c r="BH143" i="24"/>
  <c r="BG143" i="24"/>
  <c r="BE143" i="24"/>
  <c r="T143" i="24"/>
  <c r="R143" i="24"/>
  <c r="P143" i="24"/>
  <c r="BI142" i="24"/>
  <c r="BH142" i="24"/>
  <c r="BG142" i="24"/>
  <c r="BE142" i="24"/>
  <c r="T142" i="24"/>
  <c r="R142" i="24"/>
  <c r="P142" i="24"/>
  <c r="BI141" i="24"/>
  <c r="BH141" i="24"/>
  <c r="BG141" i="24"/>
  <c r="BE141" i="24"/>
  <c r="T141" i="24"/>
  <c r="R141" i="24"/>
  <c r="P141" i="24"/>
  <c r="BI140" i="24"/>
  <c r="BH140" i="24"/>
  <c r="BG140" i="24"/>
  <c r="BE140" i="24"/>
  <c r="T140" i="24"/>
  <c r="R140" i="24"/>
  <c r="P140" i="24"/>
  <c r="BI139" i="24"/>
  <c r="BH139" i="24"/>
  <c r="BG139" i="24"/>
  <c r="BE139" i="24"/>
  <c r="T139" i="24"/>
  <c r="R139" i="24"/>
  <c r="P139" i="24"/>
  <c r="BI138" i="24"/>
  <c r="BH138" i="24"/>
  <c r="BG138" i="24"/>
  <c r="BE138" i="24"/>
  <c r="T138" i="24"/>
  <c r="R138" i="24"/>
  <c r="P138" i="24"/>
  <c r="BI137" i="24"/>
  <c r="BH137" i="24"/>
  <c r="BG137" i="24"/>
  <c r="BE137" i="24"/>
  <c r="T137" i="24"/>
  <c r="R137" i="24"/>
  <c r="P137" i="24"/>
  <c r="BI136" i="24"/>
  <c r="BH136" i="24"/>
  <c r="BG136" i="24"/>
  <c r="BE136" i="24"/>
  <c r="T136" i="24"/>
  <c r="R136" i="24"/>
  <c r="P136" i="24"/>
  <c r="BI134" i="24"/>
  <c r="BH134" i="24"/>
  <c r="BG134" i="24"/>
  <c r="BE134" i="24"/>
  <c r="T134" i="24"/>
  <c r="R134" i="24"/>
  <c r="P134" i="24"/>
  <c r="BI133" i="24"/>
  <c r="BH133" i="24"/>
  <c r="BG133" i="24"/>
  <c r="BE133" i="24"/>
  <c r="T133" i="24"/>
  <c r="R133" i="24"/>
  <c r="P133" i="24"/>
  <c r="BI131" i="24"/>
  <c r="BH131" i="24"/>
  <c r="BG131" i="24"/>
  <c r="BE131" i="24"/>
  <c r="T131" i="24"/>
  <c r="R131" i="24"/>
  <c r="P131" i="24"/>
  <c r="BI130" i="24"/>
  <c r="BH130" i="24"/>
  <c r="BG130" i="24"/>
  <c r="BE130" i="24"/>
  <c r="T130" i="24"/>
  <c r="R130" i="24"/>
  <c r="P130" i="24"/>
  <c r="BI129" i="24"/>
  <c r="BH129" i="24"/>
  <c r="BG129" i="24"/>
  <c r="BE129" i="24"/>
  <c r="T129" i="24"/>
  <c r="R129" i="24"/>
  <c r="P129" i="24"/>
  <c r="BI128" i="24"/>
  <c r="BH128" i="24"/>
  <c r="BG128" i="24"/>
  <c r="BE128" i="24"/>
  <c r="T128" i="24"/>
  <c r="R128" i="24"/>
  <c r="P128" i="24"/>
  <c r="BI127" i="24"/>
  <c r="BH127" i="24"/>
  <c r="BG127" i="24"/>
  <c r="BE127" i="24"/>
  <c r="T127" i="24"/>
  <c r="R127" i="24"/>
  <c r="P127" i="24"/>
  <c r="BI126" i="24"/>
  <c r="BH126" i="24"/>
  <c r="BG126" i="24"/>
  <c r="BE126" i="24"/>
  <c r="T126" i="24"/>
  <c r="R126" i="24"/>
  <c r="P126" i="24"/>
  <c r="BI125" i="24"/>
  <c r="BH125" i="24"/>
  <c r="BG125" i="24"/>
  <c r="BE125" i="24"/>
  <c r="T125" i="24"/>
  <c r="R125" i="24"/>
  <c r="P125" i="24"/>
  <c r="BI124" i="24"/>
  <c r="BH124" i="24"/>
  <c r="BG124" i="24"/>
  <c r="BE124" i="24"/>
  <c r="T124" i="24"/>
  <c r="R124" i="24"/>
  <c r="P124" i="24"/>
  <c r="F115" i="24"/>
  <c r="E113" i="24"/>
  <c r="F89" i="24"/>
  <c r="E87" i="24"/>
  <c r="J24" i="24"/>
  <c r="E24" i="24"/>
  <c r="J118" i="24"/>
  <c r="J23" i="24"/>
  <c r="J21" i="24"/>
  <c r="E21" i="24"/>
  <c r="J91" i="24" s="1"/>
  <c r="J20" i="24"/>
  <c r="J18" i="24"/>
  <c r="E18" i="24"/>
  <c r="F118" i="24"/>
  <c r="J17" i="24"/>
  <c r="J15" i="24"/>
  <c r="E15" i="24"/>
  <c r="F91" i="24" s="1"/>
  <c r="J14" i="24"/>
  <c r="J12" i="24"/>
  <c r="J115" i="24" s="1"/>
  <c r="E7" i="24"/>
  <c r="E85" i="24"/>
  <c r="J37" i="23"/>
  <c r="J36" i="23"/>
  <c r="AY116" i="1" s="1"/>
  <c r="J35" i="23"/>
  <c r="AX116" i="1"/>
  <c r="BI146" i="23"/>
  <c r="BH146" i="23"/>
  <c r="BG146" i="23"/>
  <c r="BE146" i="23"/>
  <c r="T146" i="23"/>
  <c r="T145" i="23" s="1"/>
  <c r="R146" i="23"/>
  <c r="R145" i="23"/>
  <c r="P146" i="23"/>
  <c r="P145" i="23"/>
  <c r="BI144" i="23"/>
  <c r="BH144" i="23"/>
  <c r="BG144" i="23"/>
  <c r="BE144" i="23"/>
  <c r="T144" i="23"/>
  <c r="R144" i="23"/>
  <c r="P144" i="23"/>
  <c r="BI143" i="23"/>
  <c r="BH143" i="23"/>
  <c r="BG143" i="23"/>
  <c r="BE143" i="23"/>
  <c r="T143" i="23"/>
  <c r="R143" i="23"/>
  <c r="P143" i="23"/>
  <c r="BI142" i="23"/>
  <c r="BH142" i="23"/>
  <c r="BG142" i="23"/>
  <c r="BE142" i="23"/>
  <c r="T142" i="23"/>
  <c r="R142" i="23"/>
  <c r="P142" i="23"/>
  <c r="BI141" i="23"/>
  <c r="BH141" i="23"/>
  <c r="BG141" i="23"/>
  <c r="BE141" i="23"/>
  <c r="T141" i="23"/>
  <c r="R141" i="23"/>
  <c r="P141" i="23"/>
  <c r="BI140" i="23"/>
  <c r="BH140" i="23"/>
  <c r="BG140" i="23"/>
  <c r="BE140" i="23"/>
  <c r="T140" i="23"/>
  <c r="R140" i="23"/>
  <c r="P140" i="23"/>
  <c r="BI139" i="23"/>
  <c r="BH139" i="23"/>
  <c r="BG139" i="23"/>
  <c r="BE139" i="23"/>
  <c r="T139" i="23"/>
  <c r="R139" i="23"/>
  <c r="P139" i="23"/>
  <c r="BI138" i="23"/>
  <c r="BH138" i="23"/>
  <c r="BG138" i="23"/>
  <c r="BE138" i="23"/>
  <c r="T138" i="23"/>
  <c r="R138" i="23"/>
  <c r="P138" i="23"/>
  <c r="BI137" i="23"/>
  <c r="BH137" i="23"/>
  <c r="BG137" i="23"/>
  <c r="BE137" i="23"/>
  <c r="T137" i="23"/>
  <c r="R137" i="23"/>
  <c r="P137" i="23"/>
  <c r="BI136" i="23"/>
  <c r="BH136" i="23"/>
  <c r="BG136" i="23"/>
  <c r="BE136" i="23"/>
  <c r="T136" i="23"/>
  <c r="R136" i="23"/>
  <c r="P136" i="23"/>
  <c r="BI134" i="23"/>
  <c r="BH134" i="23"/>
  <c r="BG134" i="23"/>
  <c r="BE134" i="23"/>
  <c r="T134" i="23"/>
  <c r="R134" i="23"/>
  <c r="P134" i="23"/>
  <c r="BI133" i="23"/>
  <c r="BH133" i="23"/>
  <c r="BG133" i="23"/>
  <c r="BE133" i="23"/>
  <c r="T133" i="23"/>
  <c r="R133" i="23"/>
  <c r="P133" i="23"/>
  <c r="BI131" i="23"/>
  <c r="BH131" i="23"/>
  <c r="BG131" i="23"/>
  <c r="BE131" i="23"/>
  <c r="T131" i="23"/>
  <c r="R131" i="23"/>
  <c r="P131" i="23"/>
  <c r="BI130" i="23"/>
  <c r="BH130" i="23"/>
  <c r="BG130" i="23"/>
  <c r="BE130" i="23"/>
  <c r="T130" i="23"/>
  <c r="R130" i="23"/>
  <c r="P130" i="23"/>
  <c r="BI129" i="23"/>
  <c r="BH129" i="23"/>
  <c r="BG129" i="23"/>
  <c r="BE129" i="23"/>
  <c r="T129" i="23"/>
  <c r="R129" i="23"/>
  <c r="P129" i="23"/>
  <c r="BI128" i="23"/>
  <c r="BH128" i="23"/>
  <c r="BG128" i="23"/>
  <c r="BE128" i="23"/>
  <c r="T128" i="23"/>
  <c r="R128" i="23"/>
  <c r="P128" i="23"/>
  <c r="BI127" i="23"/>
  <c r="BH127" i="23"/>
  <c r="BG127" i="23"/>
  <c r="BE127" i="23"/>
  <c r="T127" i="23"/>
  <c r="R127" i="23"/>
  <c r="P127" i="23"/>
  <c r="BI126" i="23"/>
  <c r="BH126" i="23"/>
  <c r="BG126" i="23"/>
  <c r="BE126" i="23"/>
  <c r="T126" i="23"/>
  <c r="R126" i="23"/>
  <c r="P126" i="23"/>
  <c r="BI125" i="23"/>
  <c r="BH125" i="23"/>
  <c r="BG125" i="23"/>
  <c r="BE125" i="23"/>
  <c r="T125" i="23"/>
  <c r="R125" i="23"/>
  <c r="P125" i="23"/>
  <c r="BI124" i="23"/>
  <c r="BH124" i="23"/>
  <c r="BG124" i="23"/>
  <c r="BE124" i="23"/>
  <c r="T124" i="23"/>
  <c r="R124" i="23"/>
  <c r="P124" i="23"/>
  <c r="F115" i="23"/>
  <c r="E113" i="23"/>
  <c r="F89" i="23"/>
  <c r="E87" i="23"/>
  <c r="J24" i="23"/>
  <c r="E24" i="23"/>
  <c r="J118" i="23" s="1"/>
  <c r="J23" i="23"/>
  <c r="J21" i="23"/>
  <c r="E21" i="23"/>
  <c r="J91" i="23"/>
  <c r="J20" i="23"/>
  <c r="J18" i="23"/>
  <c r="E18" i="23"/>
  <c r="F92" i="23" s="1"/>
  <c r="J17" i="23"/>
  <c r="J15" i="23"/>
  <c r="E15" i="23"/>
  <c r="F117" i="23"/>
  <c r="J14" i="23"/>
  <c r="J12" i="23"/>
  <c r="J89" i="23"/>
  <c r="E7" i="23"/>
  <c r="E111" i="23" s="1"/>
  <c r="J37" i="22"/>
  <c r="J36" i="22"/>
  <c r="AY115" i="1"/>
  <c r="J35" i="22"/>
  <c r="AX115" i="1" s="1"/>
  <c r="BI159" i="22"/>
  <c r="BH159" i="22"/>
  <c r="BG159" i="22"/>
  <c r="BE159" i="22"/>
  <c r="T159" i="22"/>
  <c r="T158" i="22"/>
  <c r="R159" i="22"/>
  <c r="R158" i="22" s="1"/>
  <c r="P159" i="22"/>
  <c r="P158" i="22" s="1"/>
  <c r="BI157" i="22"/>
  <c r="BH157" i="22"/>
  <c r="BG157" i="22"/>
  <c r="BE157" i="22"/>
  <c r="T157" i="22"/>
  <c r="R157" i="22"/>
  <c r="P157" i="22"/>
  <c r="BI156" i="22"/>
  <c r="BH156" i="22"/>
  <c r="BG156" i="22"/>
  <c r="BE156" i="22"/>
  <c r="T156" i="22"/>
  <c r="R156" i="22"/>
  <c r="P156" i="22"/>
  <c r="BI155" i="22"/>
  <c r="BH155" i="22"/>
  <c r="BG155" i="22"/>
  <c r="BE155" i="22"/>
  <c r="T155" i="22"/>
  <c r="R155" i="22"/>
  <c r="P155" i="22"/>
  <c r="BI154" i="22"/>
  <c r="BH154" i="22"/>
  <c r="BG154" i="22"/>
  <c r="BE154" i="22"/>
  <c r="T154" i="22"/>
  <c r="R154" i="22"/>
  <c r="P154" i="22"/>
  <c r="BI153" i="22"/>
  <c r="BH153" i="22"/>
  <c r="BG153" i="22"/>
  <c r="BE153" i="22"/>
  <c r="T153" i="22"/>
  <c r="R153" i="22"/>
  <c r="P153" i="22"/>
  <c r="BI152" i="22"/>
  <c r="BH152" i="22"/>
  <c r="BG152" i="22"/>
  <c r="BE152" i="22"/>
  <c r="T152" i="22"/>
  <c r="R152" i="22"/>
  <c r="P152" i="22"/>
  <c r="BI151" i="22"/>
  <c r="BH151" i="22"/>
  <c r="BG151" i="22"/>
  <c r="BE151" i="22"/>
  <c r="T151" i="22"/>
  <c r="R151" i="22"/>
  <c r="P151" i="22"/>
  <c r="BI150" i="22"/>
  <c r="BH150" i="22"/>
  <c r="BG150" i="22"/>
  <c r="BE150" i="22"/>
  <c r="T150" i="22"/>
  <c r="R150" i="22"/>
  <c r="P150" i="22"/>
  <c r="BI149" i="22"/>
  <c r="BH149" i="22"/>
  <c r="BG149" i="22"/>
  <c r="BE149" i="22"/>
  <c r="T149" i="22"/>
  <c r="R149" i="22"/>
  <c r="P149" i="22"/>
  <c r="BI148" i="22"/>
  <c r="BH148" i="22"/>
  <c r="BG148" i="22"/>
  <c r="BE148" i="22"/>
  <c r="T148" i="22"/>
  <c r="R148" i="22"/>
  <c r="P148" i="22"/>
  <c r="BI147" i="22"/>
  <c r="BH147" i="22"/>
  <c r="BG147" i="22"/>
  <c r="BE147" i="22"/>
  <c r="T147" i="22"/>
  <c r="R147" i="22"/>
  <c r="P147" i="22"/>
  <c r="BI146" i="22"/>
  <c r="BH146" i="22"/>
  <c r="BG146" i="22"/>
  <c r="BE146" i="22"/>
  <c r="T146" i="22"/>
  <c r="R146" i="22"/>
  <c r="P146" i="22"/>
  <c r="BI145" i="22"/>
  <c r="BH145" i="22"/>
  <c r="BG145" i="22"/>
  <c r="BE145" i="22"/>
  <c r="T145" i="22"/>
  <c r="R145" i="22"/>
  <c r="P145" i="22"/>
  <c r="BI144" i="22"/>
  <c r="BH144" i="22"/>
  <c r="BG144" i="22"/>
  <c r="BE144" i="22"/>
  <c r="T144" i="22"/>
  <c r="R144" i="22"/>
  <c r="P144" i="22"/>
  <c r="BI143" i="22"/>
  <c r="BH143" i="22"/>
  <c r="BG143" i="22"/>
  <c r="BE143" i="22"/>
  <c r="T143" i="22"/>
  <c r="R143" i="22"/>
  <c r="P143" i="22"/>
  <c r="BI142" i="22"/>
  <c r="BH142" i="22"/>
  <c r="BG142" i="22"/>
  <c r="BE142" i="22"/>
  <c r="T142" i="22"/>
  <c r="R142" i="22"/>
  <c r="P142" i="22"/>
  <c r="BI141" i="22"/>
  <c r="BH141" i="22"/>
  <c r="BG141" i="22"/>
  <c r="BE141" i="22"/>
  <c r="T141" i="22"/>
  <c r="R141" i="22"/>
  <c r="P141" i="22"/>
  <c r="BI140" i="22"/>
  <c r="BH140" i="22"/>
  <c r="BG140" i="22"/>
  <c r="BE140" i="22"/>
  <c r="T140" i="22"/>
  <c r="R140" i="22"/>
  <c r="P140" i="22"/>
  <c r="BI139" i="22"/>
  <c r="BH139" i="22"/>
  <c r="BG139" i="22"/>
  <c r="BE139" i="22"/>
  <c r="T139" i="22"/>
  <c r="R139" i="22"/>
  <c r="P139" i="22"/>
  <c r="BI138" i="22"/>
  <c r="BH138" i="22"/>
  <c r="BG138" i="22"/>
  <c r="BE138" i="22"/>
  <c r="T138" i="22"/>
  <c r="R138" i="22"/>
  <c r="P138" i="22"/>
  <c r="BI137" i="22"/>
  <c r="BH137" i="22"/>
  <c r="BG137" i="22"/>
  <c r="BE137" i="22"/>
  <c r="T137" i="22"/>
  <c r="R137" i="22"/>
  <c r="P137" i="22"/>
  <c r="BI135" i="22"/>
  <c r="BH135" i="22"/>
  <c r="BG135" i="22"/>
  <c r="BE135" i="22"/>
  <c r="T135" i="22"/>
  <c r="T134" i="22" s="1"/>
  <c r="R135" i="22"/>
  <c r="R134" i="22" s="1"/>
  <c r="P135" i="22"/>
  <c r="P134" i="22"/>
  <c r="BI133" i="22"/>
  <c r="BH133" i="22"/>
  <c r="BG133" i="22"/>
  <c r="BE133" i="22"/>
  <c r="T133" i="22"/>
  <c r="R133" i="22"/>
  <c r="P133" i="22"/>
  <c r="BI132" i="22"/>
  <c r="BH132" i="22"/>
  <c r="BG132" i="22"/>
  <c r="BE132" i="22"/>
  <c r="T132" i="22"/>
  <c r="R132" i="22"/>
  <c r="P132" i="22"/>
  <c r="BI131" i="22"/>
  <c r="BH131" i="22"/>
  <c r="BG131" i="22"/>
  <c r="BE131" i="22"/>
  <c r="T131" i="22"/>
  <c r="R131" i="22"/>
  <c r="P131" i="22"/>
  <c r="BI130" i="22"/>
  <c r="BH130" i="22"/>
  <c r="BG130" i="22"/>
  <c r="BE130" i="22"/>
  <c r="T130" i="22"/>
  <c r="R130" i="22"/>
  <c r="P130" i="22"/>
  <c r="BI129" i="22"/>
  <c r="BH129" i="22"/>
  <c r="BG129" i="22"/>
  <c r="BE129" i="22"/>
  <c r="T129" i="22"/>
  <c r="R129" i="22"/>
  <c r="P129" i="22"/>
  <c r="BI128" i="22"/>
  <c r="BH128" i="22"/>
  <c r="BG128" i="22"/>
  <c r="BE128" i="22"/>
  <c r="T128" i="22"/>
  <c r="R128" i="22"/>
  <c r="P128" i="22"/>
  <c r="BI127" i="22"/>
  <c r="BH127" i="22"/>
  <c r="BG127" i="22"/>
  <c r="BE127" i="22"/>
  <c r="T127" i="22"/>
  <c r="R127" i="22"/>
  <c r="P127" i="22"/>
  <c r="BI126" i="22"/>
  <c r="BH126" i="22"/>
  <c r="BG126" i="22"/>
  <c r="BE126" i="22"/>
  <c r="T126" i="22"/>
  <c r="R126" i="22"/>
  <c r="P126" i="22"/>
  <c r="BI125" i="22"/>
  <c r="BH125" i="22"/>
  <c r="BG125" i="22"/>
  <c r="BE125" i="22"/>
  <c r="T125" i="22"/>
  <c r="R125" i="22"/>
  <c r="P125" i="22"/>
  <c r="BI124" i="22"/>
  <c r="BH124" i="22"/>
  <c r="BG124" i="22"/>
  <c r="BE124" i="22"/>
  <c r="T124" i="22"/>
  <c r="R124" i="22"/>
  <c r="P124" i="22"/>
  <c r="F115" i="22"/>
  <c r="E113" i="22"/>
  <c r="F89" i="22"/>
  <c r="E87" i="22"/>
  <c r="J24" i="22"/>
  <c r="E24" i="22"/>
  <c r="J92" i="22"/>
  <c r="J23" i="22"/>
  <c r="J21" i="22"/>
  <c r="E21" i="22"/>
  <c r="J117" i="22" s="1"/>
  <c r="J20" i="22"/>
  <c r="J18" i="22"/>
  <c r="E18" i="22"/>
  <c r="F92" i="22"/>
  <c r="J17" i="22"/>
  <c r="J15" i="22"/>
  <c r="E15" i="22"/>
  <c r="F117" i="22" s="1"/>
  <c r="J14" i="22"/>
  <c r="J12" i="22"/>
  <c r="J115" i="22" s="1"/>
  <c r="E7" i="22"/>
  <c r="E111" i="22" s="1"/>
  <c r="J37" i="21"/>
  <c r="J36" i="21"/>
  <c r="AY114" i="1" s="1"/>
  <c r="J35" i="21"/>
  <c r="AX114" i="1" s="1"/>
  <c r="BI159" i="21"/>
  <c r="BH159" i="21"/>
  <c r="BG159" i="21"/>
  <c r="BE159" i="21"/>
  <c r="T159" i="21"/>
  <c r="T158" i="21" s="1"/>
  <c r="R159" i="21"/>
  <c r="R158" i="21" s="1"/>
  <c r="P159" i="21"/>
  <c r="P158" i="21"/>
  <c r="BI157" i="21"/>
  <c r="BH157" i="21"/>
  <c r="BG157" i="21"/>
  <c r="BE157" i="21"/>
  <c r="T157" i="21"/>
  <c r="R157" i="21"/>
  <c r="P157" i="21"/>
  <c r="BI156" i="21"/>
  <c r="BH156" i="21"/>
  <c r="BG156" i="21"/>
  <c r="BE156" i="21"/>
  <c r="T156" i="21"/>
  <c r="R156" i="21"/>
  <c r="P156" i="21"/>
  <c r="BI155" i="21"/>
  <c r="BH155" i="21"/>
  <c r="BG155" i="21"/>
  <c r="BE155" i="21"/>
  <c r="T155" i="21"/>
  <c r="R155" i="21"/>
  <c r="P155" i="21"/>
  <c r="BI154" i="21"/>
  <c r="BH154" i="21"/>
  <c r="BG154" i="21"/>
  <c r="BE154" i="21"/>
  <c r="T154" i="21"/>
  <c r="R154" i="21"/>
  <c r="P154" i="21"/>
  <c r="BI153" i="21"/>
  <c r="BH153" i="21"/>
  <c r="BG153" i="21"/>
  <c r="BE153" i="21"/>
  <c r="T153" i="21"/>
  <c r="R153" i="21"/>
  <c r="P153" i="21"/>
  <c r="BI152" i="21"/>
  <c r="BH152" i="21"/>
  <c r="BG152" i="21"/>
  <c r="BE152" i="21"/>
  <c r="T152" i="21"/>
  <c r="R152" i="21"/>
  <c r="P152" i="21"/>
  <c r="BI151" i="21"/>
  <c r="BH151" i="21"/>
  <c r="BG151" i="21"/>
  <c r="BE151" i="21"/>
  <c r="T151" i="21"/>
  <c r="R151" i="21"/>
  <c r="P151" i="21"/>
  <c r="BI150" i="21"/>
  <c r="BH150" i="21"/>
  <c r="BG150" i="21"/>
  <c r="BE150" i="21"/>
  <c r="T150" i="21"/>
  <c r="R150" i="21"/>
  <c r="P150" i="21"/>
  <c r="BI149" i="21"/>
  <c r="BH149" i="21"/>
  <c r="BG149" i="21"/>
  <c r="BE149" i="21"/>
  <c r="T149" i="21"/>
  <c r="R149" i="21"/>
  <c r="P149" i="21"/>
  <c r="BI148" i="21"/>
  <c r="BH148" i="21"/>
  <c r="BG148" i="21"/>
  <c r="BE148" i="21"/>
  <c r="T148" i="21"/>
  <c r="R148" i="21"/>
  <c r="P148" i="21"/>
  <c r="BI147" i="21"/>
  <c r="BH147" i="21"/>
  <c r="BG147" i="21"/>
  <c r="BE147" i="21"/>
  <c r="T147" i="21"/>
  <c r="R147" i="21"/>
  <c r="P147" i="21"/>
  <c r="BI146" i="21"/>
  <c r="BH146" i="21"/>
  <c r="BG146" i="21"/>
  <c r="BE146" i="21"/>
  <c r="T146" i="21"/>
  <c r="R146" i="21"/>
  <c r="P146" i="21"/>
  <c r="BI145" i="21"/>
  <c r="BH145" i="21"/>
  <c r="BG145" i="21"/>
  <c r="BE145" i="21"/>
  <c r="T145" i="21"/>
  <c r="R145" i="21"/>
  <c r="P145" i="21"/>
  <c r="BI144" i="21"/>
  <c r="BH144" i="21"/>
  <c r="BG144" i="21"/>
  <c r="BE144" i="21"/>
  <c r="T144" i="21"/>
  <c r="R144" i="21"/>
  <c r="P144" i="21"/>
  <c r="BI143" i="21"/>
  <c r="BH143" i="21"/>
  <c r="BG143" i="21"/>
  <c r="BE143" i="21"/>
  <c r="T143" i="21"/>
  <c r="R143" i="21"/>
  <c r="P143" i="21"/>
  <c r="BI142" i="21"/>
  <c r="BH142" i="21"/>
  <c r="BG142" i="21"/>
  <c r="BE142" i="21"/>
  <c r="T142" i="21"/>
  <c r="R142" i="21"/>
  <c r="P142" i="21"/>
  <c r="BI141" i="21"/>
  <c r="BH141" i="21"/>
  <c r="BG141" i="21"/>
  <c r="BE141" i="21"/>
  <c r="T141" i="21"/>
  <c r="R141" i="21"/>
  <c r="P141" i="21"/>
  <c r="BI140" i="21"/>
  <c r="BH140" i="21"/>
  <c r="BG140" i="21"/>
  <c r="BE140" i="21"/>
  <c r="T140" i="21"/>
  <c r="R140" i="21"/>
  <c r="P140" i="21"/>
  <c r="BI139" i="21"/>
  <c r="BH139" i="21"/>
  <c r="BG139" i="21"/>
  <c r="BE139" i="21"/>
  <c r="T139" i="21"/>
  <c r="R139" i="21"/>
  <c r="P139" i="21"/>
  <c r="BI138" i="21"/>
  <c r="BH138" i="21"/>
  <c r="BG138" i="21"/>
  <c r="BE138" i="21"/>
  <c r="T138" i="21"/>
  <c r="R138" i="21"/>
  <c r="P138" i="21"/>
  <c r="BI137" i="21"/>
  <c r="BH137" i="21"/>
  <c r="BG137" i="21"/>
  <c r="BE137" i="21"/>
  <c r="T137" i="21"/>
  <c r="R137" i="21"/>
  <c r="P137" i="21"/>
  <c r="BI135" i="21"/>
  <c r="BH135" i="21"/>
  <c r="BG135" i="21"/>
  <c r="BE135" i="21"/>
  <c r="T135" i="21"/>
  <c r="T134" i="21" s="1"/>
  <c r="R135" i="21"/>
  <c r="R134" i="21"/>
  <c r="P135" i="21"/>
  <c r="P134" i="21"/>
  <c r="BI133" i="21"/>
  <c r="BH133" i="21"/>
  <c r="BG133" i="21"/>
  <c r="BE133" i="21"/>
  <c r="T133" i="21"/>
  <c r="R133" i="21"/>
  <c r="P133" i="21"/>
  <c r="BI132" i="21"/>
  <c r="BH132" i="21"/>
  <c r="BG132" i="21"/>
  <c r="BE132" i="21"/>
  <c r="T132" i="21"/>
  <c r="R132" i="21"/>
  <c r="P132" i="21"/>
  <c r="BI131" i="21"/>
  <c r="BH131" i="21"/>
  <c r="BG131" i="21"/>
  <c r="BE131" i="21"/>
  <c r="T131" i="21"/>
  <c r="R131" i="21"/>
  <c r="P131" i="21"/>
  <c r="BI130" i="21"/>
  <c r="BH130" i="21"/>
  <c r="BG130" i="21"/>
  <c r="BE130" i="21"/>
  <c r="T130" i="21"/>
  <c r="R130" i="21"/>
  <c r="P130" i="21"/>
  <c r="BI129" i="21"/>
  <c r="BH129" i="21"/>
  <c r="BG129" i="21"/>
  <c r="BE129" i="21"/>
  <c r="T129" i="21"/>
  <c r="R129" i="21"/>
  <c r="P129" i="21"/>
  <c r="BI128" i="21"/>
  <c r="BH128" i="21"/>
  <c r="BG128" i="21"/>
  <c r="BE128" i="21"/>
  <c r="T128" i="21"/>
  <c r="R128" i="21"/>
  <c r="P128" i="21"/>
  <c r="BI127" i="21"/>
  <c r="BH127" i="21"/>
  <c r="BG127" i="21"/>
  <c r="BE127" i="21"/>
  <c r="T127" i="21"/>
  <c r="R127" i="21"/>
  <c r="P127" i="21"/>
  <c r="BI126" i="21"/>
  <c r="BH126" i="21"/>
  <c r="BG126" i="21"/>
  <c r="BE126" i="21"/>
  <c r="T126" i="21"/>
  <c r="R126" i="21"/>
  <c r="P126" i="21"/>
  <c r="BI125" i="21"/>
  <c r="BH125" i="21"/>
  <c r="BG125" i="21"/>
  <c r="BE125" i="21"/>
  <c r="T125" i="21"/>
  <c r="R125" i="21"/>
  <c r="P125" i="21"/>
  <c r="BI124" i="21"/>
  <c r="BH124" i="21"/>
  <c r="BG124" i="21"/>
  <c r="BE124" i="21"/>
  <c r="T124" i="21"/>
  <c r="R124" i="21"/>
  <c r="P124" i="21"/>
  <c r="F115" i="21"/>
  <c r="E113" i="21"/>
  <c r="F89" i="21"/>
  <c r="E87" i="21"/>
  <c r="J24" i="21"/>
  <c r="E24" i="21"/>
  <c r="J118" i="21"/>
  <c r="J23" i="21"/>
  <c r="J21" i="21"/>
  <c r="E21" i="21"/>
  <c r="J117" i="21" s="1"/>
  <c r="J20" i="21"/>
  <c r="J18" i="21"/>
  <c r="E18" i="21"/>
  <c r="F118" i="21"/>
  <c r="J17" i="21"/>
  <c r="J15" i="21"/>
  <c r="E15" i="21"/>
  <c r="F117" i="21" s="1"/>
  <c r="J14" i="21"/>
  <c r="J12" i="21"/>
  <c r="J89" i="21" s="1"/>
  <c r="E7" i="21"/>
  <c r="E111" i="21"/>
  <c r="J37" i="20"/>
  <c r="J36" i="20"/>
  <c r="AY113" i="1" s="1"/>
  <c r="J35" i="20"/>
  <c r="AX113" i="1"/>
  <c r="BI159" i="20"/>
  <c r="BH159" i="20"/>
  <c r="BG159" i="20"/>
  <c r="BE159" i="20"/>
  <c r="T159" i="20"/>
  <c r="T158" i="20" s="1"/>
  <c r="R159" i="20"/>
  <c r="R158" i="20"/>
  <c r="P159" i="20"/>
  <c r="P158" i="20"/>
  <c r="BI157" i="20"/>
  <c r="BH157" i="20"/>
  <c r="BG157" i="20"/>
  <c r="BE157" i="20"/>
  <c r="T157" i="20"/>
  <c r="R157" i="20"/>
  <c r="P157" i="20"/>
  <c r="BI156" i="20"/>
  <c r="BH156" i="20"/>
  <c r="BG156" i="20"/>
  <c r="BE156" i="20"/>
  <c r="T156" i="20"/>
  <c r="R156" i="20"/>
  <c r="P156" i="20"/>
  <c r="BI155" i="20"/>
  <c r="BH155" i="20"/>
  <c r="BG155" i="20"/>
  <c r="BE155" i="20"/>
  <c r="T155" i="20"/>
  <c r="R155" i="20"/>
  <c r="P155" i="20"/>
  <c r="BI154" i="20"/>
  <c r="BH154" i="20"/>
  <c r="BG154" i="20"/>
  <c r="BE154" i="20"/>
  <c r="T154" i="20"/>
  <c r="R154" i="20"/>
  <c r="P154" i="20"/>
  <c r="BI153" i="20"/>
  <c r="BH153" i="20"/>
  <c r="BG153" i="20"/>
  <c r="BE153" i="20"/>
  <c r="T153" i="20"/>
  <c r="R153" i="20"/>
  <c r="P153" i="20"/>
  <c r="BI152" i="20"/>
  <c r="BH152" i="20"/>
  <c r="BG152" i="20"/>
  <c r="BE152" i="20"/>
  <c r="T152" i="20"/>
  <c r="R152" i="20"/>
  <c r="P152" i="20"/>
  <c r="BI151" i="20"/>
  <c r="BH151" i="20"/>
  <c r="BG151" i="20"/>
  <c r="BE151" i="20"/>
  <c r="T151" i="20"/>
  <c r="R151" i="20"/>
  <c r="P151" i="20"/>
  <c r="BI150" i="20"/>
  <c r="BH150" i="20"/>
  <c r="BG150" i="20"/>
  <c r="BE150" i="20"/>
  <c r="T150" i="20"/>
  <c r="R150" i="20"/>
  <c r="P150" i="20"/>
  <c r="BI149" i="20"/>
  <c r="BH149" i="20"/>
  <c r="BG149" i="20"/>
  <c r="BE149" i="20"/>
  <c r="T149" i="20"/>
  <c r="R149" i="20"/>
  <c r="P149" i="20"/>
  <c r="BI148" i="20"/>
  <c r="BH148" i="20"/>
  <c r="BG148" i="20"/>
  <c r="BE148" i="20"/>
  <c r="T148" i="20"/>
  <c r="R148" i="20"/>
  <c r="P148" i="20"/>
  <c r="BI147" i="20"/>
  <c r="BH147" i="20"/>
  <c r="BG147" i="20"/>
  <c r="BE147" i="20"/>
  <c r="T147" i="20"/>
  <c r="R147" i="20"/>
  <c r="P147" i="20"/>
  <c r="BI146" i="20"/>
  <c r="BH146" i="20"/>
  <c r="BG146" i="20"/>
  <c r="BE146" i="20"/>
  <c r="T146" i="20"/>
  <c r="R146" i="20"/>
  <c r="P146" i="20"/>
  <c r="BI145" i="20"/>
  <c r="BH145" i="20"/>
  <c r="BG145" i="20"/>
  <c r="BE145" i="20"/>
  <c r="T145" i="20"/>
  <c r="R145" i="20"/>
  <c r="P145" i="20"/>
  <c r="BI144" i="20"/>
  <c r="BH144" i="20"/>
  <c r="BG144" i="20"/>
  <c r="BE144" i="20"/>
  <c r="T144" i="20"/>
  <c r="R144" i="20"/>
  <c r="P144" i="20"/>
  <c r="BI143" i="20"/>
  <c r="BH143" i="20"/>
  <c r="BG143" i="20"/>
  <c r="BE143" i="20"/>
  <c r="T143" i="20"/>
  <c r="R143" i="20"/>
  <c r="P143" i="20"/>
  <c r="BI142" i="20"/>
  <c r="BH142" i="20"/>
  <c r="BG142" i="20"/>
  <c r="BE142" i="20"/>
  <c r="T142" i="20"/>
  <c r="R142" i="20"/>
  <c r="P142" i="20"/>
  <c r="BI141" i="20"/>
  <c r="BH141" i="20"/>
  <c r="BG141" i="20"/>
  <c r="BE141" i="20"/>
  <c r="T141" i="20"/>
  <c r="R141" i="20"/>
  <c r="P141" i="20"/>
  <c r="BI140" i="20"/>
  <c r="BH140" i="20"/>
  <c r="BG140" i="20"/>
  <c r="BE140" i="20"/>
  <c r="T140" i="20"/>
  <c r="R140" i="20"/>
  <c r="P140" i="20"/>
  <c r="BI139" i="20"/>
  <c r="BH139" i="20"/>
  <c r="BG139" i="20"/>
  <c r="BE139" i="20"/>
  <c r="T139" i="20"/>
  <c r="R139" i="20"/>
  <c r="P139" i="20"/>
  <c r="BI138" i="20"/>
  <c r="BH138" i="20"/>
  <c r="BG138" i="20"/>
  <c r="BE138" i="20"/>
  <c r="T138" i="20"/>
  <c r="R138" i="20"/>
  <c r="P138" i="20"/>
  <c r="BI137" i="20"/>
  <c r="BH137" i="20"/>
  <c r="BG137" i="20"/>
  <c r="BE137" i="20"/>
  <c r="T137" i="20"/>
  <c r="R137" i="20"/>
  <c r="P137" i="20"/>
  <c r="BI135" i="20"/>
  <c r="BH135" i="20"/>
  <c r="BG135" i="20"/>
  <c r="BE135" i="20"/>
  <c r="T135" i="20"/>
  <c r="T134" i="20"/>
  <c r="R135" i="20"/>
  <c r="R134" i="20"/>
  <c r="P135" i="20"/>
  <c r="P134" i="20" s="1"/>
  <c r="BI133" i="20"/>
  <c r="BH133" i="20"/>
  <c r="BG133" i="20"/>
  <c r="BE133" i="20"/>
  <c r="T133" i="20"/>
  <c r="R133" i="20"/>
  <c r="P133" i="20"/>
  <c r="BI132" i="20"/>
  <c r="BH132" i="20"/>
  <c r="BG132" i="20"/>
  <c r="BE132" i="20"/>
  <c r="T132" i="20"/>
  <c r="R132" i="20"/>
  <c r="P132" i="20"/>
  <c r="BI131" i="20"/>
  <c r="BH131" i="20"/>
  <c r="BG131" i="20"/>
  <c r="BE131" i="20"/>
  <c r="T131" i="20"/>
  <c r="R131" i="20"/>
  <c r="P131" i="20"/>
  <c r="BI130" i="20"/>
  <c r="BH130" i="20"/>
  <c r="BG130" i="20"/>
  <c r="BE130" i="20"/>
  <c r="T130" i="20"/>
  <c r="R130" i="20"/>
  <c r="P130" i="20"/>
  <c r="BI129" i="20"/>
  <c r="BH129" i="20"/>
  <c r="BG129" i="20"/>
  <c r="BE129" i="20"/>
  <c r="T129" i="20"/>
  <c r="R129" i="20"/>
  <c r="P129" i="20"/>
  <c r="BI128" i="20"/>
  <c r="BH128" i="20"/>
  <c r="BG128" i="20"/>
  <c r="BE128" i="20"/>
  <c r="T128" i="20"/>
  <c r="R128" i="20"/>
  <c r="P128" i="20"/>
  <c r="BI127" i="20"/>
  <c r="BH127" i="20"/>
  <c r="BG127" i="20"/>
  <c r="BE127" i="20"/>
  <c r="T127" i="20"/>
  <c r="R127" i="20"/>
  <c r="P127" i="20"/>
  <c r="BI126" i="20"/>
  <c r="BH126" i="20"/>
  <c r="BG126" i="20"/>
  <c r="BE126" i="20"/>
  <c r="T126" i="20"/>
  <c r="R126" i="20"/>
  <c r="P126" i="20"/>
  <c r="BI125" i="20"/>
  <c r="BH125" i="20"/>
  <c r="BG125" i="20"/>
  <c r="BE125" i="20"/>
  <c r="T125" i="20"/>
  <c r="R125" i="20"/>
  <c r="P125" i="20"/>
  <c r="BI124" i="20"/>
  <c r="BH124" i="20"/>
  <c r="BG124" i="20"/>
  <c r="BE124" i="20"/>
  <c r="T124" i="20"/>
  <c r="R124" i="20"/>
  <c r="P124" i="20"/>
  <c r="F115" i="20"/>
  <c r="E113" i="20"/>
  <c r="F89" i="20"/>
  <c r="E87" i="20"/>
  <c r="J24" i="20"/>
  <c r="E24" i="20"/>
  <c r="J118" i="20" s="1"/>
  <c r="J23" i="20"/>
  <c r="J21" i="20"/>
  <c r="E21" i="20"/>
  <c r="J117" i="20"/>
  <c r="J20" i="20"/>
  <c r="J18" i="20"/>
  <c r="E18" i="20"/>
  <c r="F118" i="20" s="1"/>
  <c r="J17" i="20"/>
  <c r="J15" i="20"/>
  <c r="E15" i="20"/>
  <c r="F91" i="20"/>
  <c r="J14" i="20"/>
  <c r="J12" i="20"/>
  <c r="J89" i="20"/>
  <c r="E7" i="20"/>
  <c r="E85" i="20"/>
  <c r="J37" i="19"/>
  <c r="J36" i="19"/>
  <c r="AY112" i="1"/>
  <c r="J35" i="19"/>
  <c r="AX112" i="1"/>
  <c r="BI163" i="19"/>
  <c r="BH163" i="19"/>
  <c r="BG163" i="19"/>
  <c r="BE163" i="19"/>
  <c r="T163" i="19"/>
  <c r="T162" i="19"/>
  <c r="R163" i="19"/>
  <c r="R162" i="19"/>
  <c r="P163" i="19"/>
  <c r="P162" i="19" s="1"/>
  <c r="BI161" i="19"/>
  <c r="BH161" i="19"/>
  <c r="BG161" i="19"/>
  <c r="BE161" i="19"/>
  <c r="T161" i="19"/>
  <c r="R161" i="19"/>
  <c r="P161" i="19"/>
  <c r="BI160" i="19"/>
  <c r="BH160" i="19"/>
  <c r="BG160" i="19"/>
  <c r="BE160" i="19"/>
  <c r="T160" i="19"/>
  <c r="R160" i="19"/>
  <c r="P160" i="19"/>
  <c r="BI159" i="19"/>
  <c r="BH159" i="19"/>
  <c r="BG159" i="19"/>
  <c r="BE159" i="19"/>
  <c r="T159" i="19"/>
  <c r="R159" i="19"/>
  <c r="P159" i="19"/>
  <c r="BI158" i="19"/>
  <c r="BH158" i="19"/>
  <c r="BG158" i="19"/>
  <c r="BE158" i="19"/>
  <c r="T158" i="19"/>
  <c r="R158" i="19"/>
  <c r="P158" i="19"/>
  <c r="BI157" i="19"/>
  <c r="BH157" i="19"/>
  <c r="BG157" i="19"/>
  <c r="BE157" i="19"/>
  <c r="T157" i="19"/>
  <c r="R157" i="19"/>
  <c r="P157" i="19"/>
  <c r="BI156" i="19"/>
  <c r="BH156" i="19"/>
  <c r="BG156" i="19"/>
  <c r="BE156" i="19"/>
  <c r="T156" i="19"/>
  <c r="R156" i="19"/>
  <c r="P156" i="19"/>
  <c r="BI155" i="19"/>
  <c r="BH155" i="19"/>
  <c r="BG155" i="19"/>
  <c r="BE155" i="19"/>
  <c r="T155" i="19"/>
  <c r="R155" i="19"/>
  <c r="P155" i="19"/>
  <c r="BI154" i="19"/>
  <c r="BH154" i="19"/>
  <c r="BG154" i="19"/>
  <c r="BE154" i="19"/>
  <c r="T154" i="19"/>
  <c r="R154" i="19"/>
  <c r="P154" i="19"/>
  <c r="BI153" i="19"/>
  <c r="BH153" i="19"/>
  <c r="BG153" i="19"/>
  <c r="BE153" i="19"/>
  <c r="T153" i="19"/>
  <c r="R153" i="19"/>
  <c r="P153" i="19"/>
  <c r="BI152" i="19"/>
  <c r="BH152" i="19"/>
  <c r="BG152" i="19"/>
  <c r="BE152" i="19"/>
  <c r="T152" i="19"/>
  <c r="R152" i="19"/>
  <c r="P152" i="19"/>
  <c r="BI151" i="19"/>
  <c r="BH151" i="19"/>
  <c r="BG151" i="19"/>
  <c r="BE151" i="19"/>
  <c r="T151" i="19"/>
  <c r="R151" i="19"/>
  <c r="P151" i="19"/>
  <c r="BI150" i="19"/>
  <c r="BH150" i="19"/>
  <c r="BG150" i="19"/>
  <c r="BE150" i="19"/>
  <c r="T150" i="19"/>
  <c r="R150" i="19"/>
  <c r="P150" i="19"/>
  <c r="BI149" i="19"/>
  <c r="BH149" i="19"/>
  <c r="BG149" i="19"/>
  <c r="BE149" i="19"/>
  <c r="T149" i="19"/>
  <c r="R149" i="19"/>
  <c r="P149" i="19"/>
  <c r="BI148" i="19"/>
  <c r="BH148" i="19"/>
  <c r="BG148" i="19"/>
  <c r="BE148" i="19"/>
  <c r="T148" i="19"/>
  <c r="R148" i="19"/>
  <c r="P148" i="19"/>
  <c r="BI147" i="19"/>
  <c r="BH147" i="19"/>
  <c r="BG147" i="19"/>
  <c r="BE147" i="19"/>
  <c r="T147" i="19"/>
  <c r="R147" i="19"/>
  <c r="P147" i="19"/>
  <c r="BI145" i="19"/>
  <c r="BH145" i="19"/>
  <c r="BG145" i="19"/>
  <c r="BE145" i="19"/>
  <c r="T145" i="19"/>
  <c r="R145" i="19"/>
  <c r="P145" i="19"/>
  <c r="BI144" i="19"/>
  <c r="BH144" i="19"/>
  <c r="BG144" i="19"/>
  <c r="BE144" i="19"/>
  <c r="T144" i="19"/>
  <c r="R144" i="19"/>
  <c r="P144" i="19"/>
  <c r="BI143" i="19"/>
  <c r="BH143" i="19"/>
  <c r="BG143" i="19"/>
  <c r="BE143" i="19"/>
  <c r="T143" i="19"/>
  <c r="R143" i="19"/>
  <c r="P143" i="19"/>
  <c r="BI142" i="19"/>
  <c r="BH142" i="19"/>
  <c r="BG142" i="19"/>
  <c r="BE142" i="19"/>
  <c r="T142" i="19"/>
  <c r="R142" i="19"/>
  <c r="P142" i="19"/>
  <c r="BI141" i="19"/>
  <c r="BH141" i="19"/>
  <c r="BG141" i="19"/>
  <c r="BE141" i="19"/>
  <c r="T141" i="19"/>
  <c r="R141" i="19"/>
  <c r="P141" i="19"/>
  <c r="BI140" i="19"/>
  <c r="BH140" i="19"/>
  <c r="BG140" i="19"/>
  <c r="BE140" i="19"/>
  <c r="T140" i="19"/>
  <c r="R140" i="19"/>
  <c r="P140" i="19"/>
  <c r="BI139" i="19"/>
  <c r="BH139" i="19"/>
  <c r="BG139" i="19"/>
  <c r="BE139" i="19"/>
  <c r="T139" i="19"/>
  <c r="R139" i="19"/>
  <c r="P139" i="19"/>
  <c r="BI137" i="19"/>
  <c r="BH137" i="19"/>
  <c r="BG137" i="19"/>
  <c r="BE137" i="19"/>
  <c r="T137" i="19"/>
  <c r="R137" i="19"/>
  <c r="P137" i="19"/>
  <c r="BI136" i="19"/>
  <c r="BH136" i="19"/>
  <c r="BG136" i="19"/>
  <c r="BE136" i="19"/>
  <c r="T136" i="19"/>
  <c r="R136" i="19"/>
  <c r="P136" i="19"/>
  <c r="BI135" i="19"/>
  <c r="BH135" i="19"/>
  <c r="BG135" i="19"/>
  <c r="BE135" i="19"/>
  <c r="T135" i="19"/>
  <c r="R135" i="19"/>
  <c r="P135" i="19"/>
  <c r="BI134" i="19"/>
  <c r="BH134" i="19"/>
  <c r="BG134" i="19"/>
  <c r="BE134" i="19"/>
  <c r="T134" i="19"/>
  <c r="R134" i="19"/>
  <c r="P134" i="19"/>
  <c r="BI133" i="19"/>
  <c r="BH133" i="19"/>
  <c r="BG133" i="19"/>
  <c r="BE133" i="19"/>
  <c r="T133" i="19"/>
  <c r="R133" i="19"/>
  <c r="P133" i="19"/>
  <c r="BI132" i="19"/>
  <c r="BH132" i="19"/>
  <c r="BG132" i="19"/>
  <c r="BE132" i="19"/>
  <c r="T132" i="19"/>
  <c r="R132" i="19"/>
  <c r="P132" i="19"/>
  <c r="BI131" i="19"/>
  <c r="BH131" i="19"/>
  <c r="BG131" i="19"/>
  <c r="BE131" i="19"/>
  <c r="T131" i="19"/>
  <c r="R131" i="19"/>
  <c r="P131" i="19"/>
  <c r="BI130" i="19"/>
  <c r="BH130" i="19"/>
  <c r="BG130" i="19"/>
  <c r="BE130" i="19"/>
  <c r="T130" i="19"/>
  <c r="R130" i="19"/>
  <c r="P130" i="19"/>
  <c r="BI129" i="19"/>
  <c r="BH129" i="19"/>
  <c r="BG129" i="19"/>
  <c r="BE129" i="19"/>
  <c r="T129" i="19"/>
  <c r="R129" i="19"/>
  <c r="P129" i="19"/>
  <c r="BI128" i="19"/>
  <c r="BH128" i="19"/>
  <c r="BG128" i="19"/>
  <c r="BE128" i="19"/>
  <c r="T128" i="19"/>
  <c r="R128" i="19"/>
  <c r="P128" i="19"/>
  <c r="BI127" i="19"/>
  <c r="BH127" i="19"/>
  <c r="BG127" i="19"/>
  <c r="BE127" i="19"/>
  <c r="T127" i="19"/>
  <c r="R127" i="19"/>
  <c r="P127" i="19"/>
  <c r="BI126" i="19"/>
  <c r="BH126" i="19"/>
  <c r="BG126" i="19"/>
  <c r="BE126" i="19"/>
  <c r="T126" i="19"/>
  <c r="R126" i="19"/>
  <c r="P126" i="19"/>
  <c r="BI125" i="19"/>
  <c r="BH125" i="19"/>
  <c r="BG125" i="19"/>
  <c r="BE125" i="19"/>
  <c r="T125" i="19"/>
  <c r="R125" i="19"/>
  <c r="P125" i="19"/>
  <c r="BI124" i="19"/>
  <c r="BH124" i="19"/>
  <c r="BG124" i="19"/>
  <c r="BE124" i="19"/>
  <c r="T124" i="19"/>
  <c r="R124" i="19"/>
  <c r="P124" i="19"/>
  <c r="F115" i="19"/>
  <c r="E113" i="19"/>
  <c r="F89" i="19"/>
  <c r="E87" i="19"/>
  <c r="J24" i="19"/>
  <c r="E24" i="19"/>
  <c r="J92" i="19" s="1"/>
  <c r="J23" i="19"/>
  <c r="J21" i="19"/>
  <c r="E21" i="19"/>
  <c r="J117" i="19"/>
  <c r="J20" i="19"/>
  <c r="J18" i="19"/>
  <c r="E18" i="19"/>
  <c r="F92" i="19" s="1"/>
  <c r="J17" i="19"/>
  <c r="J15" i="19"/>
  <c r="E15" i="19"/>
  <c r="F117" i="19"/>
  <c r="J14" i="19"/>
  <c r="J12" i="19"/>
  <c r="J115" i="19" s="1"/>
  <c r="E7" i="19"/>
  <c r="E111" i="19"/>
  <c r="J37" i="18"/>
  <c r="J36" i="18"/>
  <c r="AY111" i="1"/>
  <c r="J35" i="18"/>
  <c r="AX111" i="1"/>
  <c r="BI163" i="18"/>
  <c r="BH163" i="18"/>
  <c r="BG163" i="18"/>
  <c r="BE163" i="18"/>
  <c r="T163" i="18"/>
  <c r="T162" i="18"/>
  <c r="R163" i="18"/>
  <c r="R162" i="18"/>
  <c r="P163" i="18"/>
  <c r="P162" i="18" s="1"/>
  <c r="BI161" i="18"/>
  <c r="BH161" i="18"/>
  <c r="BG161" i="18"/>
  <c r="BE161" i="18"/>
  <c r="T161" i="18"/>
  <c r="R161" i="18"/>
  <c r="P161" i="18"/>
  <c r="BI160" i="18"/>
  <c r="BH160" i="18"/>
  <c r="BG160" i="18"/>
  <c r="BE160" i="18"/>
  <c r="T160" i="18"/>
  <c r="R160" i="18"/>
  <c r="P160" i="18"/>
  <c r="BI159" i="18"/>
  <c r="BH159" i="18"/>
  <c r="BG159" i="18"/>
  <c r="BE159" i="18"/>
  <c r="T159" i="18"/>
  <c r="R159" i="18"/>
  <c r="P159" i="18"/>
  <c r="BI158" i="18"/>
  <c r="BH158" i="18"/>
  <c r="BG158" i="18"/>
  <c r="BE158" i="18"/>
  <c r="T158" i="18"/>
  <c r="R158" i="18"/>
  <c r="P158" i="18"/>
  <c r="BI157" i="18"/>
  <c r="BH157" i="18"/>
  <c r="BG157" i="18"/>
  <c r="BE157" i="18"/>
  <c r="T157" i="18"/>
  <c r="R157" i="18"/>
  <c r="P157" i="18"/>
  <c r="BI156" i="18"/>
  <c r="BH156" i="18"/>
  <c r="BG156" i="18"/>
  <c r="BE156" i="18"/>
  <c r="T156" i="18"/>
  <c r="R156" i="18"/>
  <c r="P156" i="18"/>
  <c r="BI155" i="18"/>
  <c r="BH155" i="18"/>
  <c r="BG155" i="18"/>
  <c r="BE155" i="18"/>
  <c r="T155" i="18"/>
  <c r="R155" i="18"/>
  <c r="P155" i="18"/>
  <c r="BI154" i="18"/>
  <c r="BH154" i="18"/>
  <c r="BG154" i="18"/>
  <c r="BE154" i="18"/>
  <c r="T154" i="18"/>
  <c r="R154" i="18"/>
  <c r="P154" i="18"/>
  <c r="BI153" i="18"/>
  <c r="BH153" i="18"/>
  <c r="BG153" i="18"/>
  <c r="BE153" i="18"/>
  <c r="T153" i="18"/>
  <c r="R153" i="18"/>
  <c r="P153" i="18"/>
  <c r="BI152" i="18"/>
  <c r="BH152" i="18"/>
  <c r="BG152" i="18"/>
  <c r="BE152" i="18"/>
  <c r="T152" i="18"/>
  <c r="R152" i="18"/>
  <c r="P152" i="18"/>
  <c r="BI151" i="18"/>
  <c r="BH151" i="18"/>
  <c r="BG151" i="18"/>
  <c r="BE151" i="18"/>
  <c r="T151" i="18"/>
  <c r="R151" i="18"/>
  <c r="P151" i="18"/>
  <c r="BI150" i="18"/>
  <c r="BH150" i="18"/>
  <c r="BG150" i="18"/>
  <c r="BE150" i="18"/>
  <c r="T150" i="18"/>
  <c r="R150" i="18"/>
  <c r="P150" i="18"/>
  <c r="BI149" i="18"/>
  <c r="BH149" i="18"/>
  <c r="BG149" i="18"/>
  <c r="BE149" i="18"/>
  <c r="T149" i="18"/>
  <c r="R149" i="18"/>
  <c r="P149" i="18"/>
  <c r="BI148" i="18"/>
  <c r="BH148" i="18"/>
  <c r="BG148" i="18"/>
  <c r="BE148" i="18"/>
  <c r="T148" i="18"/>
  <c r="R148" i="18"/>
  <c r="P148" i="18"/>
  <c r="BI147" i="18"/>
  <c r="BH147" i="18"/>
  <c r="BG147" i="18"/>
  <c r="BE147" i="18"/>
  <c r="T147" i="18"/>
  <c r="R147" i="18"/>
  <c r="P147" i="18"/>
  <c r="BI145" i="18"/>
  <c r="BH145" i="18"/>
  <c r="BG145" i="18"/>
  <c r="BE145" i="18"/>
  <c r="T145" i="18"/>
  <c r="R145" i="18"/>
  <c r="P145" i="18"/>
  <c r="BI144" i="18"/>
  <c r="BH144" i="18"/>
  <c r="BG144" i="18"/>
  <c r="BE144" i="18"/>
  <c r="T144" i="18"/>
  <c r="R144" i="18"/>
  <c r="P144" i="18"/>
  <c r="BI143" i="18"/>
  <c r="BH143" i="18"/>
  <c r="BG143" i="18"/>
  <c r="BE143" i="18"/>
  <c r="T143" i="18"/>
  <c r="R143" i="18"/>
  <c r="P143" i="18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40" i="18"/>
  <c r="BH140" i="18"/>
  <c r="BG140" i="18"/>
  <c r="BE140" i="18"/>
  <c r="T140" i="18"/>
  <c r="R140" i="18"/>
  <c r="P140" i="18"/>
  <c r="BI139" i="18"/>
  <c r="BH139" i="18"/>
  <c r="BG139" i="18"/>
  <c r="BE139" i="18"/>
  <c r="T139" i="18"/>
  <c r="R139" i="18"/>
  <c r="P139" i="18"/>
  <c r="BI137" i="18"/>
  <c r="BH137" i="18"/>
  <c r="BG137" i="18"/>
  <c r="BE137" i="18"/>
  <c r="T137" i="18"/>
  <c r="R137" i="18"/>
  <c r="P137" i="18"/>
  <c r="BI136" i="18"/>
  <c r="BH136" i="18"/>
  <c r="BG136" i="18"/>
  <c r="BE136" i="18"/>
  <c r="T136" i="18"/>
  <c r="R136" i="18"/>
  <c r="P136" i="18"/>
  <c r="BI135" i="18"/>
  <c r="BH135" i="18"/>
  <c r="BG135" i="18"/>
  <c r="BE135" i="18"/>
  <c r="T135" i="18"/>
  <c r="R135" i="18"/>
  <c r="P135" i="18"/>
  <c r="BI134" i="18"/>
  <c r="BH134" i="18"/>
  <c r="BG134" i="18"/>
  <c r="BE134" i="18"/>
  <c r="T134" i="18"/>
  <c r="R134" i="18"/>
  <c r="P134" i="18"/>
  <c r="BI133" i="18"/>
  <c r="BH133" i="18"/>
  <c r="BG133" i="18"/>
  <c r="BE133" i="18"/>
  <c r="T133" i="18"/>
  <c r="R133" i="18"/>
  <c r="P133" i="18"/>
  <c r="BI132" i="18"/>
  <c r="BH132" i="18"/>
  <c r="BG132" i="18"/>
  <c r="BE132" i="18"/>
  <c r="T132" i="18"/>
  <c r="R132" i="18"/>
  <c r="P132" i="18"/>
  <c r="BI131" i="18"/>
  <c r="BH131" i="18"/>
  <c r="BG131" i="18"/>
  <c r="BE131" i="18"/>
  <c r="T131" i="18"/>
  <c r="R131" i="18"/>
  <c r="P131" i="18"/>
  <c r="BI130" i="18"/>
  <c r="BH130" i="18"/>
  <c r="BG130" i="18"/>
  <c r="BE130" i="18"/>
  <c r="T130" i="18"/>
  <c r="R130" i="18"/>
  <c r="P130" i="18"/>
  <c r="BI129" i="18"/>
  <c r="BH129" i="18"/>
  <c r="BG129" i="18"/>
  <c r="BE129" i="18"/>
  <c r="T129" i="18"/>
  <c r="R129" i="18"/>
  <c r="P129" i="18"/>
  <c r="BI128" i="18"/>
  <c r="BH128" i="18"/>
  <c r="BG128" i="18"/>
  <c r="BE128" i="18"/>
  <c r="T128" i="18"/>
  <c r="R128" i="18"/>
  <c r="P128" i="18"/>
  <c r="BI127" i="18"/>
  <c r="BH127" i="18"/>
  <c r="BG127" i="18"/>
  <c r="BE127" i="18"/>
  <c r="T127" i="18"/>
  <c r="R127" i="18"/>
  <c r="P127" i="18"/>
  <c r="BI126" i="18"/>
  <c r="BH126" i="18"/>
  <c r="BG126" i="18"/>
  <c r="BE126" i="18"/>
  <c r="T126" i="18"/>
  <c r="R126" i="18"/>
  <c r="P126" i="18"/>
  <c r="BI125" i="18"/>
  <c r="BH125" i="18"/>
  <c r="BG125" i="18"/>
  <c r="BE125" i="18"/>
  <c r="T125" i="18"/>
  <c r="R125" i="18"/>
  <c r="P125" i="18"/>
  <c r="BI124" i="18"/>
  <c r="BH124" i="18"/>
  <c r="BG124" i="18"/>
  <c r="BE124" i="18"/>
  <c r="T124" i="18"/>
  <c r="R124" i="18"/>
  <c r="P124" i="18"/>
  <c r="F115" i="18"/>
  <c r="E113" i="18"/>
  <c r="F89" i="18"/>
  <c r="E87" i="18"/>
  <c r="J24" i="18"/>
  <c r="E24" i="18"/>
  <c r="J118" i="18"/>
  <c r="J23" i="18"/>
  <c r="J21" i="18"/>
  <c r="E21" i="18"/>
  <c r="J117" i="18" s="1"/>
  <c r="J20" i="18"/>
  <c r="J18" i="18"/>
  <c r="E18" i="18"/>
  <c r="F118" i="18"/>
  <c r="J17" i="18"/>
  <c r="J15" i="18"/>
  <c r="E15" i="18"/>
  <c r="F117" i="18" s="1"/>
  <c r="J14" i="18"/>
  <c r="J12" i="18"/>
  <c r="J89" i="18" s="1"/>
  <c r="E7" i="18"/>
  <c r="E85" i="18"/>
  <c r="J37" i="17"/>
  <c r="J36" i="17"/>
  <c r="AY110" i="1" s="1"/>
  <c r="J35" i="17"/>
  <c r="AX110" i="1"/>
  <c r="BI163" i="17"/>
  <c r="BH163" i="17"/>
  <c r="BG163" i="17"/>
  <c r="BE163" i="17"/>
  <c r="T163" i="17"/>
  <c r="T162" i="17" s="1"/>
  <c r="R163" i="17"/>
  <c r="R162" i="17"/>
  <c r="P163" i="17"/>
  <c r="P162" i="17"/>
  <c r="BI161" i="17"/>
  <c r="BH161" i="17"/>
  <c r="BG161" i="17"/>
  <c r="BE161" i="17"/>
  <c r="T161" i="17"/>
  <c r="R161" i="17"/>
  <c r="P161" i="17"/>
  <c r="BI160" i="17"/>
  <c r="BH160" i="17"/>
  <c r="BG160" i="17"/>
  <c r="BE160" i="17"/>
  <c r="T160" i="17"/>
  <c r="R160" i="17"/>
  <c r="P160" i="17"/>
  <c r="BI159" i="17"/>
  <c r="BH159" i="17"/>
  <c r="BG159" i="17"/>
  <c r="BE159" i="17"/>
  <c r="T159" i="17"/>
  <c r="R159" i="17"/>
  <c r="P159" i="17"/>
  <c r="BI158" i="17"/>
  <c r="BH158" i="17"/>
  <c r="BG158" i="17"/>
  <c r="BE158" i="17"/>
  <c r="T158" i="17"/>
  <c r="R158" i="17"/>
  <c r="P158" i="17"/>
  <c r="BI157" i="17"/>
  <c r="BH157" i="17"/>
  <c r="BG157" i="17"/>
  <c r="BE157" i="17"/>
  <c r="T157" i="17"/>
  <c r="R157" i="17"/>
  <c r="P157" i="17"/>
  <c r="BI156" i="17"/>
  <c r="BH156" i="17"/>
  <c r="BG156" i="17"/>
  <c r="BE156" i="17"/>
  <c r="T156" i="17"/>
  <c r="R156" i="17"/>
  <c r="P156" i="17"/>
  <c r="BI155" i="17"/>
  <c r="BH155" i="17"/>
  <c r="BG155" i="17"/>
  <c r="BE155" i="17"/>
  <c r="T155" i="17"/>
  <c r="R155" i="17"/>
  <c r="P155" i="17"/>
  <c r="BI154" i="17"/>
  <c r="BH154" i="17"/>
  <c r="BG154" i="17"/>
  <c r="BE154" i="17"/>
  <c r="T154" i="17"/>
  <c r="R154" i="17"/>
  <c r="P154" i="17"/>
  <c r="BI153" i="17"/>
  <c r="BH153" i="17"/>
  <c r="BG153" i="17"/>
  <c r="BE153" i="17"/>
  <c r="T153" i="17"/>
  <c r="R153" i="17"/>
  <c r="P153" i="17"/>
  <c r="BI152" i="17"/>
  <c r="BH152" i="17"/>
  <c r="BG152" i="17"/>
  <c r="BE152" i="17"/>
  <c r="T152" i="17"/>
  <c r="R152" i="17"/>
  <c r="P152" i="17"/>
  <c r="BI151" i="17"/>
  <c r="BH151" i="17"/>
  <c r="BG151" i="17"/>
  <c r="BE151" i="17"/>
  <c r="T151" i="17"/>
  <c r="R151" i="17"/>
  <c r="P151" i="17"/>
  <c r="BI150" i="17"/>
  <c r="BH150" i="17"/>
  <c r="BG150" i="17"/>
  <c r="BE150" i="17"/>
  <c r="T150" i="17"/>
  <c r="R150" i="17"/>
  <c r="P150" i="17"/>
  <c r="BI149" i="17"/>
  <c r="BH149" i="17"/>
  <c r="BG149" i="17"/>
  <c r="BE149" i="17"/>
  <c r="T149" i="17"/>
  <c r="R149" i="17"/>
  <c r="P149" i="17"/>
  <c r="BI148" i="17"/>
  <c r="BH148" i="17"/>
  <c r="BG148" i="17"/>
  <c r="BE148" i="17"/>
  <c r="T148" i="17"/>
  <c r="R148" i="17"/>
  <c r="P148" i="17"/>
  <c r="BI147" i="17"/>
  <c r="BH147" i="17"/>
  <c r="BG147" i="17"/>
  <c r="BE147" i="17"/>
  <c r="T147" i="17"/>
  <c r="R147" i="17"/>
  <c r="P147" i="17"/>
  <c r="BI145" i="17"/>
  <c r="BH145" i="17"/>
  <c r="BG145" i="17"/>
  <c r="BE145" i="17"/>
  <c r="T145" i="17"/>
  <c r="R145" i="17"/>
  <c r="P145" i="17"/>
  <c r="BI144" i="17"/>
  <c r="BH144" i="17"/>
  <c r="BG144" i="17"/>
  <c r="BE144" i="17"/>
  <c r="T144" i="17"/>
  <c r="R144" i="17"/>
  <c r="P144" i="17"/>
  <c r="BI143" i="17"/>
  <c r="BH143" i="17"/>
  <c r="BG143" i="17"/>
  <c r="BE143" i="17"/>
  <c r="T143" i="17"/>
  <c r="R143" i="17"/>
  <c r="P143" i="17"/>
  <c r="BI142" i="17"/>
  <c r="BH142" i="17"/>
  <c r="BG142" i="17"/>
  <c r="BE142" i="17"/>
  <c r="T142" i="17"/>
  <c r="R142" i="17"/>
  <c r="P142" i="17"/>
  <c r="BI141" i="17"/>
  <c r="BH141" i="17"/>
  <c r="BG141" i="17"/>
  <c r="BE141" i="17"/>
  <c r="T141" i="17"/>
  <c r="R141" i="17"/>
  <c r="P141" i="17"/>
  <c r="BI140" i="17"/>
  <c r="BH140" i="17"/>
  <c r="BG140" i="17"/>
  <c r="BE140" i="17"/>
  <c r="T140" i="17"/>
  <c r="R140" i="17"/>
  <c r="P140" i="17"/>
  <c r="BI139" i="17"/>
  <c r="BH139" i="17"/>
  <c r="BG139" i="17"/>
  <c r="BE139" i="17"/>
  <c r="T139" i="17"/>
  <c r="R139" i="17"/>
  <c r="P139" i="17"/>
  <c r="BI137" i="17"/>
  <c r="BH137" i="17"/>
  <c r="BG137" i="17"/>
  <c r="BE137" i="17"/>
  <c r="T137" i="17"/>
  <c r="R137" i="17"/>
  <c r="P137" i="17"/>
  <c r="BI136" i="17"/>
  <c r="BH136" i="17"/>
  <c r="BG136" i="17"/>
  <c r="BE136" i="17"/>
  <c r="T136" i="17"/>
  <c r="R136" i="17"/>
  <c r="P136" i="17"/>
  <c r="BI135" i="17"/>
  <c r="BH135" i="17"/>
  <c r="BG135" i="17"/>
  <c r="BE135" i="17"/>
  <c r="T135" i="17"/>
  <c r="R135" i="17"/>
  <c r="P135" i="17"/>
  <c r="BI134" i="17"/>
  <c r="BH134" i="17"/>
  <c r="BG134" i="17"/>
  <c r="BE134" i="17"/>
  <c r="T134" i="17"/>
  <c r="R134" i="17"/>
  <c r="P134" i="17"/>
  <c r="BI133" i="17"/>
  <c r="BH133" i="17"/>
  <c r="BG133" i="17"/>
  <c r="BE133" i="17"/>
  <c r="T133" i="17"/>
  <c r="R133" i="17"/>
  <c r="P133" i="17"/>
  <c r="BI132" i="17"/>
  <c r="BH132" i="17"/>
  <c r="BG132" i="17"/>
  <c r="BE132" i="17"/>
  <c r="T132" i="17"/>
  <c r="R132" i="17"/>
  <c r="P132" i="17"/>
  <c r="BI131" i="17"/>
  <c r="BH131" i="17"/>
  <c r="BG131" i="17"/>
  <c r="BE131" i="17"/>
  <c r="T131" i="17"/>
  <c r="R131" i="17"/>
  <c r="P131" i="17"/>
  <c r="BI130" i="17"/>
  <c r="BH130" i="17"/>
  <c r="BG130" i="17"/>
  <c r="BE130" i="17"/>
  <c r="T130" i="17"/>
  <c r="R130" i="17"/>
  <c r="P130" i="17"/>
  <c r="BI129" i="17"/>
  <c r="BH129" i="17"/>
  <c r="BG129" i="17"/>
  <c r="BE129" i="17"/>
  <c r="T129" i="17"/>
  <c r="R129" i="17"/>
  <c r="P129" i="17"/>
  <c r="BI128" i="17"/>
  <c r="BH128" i="17"/>
  <c r="BG128" i="17"/>
  <c r="BE128" i="17"/>
  <c r="T128" i="17"/>
  <c r="R128" i="17"/>
  <c r="P128" i="17"/>
  <c r="BI127" i="17"/>
  <c r="BH127" i="17"/>
  <c r="BG127" i="17"/>
  <c r="BE127" i="17"/>
  <c r="T127" i="17"/>
  <c r="R127" i="17"/>
  <c r="P127" i="17"/>
  <c r="BI126" i="17"/>
  <c r="BH126" i="17"/>
  <c r="BG126" i="17"/>
  <c r="BE126" i="17"/>
  <c r="T126" i="17"/>
  <c r="R126" i="17"/>
  <c r="P126" i="17"/>
  <c r="BI125" i="17"/>
  <c r="BH125" i="17"/>
  <c r="BG125" i="17"/>
  <c r="BE125" i="17"/>
  <c r="T125" i="17"/>
  <c r="R125" i="17"/>
  <c r="P125" i="17"/>
  <c r="BI124" i="17"/>
  <c r="BH124" i="17"/>
  <c r="BG124" i="17"/>
  <c r="BE124" i="17"/>
  <c r="T124" i="17"/>
  <c r="R124" i="17"/>
  <c r="P124" i="17"/>
  <c r="F115" i="17"/>
  <c r="E113" i="17"/>
  <c r="F89" i="17"/>
  <c r="E87" i="17"/>
  <c r="J24" i="17"/>
  <c r="E24" i="17"/>
  <c r="J92" i="17"/>
  <c r="J23" i="17"/>
  <c r="J21" i="17"/>
  <c r="E21" i="17"/>
  <c r="J91" i="17" s="1"/>
  <c r="J20" i="17"/>
  <c r="J18" i="17"/>
  <c r="E18" i="17"/>
  <c r="F118" i="17"/>
  <c r="J17" i="17"/>
  <c r="J15" i="17"/>
  <c r="E15" i="17"/>
  <c r="F117" i="17" s="1"/>
  <c r="J14" i="17"/>
  <c r="J12" i="17"/>
  <c r="J89" i="17" s="1"/>
  <c r="E7" i="17"/>
  <c r="E111" i="17" s="1"/>
  <c r="J37" i="16"/>
  <c r="J36" i="16"/>
  <c r="AY109" i="1" s="1"/>
  <c r="J35" i="16"/>
  <c r="AX109" i="1"/>
  <c r="BI154" i="16"/>
  <c r="BH154" i="16"/>
  <c r="BG154" i="16"/>
  <c r="BE154" i="16"/>
  <c r="T154" i="16"/>
  <c r="R154" i="16"/>
  <c r="P154" i="16"/>
  <c r="BI153" i="16"/>
  <c r="BH153" i="16"/>
  <c r="BG153" i="16"/>
  <c r="BE153" i="16"/>
  <c r="T153" i="16"/>
  <c r="R153" i="16"/>
  <c r="P153" i="16"/>
  <c r="BI152" i="16"/>
  <c r="BH152" i="16"/>
  <c r="BG152" i="16"/>
  <c r="BE152" i="16"/>
  <c r="T152" i="16"/>
  <c r="R152" i="16"/>
  <c r="P152" i="16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7" i="16"/>
  <c r="BH137" i="16"/>
  <c r="BG137" i="16"/>
  <c r="BE137" i="16"/>
  <c r="T137" i="16"/>
  <c r="R137" i="16"/>
  <c r="P137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BI128" i="16"/>
  <c r="BH128" i="16"/>
  <c r="BG128" i="16"/>
  <c r="BE128" i="16"/>
  <c r="T128" i="16"/>
  <c r="R128" i="16"/>
  <c r="P128" i="16"/>
  <c r="BI127" i="16"/>
  <c r="BH127" i="16"/>
  <c r="BG127" i="16"/>
  <c r="BE127" i="16"/>
  <c r="T127" i="16"/>
  <c r="R127" i="16"/>
  <c r="P127" i="16"/>
  <c r="BI126" i="16"/>
  <c r="BH126" i="16"/>
  <c r="BG126" i="16"/>
  <c r="BE126" i="16"/>
  <c r="T126" i="16"/>
  <c r="R126" i="16"/>
  <c r="P126" i="16"/>
  <c r="BI125" i="16"/>
  <c r="BH125" i="16"/>
  <c r="BG125" i="16"/>
  <c r="BE125" i="16"/>
  <c r="T125" i="16"/>
  <c r="R125" i="16"/>
  <c r="P125" i="16"/>
  <c r="BI124" i="16"/>
  <c r="BH124" i="16"/>
  <c r="BG124" i="16"/>
  <c r="BE124" i="16"/>
  <c r="T124" i="16"/>
  <c r="R124" i="16"/>
  <c r="P124" i="16"/>
  <c r="BI123" i="16"/>
  <c r="BH123" i="16"/>
  <c r="BG123" i="16"/>
  <c r="BE123" i="16"/>
  <c r="T123" i="16"/>
  <c r="R123" i="16"/>
  <c r="P123" i="16"/>
  <c r="F114" i="16"/>
  <c r="E112" i="16"/>
  <c r="F89" i="16"/>
  <c r="E87" i="16"/>
  <c r="J24" i="16"/>
  <c r="E24" i="16"/>
  <c r="J117" i="16" s="1"/>
  <c r="J23" i="16"/>
  <c r="J21" i="16"/>
  <c r="E21" i="16"/>
  <c r="J116" i="16"/>
  <c r="J20" i="16"/>
  <c r="J18" i="16"/>
  <c r="E18" i="16"/>
  <c r="F117" i="16" s="1"/>
  <c r="J17" i="16"/>
  <c r="J15" i="16"/>
  <c r="E15" i="16"/>
  <c r="F91" i="16"/>
  <c r="J14" i="16"/>
  <c r="J12" i="16"/>
  <c r="J114" i="16"/>
  <c r="E7" i="16"/>
  <c r="E85" i="16"/>
  <c r="J37" i="15"/>
  <c r="J36" i="15"/>
  <c r="AY108" i="1"/>
  <c r="J35" i="15"/>
  <c r="AX108" i="1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P128" i="15"/>
  <c r="BI127" i="15"/>
  <c r="BH127" i="15"/>
  <c r="BG127" i="15"/>
  <c r="BE127" i="15"/>
  <c r="T127" i="15"/>
  <c r="R127" i="15"/>
  <c r="P127" i="15"/>
  <c r="BI126" i="15"/>
  <c r="BH126" i="15"/>
  <c r="BG126" i="15"/>
  <c r="BE126" i="15"/>
  <c r="T126" i="15"/>
  <c r="R126" i="15"/>
  <c r="P126" i="15"/>
  <c r="BI125" i="15"/>
  <c r="BH125" i="15"/>
  <c r="BG125" i="15"/>
  <c r="BE125" i="15"/>
  <c r="T125" i="15"/>
  <c r="R125" i="15"/>
  <c r="P125" i="15"/>
  <c r="BI124" i="15"/>
  <c r="BH124" i="15"/>
  <c r="BG124" i="15"/>
  <c r="BE124" i="15"/>
  <c r="T124" i="15"/>
  <c r="R124" i="15"/>
  <c r="P124" i="15"/>
  <c r="BI123" i="15"/>
  <c r="BH123" i="15"/>
  <c r="BG123" i="15"/>
  <c r="BE123" i="15"/>
  <c r="T123" i="15"/>
  <c r="R123" i="15"/>
  <c r="P123" i="15"/>
  <c r="F114" i="15"/>
  <c r="E112" i="15"/>
  <c r="F89" i="15"/>
  <c r="E87" i="15"/>
  <c r="J24" i="15"/>
  <c r="E24" i="15"/>
  <c r="J117" i="15"/>
  <c r="J23" i="15"/>
  <c r="J21" i="15"/>
  <c r="E21" i="15"/>
  <c r="J91" i="15" s="1"/>
  <c r="J20" i="15"/>
  <c r="J18" i="15"/>
  <c r="E18" i="15"/>
  <c r="F92" i="15"/>
  <c r="J17" i="15"/>
  <c r="J15" i="15"/>
  <c r="E15" i="15"/>
  <c r="F116" i="15" s="1"/>
  <c r="J14" i="15"/>
  <c r="J12" i="15"/>
  <c r="J89" i="15"/>
  <c r="E7" i="15"/>
  <c r="E85" i="15" s="1"/>
  <c r="J37" i="14"/>
  <c r="J36" i="14"/>
  <c r="AY107" i="1" s="1"/>
  <c r="J35" i="14"/>
  <c r="AX107" i="1" s="1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BI127" i="14"/>
  <c r="BH127" i="14"/>
  <c r="BG127" i="14"/>
  <c r="BE127" i="14"/>
  <c r="T127" i="14"/>
  <c r="R127" i="14"/>
  <c r="P127" i="14"/>
  <c r="BI126" i="14"/>
  <c r="BH126" i="14"/>
  <c r="BG126" i="14"/>
  <c r="BE126" i="14"/>
  <c r="T126" i="14"/>
  <c r="R126" i="14"/>
  <c r="P126" i="14"/>
  <c r="BI125" i="14"/>
  <c r="BH125" i="14"/>
  <c r="BG125" i="14"/>
  <c r="BE125" i="14"/>
  <c r="T125" i="14"/>
  <c r="R125" i="14"/>
  <c r="P125" i="14"/>
  <c r="BI124" i="14"/>
  <c r="BH124" i="14"/>
  <c r="BG124" i="14"/>
  <c r="BE124" i="14"/>
  <c r="T124" i="14"/>
  <c r="R124" i="14"/>
  <c r="P124" i="14"/>
  <c r="BI123" i="14"/>
  <c r="BH123" i="14"/>
  <c r="BG123" i="14"/>
  <c r="BE123" i="14"/>
  <c r="T123" i="14"/>
  <c r="R123" i="14"/>
  <c r="P123" i="14"/>
  <c r="F114" i="14"/>
  <c r="E112" i="14"/>
  <c r="F89" i="14"/>
  <c r="E87" i="14"/>
  <c r="J24" i="14"/>
  <c r="E24" i="14"/>
  <c r="J117" i="14"/>
  <c r="J23" i="14"/>
  <c r="J21" i="14"/>
  <c r="E21" i="14"/>
  <c r="J91" i="14" s="1"/>
  <c r="J20" i="14"/>
  <c r="J18" i="14"/>
  <c r="E18" i="14"/>
  <c r="F117" i="14"/>
  <c r="J17" i="14"/>
  <c r="J15" i="14"/>
  <c r="E15" i="14"/>
  <c r="F116" i="14" s="1"/>
  <c r="J14" i="14"/>
  <c r="J12" i="14"/>
  <c r="J114" i="14" s="1"/>
  <c r="E7" i="14"/>
  <c r="E110" i="14"/>
  <c r="J37" i="13"/>
  <c r="J36" i="13"/>
  <c r="AY106" i="1"/>
  <c r="J35" i="13"/>
  <c r="AX106" i="1"/>
  <c r="BI227" i="13"/>
  <c r="BH227" i="13"/>
  <c r="BG227" i="13"/>
  <c r="BE227" i="13"/>
  <c r="T227" i="13"/>
  <c r="R227" i="13"/>
  <c r="P227" i="13"/>
  <c r="BI226" i="13"/>
  <c r="BH226" i="13"/>
  <c r="BG226" i="13"/>
  <c r="BE226" i="13"/>
  <c r="T226" i="13"/>
  <c r="R226" i="13"/>
  <c r="P226" i="13"/>
  <c r="BI225" i="13"/>
  <c r="BH225" i="13"/>
  <c r="BG225" i="13"/>
  <c r="BE225" i="13"/>
  <c r="T225" i="13"/>
  <c r="R225" i="13"/>
  <c r="P225" i="13"/>
  <c r="BI224" i="13"/>
  <c r="BH224" i="13"/>
  <c r="BG224" i="13"/>
  <c r="BE224" i="13"/>
  <c r="T224" i="13"/>
  <c r="R224" i="13"/>
  <c r="P224" i="13"/>
  <c r="BI223" i="13"/>
  <c r="BH223" i="13"/>
  <c r="BG223" i="13"/>
  <c r="BE223" i="13"/>
  <c r="T223" i="13"/>
  <c r="R223" i="13"/>
  <c r="P223" i="13"/>
  <c r="BI222" i="13"/>
  <c r="BH222" i="13"/>
  <c r="BG222" i="13"/>
  <c r="BE222" i="13"/>
  <c r="T222" i="13"/>
  <c r="R222" i="13"/>
  <c r="P222" i="13"/>
  <c r="BI221" i="13"/>
  <c r="BH221" i="13"/>
  <c r="BG221" i="13"/>
  <c r="BE221" i="13"/>
  <c r="T221" i="13"/>
  <c r="R221" i="13"/>
  <c r="P221" i="13"/>
  <c r="BI220" i="13"/>
  <c r="BH220" i="13"/>
  <c r="BG220" i="13"/>
  <c r="BE220" i="13"/>
  <c r="T220" i="13"/>
  <c r="R220" i="13"/>
  <c r="P220" i="13"/>
  <c r="BI219" i="13"/>
  <c r="BH219" i="13"/>
  <c r="BG219" i="13"/>
  <c r="BE219" i="13"/>
  <c r="T219" i="13"/>
  <c r="R219" i="13"/>
  <c r="P219" i="13"/>
  <c r="BI218" i="13"/>
  <c r="BH218" i="13"/>
  <c r="BG218" i="13"/>
  <c r="BE218" i="13"/>
  <c r="T218" i="13"/>
  <c r="R218" i="13"/>
  <c r="P218" i="13"/>
  <c r="BI217" i="13"/>
  <c r="BH217" i="13"/>
  <c r="BG217" i="13"/>
  <c r="BE217" i="13"/>
  <c r="T217" i="13"/>
  <c r="R217" i="13"/>
  <c r="P217" i="13"/>
  <c r="BI216" i="13"/>
  <c r="BH216" i="13"/>
  <c r="BG216" i="13"/>
  <c r="BE216" i="13"/>
  <c r="T216" i="13"/>
  <c r="R216" i="13"/>
  <c r="P216" i="13"/>
  <c r="BI215" i="13"/>
  <c r="BH215" i="13"/>
  <c r="BG215" i="13"/>
  <c r="BE215" i="13"/>
  <c r="T215" i="13"/>
  <c r="R215" i="13"/>
  <c r="P215" i="13"/>
  <c r="BI214" i="13"/>
  <c r="BH214" i="13"/>
  <c r="BG214" i="13"/>
  <c r="BE214" i="13"/>
  <c r="T214" i="13"/>
  <c r="R214" i="13"/>
  <c r="P214" i="13"/>
  <c r="BI213" i="13"/>
  <c r="BH213" i="13"/>
  <c r="BG213" i="13"/>
  <c r="BE213" i="13"/>
  <c r="T213" i="13"/>
  <c r="R213" i="13"/>
  <c r="P213" i="13"/>
  <c r="BI212" i="13"/>
  <c r="BH212" i="13"/>
  <c r="BG212" i="13"/>
  <c r="BE212" i="13"/>
  <c r="T212" i="13"/>
  <c r="R212" i="13"/>
  <c r="P212" i="13"/>
  <c r="BI211" i="13"/>
  <c r="BH211" i="13"/>
  <c r="BG211" i="13"/>
  <c r="BE211" i="13"/>
  <c r="T211" i="13"/>
  <c r="R211" i="13"/>
  <c r="P211" i="13"/>
  <c r="BI210" i="13"/>
  <c r="BH210" i="13"/>
  <c r="BG210" i="13"/>
  <c r="BE210" i="13"/>
  <c r="T210" i="13"/>
  <c r="R210" i="13"/>
  <c r="P210" i="13"/>
  <c r="BI209" i="13"/>
  <c r="BH209" i="13"/>
  <c r="BG209" i="13"/>
  <c r="BE209" i="13"/>
  <c r="T209" i="13"/>
  <c r="R209" i="13"/>
  <c r="P209" i="13"/>
  <c r="BI208" i="13"/>
  <c r="BH208" i="13"/>
  <c r="BG208" i="13"/>
  <c r="BE208" i="13"/>
  <c r="T208" i="13"/>
  <c r="R208" i="13"/>
  <c r="P208" i="13"/>
  <c r="BI207" i="13"/>
  <c r="BH207" i="13"/>
  <c r="BG207" i="13"/>
  <c r="BE207" i="13"/>
  <c r="T207" i="13"/>
  <c r="R207" i="13"/>
  <c r="P207" i="13"/>
  <c r="BI206" i="13"/>
  <c r="BH206" i="13"/>
  <c r="BG206" i="13"/>
  <c r="BE206" i="13"/>
  <c r="T206" i="13"/>
  <c r="R206" i="13"/>
  <c r="P206" i="13"/>
  <c r="BI205" i="13"/>
  <c r="BH205" i="13"/>
  <c r="BG205" i="13"/>
  <c r="BE205" i="13"/>
  <c r="T205" i="13"/>
  <c r="R205" i="13"/>
  <c r="P205" i="13"/>
  <c r="BI204" i="13"/>
  <c r="BH204" i="13"/>
  <c r="BG204" i="13"/>
  <c r="BE204" i="13"/>
  <c r="T204" i="13"/>
  <c r="R204" i="13"/>
  <c r="P204" i="13"/>
  <c r="BI203" i="13"/>
  <c r="BH203" i="13"/>
  <c r="BG203" i="13"/>
  <c r="BE203" i="13"/>
  <c r="T203" i="13"/>
  <c r="R203" i="13"/>
  <c r="P203" i="13"/>
  <c r="BI202" i="13"/>
  <c r="BH202" i="13"/>
  <c r="BG202" i="13"/>
  <c r="BE202" i="13"/>
  <c r="T202" i="13"/>
  <c r="R202" i="13"/>
  <c r="P202" i="13"/>
  <c r="BI201" i="13"/>
  <c r="BH201" i="13"/>
  <c r="BG201" i="13"/>
  <c r="BE201" i="13"/>
  <c r="T201" i="13"/>
  <c r="R201" i="13"/>
  <c r="P201" i="13"/>
  <c r="BI200" i="13"/>
  <c r="BH200" i="13"/>
  <c r="BG200" i="13"/>
  <c r="BE200" i="13"/>
  <c r="T200" i="13"/>
  <c r="R200" i="13"/>
  <c r="P200" i="13"/>
  <c r="BI199" i="13"/>
  <c r="BH199" i="13"/>
  <c r="BG199" i="13"/>
  <c r="BE199" i="13"/>
  <c r="T199" i="13"/>
  <c r="R199" i="13"/>
  <c r="P199" i="13"/>
  <c r="BI198" i="13"/>
  <c r="BH198" i="13"/>
  <c r="BG198" i="13"/>
  <c r="BE198" i="13"/>
  <c r="T198" i="13"/>
  <c r="R198" i="13"/>
  <c r="P198" i="13"/>
  <c r="BI197" i="13"/>
  <c r="BH197" i="13"/>
  <c r="BG197" i="13"/>
  <c r="BE197" i="13"/>
  <c r="T197" i="13"/>
  <c r="R197" i="13"/>
  <c r="P197" i="13"/>
  <c r="BI196" i="13"/>
  <c r="BH196" i="13"/>
  <c r="BG196" i="13"/>
  <c r="BE196" i="13"/>
  <c r="T196" i="13"/>
  <c r="R196" i="13"/>
  <c r="P196" i="13"/>
  <c r="BI195" i="13"/>
  <c r="BH195" i="13"/>
  <c r="BG195" i="13"/>
  <c r="BE195" i="13"/>
  <c r="T195" i="13"/>
  <c r="R195" i="13"/>
  <c r="P195" i="13"/>
  <c r="BI194" i="13"/>
  <c r="BH194" i="13"/>
  <c r="BG194" i="13"/>
  <c r="BE194" i="13"/>
  <c r="T194" i="13"/>
  <c r="R194" i="13"/>
  <c r="P194" i="13"/>
  <c r="BI193" i="13"/>
  <c r="BH193" i="13"/>
  <c r="BG193" i="13"/>
  <c r="BE193" i="13"/>
  <c r="T193" i="13"/>
  <c r="R193" i="13"/>
  <c r="P193" i="13"/>
  <c r="BI192" i="13"/>
  <c r="BH192" i="13"/>
  <c r="BG192" i="13"/>
  <c r="BE192" i="13"/>
  <c r="T192" i="13"/>
  <c r="R192" i="13"/>
  <c r="P192" i="13"/>
  <c r="BI191" i="13"/>
  <c r="BH191" i="13"/>
  <c r="BG191" i="13"/>
  <c r="BE191" i="13"/>
  <c r="T191" i="13"/>
  <c r="R191" i="13"/>
  <c r="P191" i="13"/>
  <c r="BI190" i="13"/>
  <c r="BH190" i="13"/>
  <c r="BG190" i="13"/>
  <c r="BE190" i="13"/>
  <c r="T190" i="13"/>
  <c r="R190" i="13"/>
  <c r="P190" i="13"/>
  <c r="BI189" i="13"/>
  <c r="BH189" i="13"/>
  <c r="BG189" i="13"/>
  <c r="BE189" i="13"/>
  <c r="T189" i="13"/>
  <c r="R189" i="13"/>
  <c r="P189" i="13"/>
  <c r="BI188" i="13"/>
  <c r="BH188" i="13"/>
  <c r="BG188" i="13"/>
  <c r="BE188" i="13"/>
  <c r="T188" i="13"/>
  <c r="R188" i="13"/>
  <c r="P188" i="13"/>
  <c r="BI187" i="13"/>
  <c r="BH187" i="13"/>
  <c r="BG187" i="13"/>
  <c r="BE187" i="13"/>
  <c r="T187" i="13"/>
  <c r="R187" i="13"/>
  <c r="P187" i="13"/>
  <c r="BI186" i="13"/>
  <c r="BH186" i="13"/>
  <c r="BG186" i="13"/>
  <c r="BE186" i="13"/>
  <c r="T186" i="13"/>
  <c r="R186" i="13"/>
  <c r="P186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3" i="13"/>
  <c r="BH183" i="13"/>
  <c r="BG183" i="13"/>
  <c r="BE183" i="13"/>
  <c r="T183" i="13"/>
  <c r="R183" i="13"/>
  <c r="P183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80" i="13"/>
  <c r="BH180" i="13"/>
  <c r="BG180" i="13"/>
  <c r="BE180" i="13"/>
  <c r="T180" i="13"/>
  <c r="R180" i="13"/>
  <c r="P180" i="13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6" i="13"/>
  <c r="BH176" i="13"/>
  <c r="BG176" i="13"/>
  <c r="BE176" i="13"/>
  <c r="T176" i="13"/>
  <c r="R176" i="13"/>
  <c r="P176" i="13"/>
  <c r="BI175" i="13"/>
  <c r="BH175" i="13"/>
  <c r="BG175" i="13"/>
  <c r="BE175" i="13"/>
  <c r="T175" i="13"/>
  <c r="R175" i="13"/>
  <c r="P175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2" i="13"/>
  <c r="BH172" i="13"/>
  <c r="BG172" i="13"/>
  <c r="BE172" i="13"/>
  <c r="T172" i="13"/>
  <c r="R172" i="13"/>
  <c r="P172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6" i="13"/>
  <c r="BH126" i="13"/>
  <c r="BG126" i="13"/>
  <c r="BE126" i="13"/>
  <c r="T126" i="13"/>
  <c r="R126" i="13"/>
  <c r="P126" i="13"/>
  <c r="BI125" i="13"/>
  <c r="BH125" i="13"/>
  <c r="BG125" i="13"/>
  <c r="BE125" i="13"/>
  <c r="T125" i="13"/>
  <c r="R125" i="13"/>
  <c r="P125" i="13"/>
  <c r="BI124" i="13"/>
  <c r="BH124" i="13"/>
  <c r="BG124" i="13"/>
  <c r="BE124" i="13"/>
  <c r="T124" i="13"/>
  <c r="R124" i="13"/>
  <c r="P124" i="13"/>
  <c r="BI123" i="13"/>
  <c r="BH123" i="13"/>
  <c r="BG123" i="13"/>
  <c r="BE123" i="13"/>
  <c r="T123" i="13"/>
  <c r="R123" i="13"/>
  <c r="P123" i="13"/>
  <c r="BI122" i="13"/>
  <c r="BH122" i="13"/>
  <c r="BG122" i="13"/>
  <c r="BE122" i="13"/>
  <c r="T122" i="13"/>
  <c r="R122" i="13"/>
  <c r="P122" i="13"/>
  <c r="F113" i="13"/>
  <c r="E111" i="13"/>
  <c r="F89" i="13"/>
  <c r="E87" i="13"/>
  <c r="J24" i="13"/>
  <c r="E24" i="13"/>
  <c r="J116" i="13" s="1"/>
  <c r="J23" i="13"/>
  <c r="J21" i="13"/>
  <c r="E21" i="13"/>
  <c r="J91" i="13"/>
  <c r="J20" i="13"/>
  <c r="J18" i="13"/>
  <c r="E18" i="13"/>
  <c r="F92" i="13" s="1"/>
  <c r="J17" i="13"/>
  <c r="J15" i="13"/>
  <c r="E15" i="13"/>
  <c r="F91" i="13"/>
  <c r="J14" i="13"/>
  <c r="J12" i="13"/>
  <c r="J113" i="13"/>
  <c r="E7" i="13"/>
  <c r="E109" i="13"/>
  <c r="J37" i="12"/>
  <c r="J36" i="12"/>
  <c r="AY105" i="1"/>
  <c r="J35" i="12"/>
  <c r="AX105" i="1" s="1"/>
  <c r="BI227" i="12"/>
  <c r="BH227" i="12"/>
  <c r="BG227" i="12"/>
  <c r="BE227" i="12"/>
  <c r="T227" i="12"/>
  <c r="R227" i="12"/>
  <c r="P227" i="12"/>
  <c r="BI226" i="12"/>
  <c r="BH226" i="12"/>
  <c r="BG226" i="12"/>
  <c r="BE226" i="12"/>
  <c r="T226" i="12"/>
  <c r="R226" i="12"/>
  <c r="P226" i="12"/>
  <c r="BI225" i="12"/>
  <c r="BH225" i="12"/>
  <c r="BG225" i="12"/>
  <c r="BE225" i="12"/>
  <c r="T225" i="12"/>
  <c r="R225" i="12"/>
  <c r="P225" i="12"/>
  <c r="BI224" i="12"/>
  <c r="BH224" i="12"/>
  <c r="BG224" i="12"/>
  <c r="BE224" i="12"/>
  <c r="T224" i="12"/>
  <c r="R224" i="12"/>
  <c r="P224" i="12"/>
  <c r="BI223" i="12"/>
  <c r="BH223" i="12"/>
  <c r="BG223" i="12"/>
  <c r="BE223" i="12"/>
  <c r="T223" i="12"/>
  <c r="R223" i="12"/>
  <c r="P223" i="12"/>
  <c r="BI222" i="12"/>
  <c r="BH222" i="12"/>
  <c r="BG222" i="12"/>
  <c r="BE222" i="12"/>
  <c r="T222" i="12"/>
  <c r="R222" i="12"/>
  <c r="P222" i="12"/>
  <c r="BI221" i="12"/>
  <c r="BH221" i="12"/>
  <c r="BG221" i="12"/>
  <c r="BE221" i="12"/>
  <c r="T221" i="12"/>
  <c r="R221" i="12"/>
  <c r="P221" i="12"/>
  <c r="BI220" i="12"/>
  <c r="BH220" i="12"/>
  <c r="BG220" i="12"/>
  <c r="BE220" i="12"/>
  <c r="T220" i="12"/>
  <c r="R220" i="12"/>
  <c r="P220" i="12"/>
  <c r="BI219" i="12"/>
  <c r="BH219" i="12"/>
  <c r="BG219" i="12"/>
  <c r="BE219" i="12"/>
  <c r="T219" i="12"/>
  <c r="R219" i="12"/>
  <c r="P219" i="12"/>
  <c r="BI218" i="12"/>
  <c r="BH218" i="12"/>
  <c r="BG218" i="12"/>
  <c r="BE218" i="12"/>
  <c r="T218" i="12"/>
  <c r="R218" i="12"/>
  <c r="P218" i="12"/>
  <c r="BI217" i="12"/>
  <c r="BH217" i="12"/>
  <c r="BG217" i="12"/>
  <c r="BE217" i="12"/>
  <c r="T217" i="12"/>
  <c r="R217" i="12"/>
  <c r="P217" i="12"/>
  <c r="BI216" i="12"/>
  <c r="BH216" i="12"/>
  <c r="BG216" i="12"/>
  <c r="BE216" i="12"/>
  <c r="T216" i="12"/>
  <c r="R216" i="12"/>
  <c r="P216" i="12"/>
  <c r="BI215" i="12"/>
  <c r="BH215" i="12"/>
  <c r="BG215" i="12"/>
  <c r="BE215" i="12"/>
  <c r="T215" i="12"/>
  <c r="R215" i="12"/>
  <c r="P215" i="12"/>
  <c r="BI214" i="12"/>
  <c r="BH214" i="12"/>
  <c r="BG214" i="12"/>
  <c r="BE214" i="12"/>
  <c r="T214" i="12"/>
  <c r="R214" i="12"/>
  <c r="P214" i="12"/>
  <c r="BI213" i="12"/>
  <c r="BH213" i="12"/>
  <c r="BG213" i="12"/>
  <c r="BE213" i="12"/>
  <c r="T213" i="12"/>
  <c r="R213" i="12"/>
  <c r="P213" i="12"/>
  <c r="BI212" i="12"/>
  <c r="BH212" i="12"/>
  <c r="BG212" i="12"/>
  <c r="BE212" i="12"/>
  <c r="T212" i="12"/>
  <c r="R212" i="12"/>
  <c r="P212" i="12"/>
  <c r="BI211" i="12"/>
  <c r="BH211" i="12"/>
  <c r="BG211" i="12"/>
  <c r="BE211" i="12"/>
  <c r="T211" i="12"/>
  <c r="R211" i="12"/>
  <c r="P211" i="12"/>
  <c r="BI210" i="12"/>
  <c r="BH210" i="12"/>
  <c r="BG210" i="12"/>
  <c r="BE210" i="12"/>
  <c r="T210" i="12"/>
  <c r="R210" i="12"/>
  <c r="P210" i="12"/>
  <c r="BI209" i="12"/>
  <c r="BH209" i="12"/>
  <c r="BG209" i="12"/>
  <c r="BE209" i="12"/>
  <c r="T209" i="12"/>
  <c r="R209" i="12"/>
  <c r="P209" i="12"/>
  <c r="BI208" i="12"/>
  <c r="BH208" i="12"/>
  <c r="BG208" i="12"/>
  <c r="BE208" i="12"/>
  <c r="T208" i="12"/>
  <c r="R208" i="12"/>
  <c r="P208" i="12"/>
  <c r="BI207" i="12"/>
  <c r="BH207" i="12"/>
  <c r="BG207" i="12"/>
  <c r="BE207" i="12"/>
  <c r="T207" i="12"/>
  <c r="R207" i="12"/>
  <c r="P207" i="12"/>
  <c r="BI206" i="12"/>
  <c r="BH206" i="12"/>
  <c r="BG206" i="12"/>
  <c r="BE206" i="12"/>
  <c r="T206" i="12"/>
  <c r="R206" i="12"/>
  <c r="P206" i="12"/>
  <c r="BI205" i="12"/>
  <c r="BH205" i="12"/>
  <c r="BG205" i="12"/>
  <c r="BE205" i="12"/>
  <c r="T205" i="12"/>
  <c r="R205" i="12"/>
  <c r="P205" i="12"/>
  <c r="BI204" i="12"/>
  <c r="BH204" i="12"/>
  <c r="BG204" i="12"/>
  <c r="BE204" i="12"/>
  <c r="T204" i="12"/>
  <c r="R204" i="12"/>
  <c r="P204" i="12"/>
  <c r="BI203" i="12"/>
  <c r="BH203" i="12"/>
  <c r="BG203" i="12"/>
  <c r="BE203" i="12"/>
  <c r="T203" i="12"/>
  <c r="R203" i="12"/>
  <c r="P203" i="12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200" i="12"/>
  <c r="BH200" i="12"/>
  <c r="BG200" i="12"/>
  <c r="BE200" i="12"/>
  <c r="T200" i="12"/>
  <c r="R200" i="12"/>
  <c r="P200" i="12"/>
  <c r="BI199" i="12"/>
  <c r="BH199" i="12"/>
  <c r="BG199" i="12"/>
  <c r="BE199" i="12"/>
  <c r="T199" i="12"/>
  <c r="R199" i="12"/>
  <c r="P199" i="12"/>
  <c r="BI198" i="12"/>
  <c r="BH198" i="12"/>
  <c r="BG198" i="12"/>
  <c r="BE198" i="12"/>
  <c r="T198" i="12"/>
  <c r="R198" i="12"/>
  <c r="P198" i="12"/>
  <c r="BI197" i="12"/>
  <c r="BH197" i="12"/>
  <c r="BG197" i="12"/>
  <c r="BE197" i="12"/>
  <c r="T197" i="12"/>
  <c r="R197" i="12"/>
  <c r="P197" i="12"/>
  <c r="BI196" i="12"/>
  <c r="BH196" i="12"/>
  <c r="BG196" i="12"/>
  <c r="BE196" i="12"/>
  <c r="T196" i="12"/>
  <c r="R196" i="12"/>
  <c r="P196" i="12"/>
  <c r="BI195" i="12"/>
  <c r="BH195" i="12"/>
  <c r="BG195" i="12"/>
  <c r="BE195" i="12"/>
  <c r="T195" i="12"/>
  <c r="R195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30" i="12"/>
  <c r="BH130" i="12"/>
  <c r="BG130" i="12"/>
  <c r="BE130" i="12"/>
  <c r="T130" i="12"/>
  <c r="R130" i="12"/>
  <c r="P130" i="12"/>
  <c r="BI129" i="12"/>
  <c r="BH129" i="12"/>
  <c r="BG129" i="12"/>
  <c r="BE129" i="12"/>
  <c r="T129" i="12"/>
  <c r="R129" i="12"/>
  <c r="P129" i="12"/>
  <c r="BI128" i="12"/>
  <c r="BH128" i="12"/>
  <c r="BG128" i="12"/>
  <c r="BE128" i="12"/>
  <c r="T128" i="12"/>
  <c r="R128" i="12"/>
  <c r="P128" i="12"/>
  <c r="BI127" i="12"/>
  <c r="BH127" i="12"/>
  <c r="BG127" i="12"/>
  <c r="BE127" i="12"/>
  <c r="T127" i="12"/>
  <c r="R127" i="12"/>
  <c r="P127" i="12"/>
  <c r="BI126" i="12"/>
  <c r="BH126" i="12"/>
  <c r="BG126" i="12"/>
  <c r="BE126" i="12"/>
  <c r="T126" i="12"/>
  <c r="R126" i="12"/>
  <c r="P126" i="12"/>
  <c r="BI125" i="12"/>
  <c r="BH125" i="12"/>
  <c r="BG125" i="12"/>
  <c r="BE125" i="12"/>
  <c r="T125" i="12"/>
  <c r="R125" i="12"/>
  <c r="P125" i="12"/>
  <c r="BI124" i="12"/>
  <c r="BH124" i="12"/>
  <c r="BG124" i="12"/>
  <c r="BE124" i="12"/>
  <c r="T124" i="12"/>
  <c r="R124" i="12"/>
  <c r="P124" i="12"/>
  <c r="BI123" i="12"/>
  <c r="BH123" i="12"/>
  <c r="BG123" i="12"/>
  <c r="BE123" i="12"/>
  <c r="T123" i="12"/>
  <c r="R123" i="12"/>
  <c r="P123" i="12"/>
  <c r="BI122" i="12"/>
  <c r="BH122" i="12"/>
  <c r="BG122" i="12"/>
  <c r="BE122" i="12"/>
  <c r="T122" i="12"/>
  <c r="R122" i="12"/>
  <c r="P122" i="12"/>
  <c r="F113" i="12"/>
  <c r="E111" i="12"/>
  <c r="F89" i="12"/>
  <c r="E87" i="12"/>
  <c r="J24" i="12"/>
  <c r="E24" i="12"/>
  <c r="J116" i="12"/>
  <c r="J23" i="12"/>
  <c r="J21" i="12"/>
  <c r="E21" i="12"/>
  <c r="J91" i="12" s="1"/>
  <c r="J20" i="12"/>
  <c r="J18" i="12"/>
  <c r="E18" i="12"/>
  <c r="F116" i="12"/>
  <c r="J17" i="12"/>
  <c r="J15" i="12"/>
  <c r="E15" i="12"/>
  <c r="F91" i="12" s="1"/>
  <c r="J14" i="12"/>
  <c r="J12" i="12"/>
  <c r="J113" i="12" s="1"/>
  <c r="E7" i="12"/>
  <c r="E85" i="12"/>
  <c r="J37" i="11"/>
  <c r="J36" i="11"/>
  <c r="AY104" i="1"/>
  <c r="J35" i="11"/>
  <c r="AX104" i="1"/>
  <c r="BI227" i="11"/>
  <c r="BH227" i="11"/>
  <c r="BG227" i="11"/>
  <c r="BE227" i="11"/>
  <c r="T227" i="11"/>
  <c r="R227" i="11"/>
  <c r="P227" i="11"/>
  <c r="BI226" i="11"/>
  <c r="BH226" i="11"/>
  <c r="BG226" i="11"/>
  <c r="BE226" i="11"/>
  <c r="T226" i="11"/>
  <c r="R226" i="11"/>
  <c r="P226" i="11"/>
  <c r="BI225" i="11"/>
  <c r="BH225" i="11"/>
  <c r="BG225" i="11"/>
  <c r="BE225" i="11"/>
  <c r="T225" i="11"/>
  <c r="R225" i="11"/>
  <c r="P225" i="11"/>
  <c r="BI224" i="11"/>
  <c r="BH224" i="11"/>
  <c r="BG224" i="11"/>
  <c r="BE224" i="11"/>
  <c r="T224" i="11"/>
  <c r="R224" i="11"/>
  <c r="P224" i="11"/>
  <c r="BI223" i="11"/>
  <c r="BH223" i="11"/>
  <c r="BG223" i="11"/>
  <c r="BE223" i="11"/>
  <c r="T223" i="11"/>
  <c r="R223" i="11"/>
  <c r="P223" i="11"/>
  <c r="BI222" i="11"/>
  <c r="BH222" i="11"/>
  <c r="BG222" i="11"/>
  <c r="BE222" i="11"/>
  <c r="T222" i="11"/>
  <c r="R222" i="11"/>
  <c r="P222" i="11"/>
  <c r="BI221" i="11"/>
  <c r="BH221" i="11"/>
  <c r="BG221" i="11"/>
  <c r="BE221" i="11"/>
  <c r="T221" i="11"/>
  <c r="R221" i="11"/>
  <c r="P221" i="11"/>
  <c r="BI220" i="11"/>
  <c r="BH220" i="11"/>
  <c r="BG220" i="11"/>
  <c r="BE220" i="11"/>
  <c r="T220" i="11"/>
  <c r="R220" i="11"/>
  <c r="P220" i="11"/>
  <c r="BI219" i="11"/>
  <c r="BH219" i="11"/>
  <c r="BG219" i="11"/>
  <c r="BE219" i="11"/>
  <c r="T219" i="11"/>
  <c r="R219" i="11"/>
  <c r="P219" i="11"/>
  <c r="BI218" i="11"/>
  <c r="BH218" i="11"/>
  <c r="BG218" i="11"/>
  <c r="BE218" i="11"/>
  <c r="T218" i="11"/>
  <c r="R218" i="11"/>
  <c r="P218" i="11"/>
  <c r="BI217" i="11"/>
  <c r="BH217" i="11"/>
  <c r="BG217" i="11"/>
  <c r="BE217" i="11"/>
  <c r="T217" i="11"/>
  <c r="R217" i="11"/>
  <c r="P217" i="11"/>
  <c r="BI216" i="11"/>
  <c r="BH216" i="11"/>
  <c r="BG216" i="11"/>
  <c r="BE216" i="11"/>
  <c r="T216" i="11"/>
  <c r="R216" i="11"/>
  <c r="P216" i="11"/>
  <c r="BI215" i="11"/>
  <c r="BH215" i="11"/>
  <c r="BG215" i="11"/>
  <c r="BE215" i="11"/>
  <c r="T215" i="11"/>
  <c r="R215" i="11"/>
  <c r="P215" i="11"/>
  <c r="BI214" i="11"/>
  <c r="BH214" i="11"/>
  <c r="BG214" i="11"/>
  <c r="BE214" i="11"/>
  <c r="T214" i="11"/>
  <c r="R214" i="11"/>
  <c r="P214" i="11"/>
  <c r="BI213" i="11"/>
  <c r="BH213" i="11"/>
  <c r="BG213" i="11"/>
  <c r="BE213" i="11"/>
  <c r="T213" i="11"/>
  <c r="R213" i="11"/>
  <c r="P213" i="11"/>
  <c r="BI212" i="11"/>
  <c r="BH212" i="11"/>
  <c r="BG212" i="11"/>
  <c r="BE212" i="11"/>
  <c r="T212" i="11"/>
  <c r="R212" i="11"/>
  <c r="P212" i="11"/>
  <c r="BI211" i="11"/>
  <c r="BH211" i="11"/>
  <c r="BG211" i="11"/>
  <c r="BE211" i="11"/>
  <c r="T211" i="11"/>
  <c r="R211" i="11"/>
  <c r="P211" i="11"/>
  <c r="BI210" i="11"/>
  <c r="BH210" i="11"/>
  <c r="BG210" i="11"/>
  <c r="BE210" i="11"/>
  <c r="T210" i="11"/>
  <c r="R210" i="11"/>
  <c r="P210" i="11"/>
  <c r="BI209" i="11"/>
  <c r="BH209" i="11"/>
  <c r="BG209" i="11"/>
  <c r="BE209" i="11"/>
  <c r="T209" i="11"/>
  <c r="R209" i="11"/>
  <c r="P209" i="11"/>
  <c r="BI208" i="11"/>
  <c r="BH208" i="11"/>
  <c r="BG208" i="11"/>
  <c r="BE208" i="11"/>
  <c r="T208" i="11"/>
  <c r="R208" i="11"/>
  <c r="P208" i="11"/>
  <c r="BI207" i="11"/>
  <c r="BH207" i="11"/>
  <c r="BG207" i="11"/>
  <c r="BE207" i="11"/>
  <c r="T207" i="11"/>
  <c r="R207" i="11"/>
  <c r="P207" i="11"/>
  <c r="BI206" i="11"/>
  <c r="BH206" i="11"/>
  <c r="BG206" i="11"/>
  <c r="BE206" i="11"/>
  <c r="T206" i="11"/>
  <c r="R206" i="11"/>
  <c r="P206" i="11"/>
  <c r="BI205" i="11"/>
  <c r="BH205" i="11"/>
  <c r="BG205" i="11"/>
  <c r="BE205" i="11"/>
  <c r="T205" i="11"/>
  <c r="R205" i="11"/>
  <c r="P205" i="11"/>
  <c r="BI204" i="11"/>
  <c r="BH204" i="11"/>
  <c r="BG204" i="11"/>
  <c r="BE204" i="11"/>
  <c r="T204" i="11"/>
  <c r="R204" i="11"/>
  <c r="P204" i="11"/>
  <c r="BI203" i="11"/>
  <c r="BH203" i="11"/>
  <c r="BG203" i="11"/>
  <c r="BE203" i="11"/>
  <c r="T203" i="11"/>
  <c r="R203" i="11"/>
  <c r="P203" i="11"/>
  <c r="BI202" i="11"/>
  <c r="BH202" i="11"/>
  <c r="BG202" i="11"/>
  <c r="BE202" i="11"/>
  <c r="T202" i="11"/>
  <c r="R202" i="11"/>
  <c r="P202" i="11"/>
  <c r="BI201" i="11"/>
  <c r="BH201" i="11"/>
  <c r="BG201" i="11"/>
  <c r="BE201" i="11"/>
  <c r="T201" i="11"/>
  <c r="R201" i="11"/>
  <c r="P201" i="11"/>
  <c r="BI200" i="11"/>
  <c r="BH200" i="11"/>
  <c r="BG200" i="11"/>
  <c r="BE200" i="11"/>
  <c r="T200" i="11"/>
  <c r="R200" i="11"/>
  <c r="P200" i="11"/>
  <c r="BI199" i="11"/>
  <c r="BH199" i="11"/>
  <c r="BG199" i="11"/>
  <c r="BE199" i="11"/>
  <c r="T199" i="11"/>
  <c r="R199" i="11"/>
  <c r="P199" i="11"/>
  <c r="BI198" i="11"/>
  <c r="BH198" i="11"/>
  <c r="BG198" i="11"/>
  <c r="BE198" i="11"/>
  <c r="T198" i="11"/>
  <c r="R198" i="11"/>
  <c r="P198" i="11"/>
  <c r="BI197" i="11"/>
  <c r="BH197" i="11"/>
  <c r="BG197" i="11"/>
  <c r="BE197" i="11"/>
  <c r="T197" i="11"/>
  <c r="R197" i="11"/>
  <c r="P197" i="11"/>
  <c r="BI196" i="11"/>
  <c r="BH196" i="11"/>
  <c r="BG196" i="11"/>
  <c r="BE196" i="11"/>
  <c r="T196" i="11"/>
  <c r="R196" i="11"/>
  <c r="P196" i="11"/>
  <c r="BI195" i="11"/>
  <c r="BH195" i="11"/>
  <c r="BG195" i="11"/>
  <c r="BE195" i="11"/>
  <c r="T195" i="11"/>
  <c r="R195" i="11"/>
  <c r="P195" i="11"/>
  <c r="BI194" i="11"/>
  <c r="BH194" i="11"/>
  <c r="BG194" i="11"/>
  <c r="BE194" i="11"/>
  <c r="T194" i="11"/>
  <c r="R194" i="11"/>
  <c r="P194" i="11"/>
  <c r="BI193" i="11"/>
  <c r="BH193" i="11"/>
  <c r="BG193" i="11"/>
  <c r="BE193" i="11"/>
  <c r="T193" i="11"/>
  <c r="R193" i="11"/>
  <c r="P193" i="11"/>
  <c r="BI192" i="11"/>
  <c r="BH192" i="11"/>
  <c r="BG192" i="11"/>
  <c r="BE192" i="11"/>
  <c r="T192" i="11"/>
  <c r="R192" i="11"/>
  <c r="P192" i="11"/>
  <c r="BI191" i="11"/>
  <c r="BH191" i="11"/>
  <c r="BG191" i="11"/>
  <c r="BE191" i="11"/>
  <c r="T191" i="11"/>
  <c r="R191" i="11"/>
  <c r="P191" i="11"/>
  <c r="BI190" i="11"/>
  <c r="BH190" i="11"/>
  <c r="BG190" i="11"/>
  <c r="BE190" i="11"/>
  <c r="T190" i="11"/>
  <c r="R190" i="11"/>
  <c r="P190" i="11"/>
  <c r="BI189" i="11"/>
  <c r="BH189" i="11"/>
  <c r="BG189" i="11"/>
  <c r="BE189" i="11"/>
  <c r="T189" i="11"/>
  <c r="R189" i="11"/>
  <c r="P189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BI126" i="11"/>
  <c r="BH126" i="11"/>
  <c r="BG126" i="11"/>
  <c r="BE126" i="11"/>
  <c r="T126" i="11"/>
  <c r="R126" i="11"/>
  <c r="P126" i="11"/>
  <c r="BI125" i="11"/>
  <c r="BH125" i="11"/>
  <c r="BG125" i="11"/>
  <c r="BE125" i="11"/>
  <c r="T125" i="11"/>
  <c r="R125" i="11"/>
  <c r="P125" i="11"/>
  <c r="BI124" i="11"/>
  <c r="BH124" i="11"/>
  <c r="BG124" i="11"/>
  <c r="BE124" i="11"/>
  <c r="T124" i="11"/>
  <c r="R124" i="11"/>
  <c r="P124" i="11"/>
  <c r="BI123" i="11"/>
  <c r="BH123" i="11"/>
  <c r="BG123" i="11"/>
  <c r="BE123" i="11"/>
  <c r="T123" i="11"/>
  <c r="R123" i="11"/>
  <c r="P123" i="11"/>
  <c r="BI122" i="11"/>
  <c r="BH122" i="11"/>
  <c r="BG122" i="11"/>
  <c r="BE122" i="11"/>
  <c r="T122" i="11"/>
  <c r="R122" i="11"/>
  <c r="P122" i="11"/>
  <c r="F113" i="11"/>
  <c r="E111" i="11"/>
  <c r="F89" i="11"/>
  <c r="E87" i="11"/>
  <c r="J24" i="11"/>
  <c r="E24" i="11"/>
  <c r="J116" i="11" s="1"/>
  <c r="J23" i="11"/>
  <c r="J21" i="11"/>
  <c r="E21" i="11"/>
  <c r="J115" i="11"/>
  <c r="J20" i="11"/>
  <c r="J18" i="11"/>
  <c r="E18" i="11"/>
  <c r="F116" i="11" s="1"/>
  <c r="J17" i="11"/>
  <c r="J15" i="11"/>
  <c r="E15" i="11"/>
  <c r="F115" i="11"/>
  <c r="J14" i="11"/>
  <c r="J12" i="11"/>
  <c r="J89" i="11" s="1"/>
  <c r="E7" i="11"/>
  <c r="E109" i="11"/>
  <c r="J37" i="10"/>
  <c r="J36" i="10"/>
  <c r="AY103" i="1"/>
  <c r="J35" i="10"/>
  <c r="AX103" i="1" s="1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F117" i="10"/>
  <c r="E115" i="10"/>
  <c r="F89" i="10"/>
  <c r="E87" i="10"/>
  <c r="J24" i="10"/>
  <c r="E24" i="10"/>
  <c r="J120" i="10" s="1"/>
  <c r="J23" i="10"/>
  <c r="J21" i="10"/>
  <c r="E21" i="10"/>
  <c r="J119" i="10"/>
  <c r="J20" i="10"/>
  <c r="J18" i="10"/>
  <c r="E18" i="10"/>
  <c r="F120" i="10" s="1"/>
  <c r="J17" i="10"/>
  <c r="J15" i="10"/>
  <c r="E15" i="10"/>
  <c r="F119" i="10"/>
  <c r="J14" i="10"/>
  <c r="J12" i="10"/>
  <c r="J89" i="10"/>
  <c r="E7" i="10"/>
  <c r="E85" i="10"/>
  <c r="J37" i="9"/>
  <c r="J36" i="9"/>
  <c r="AY102" i="1"/>
  <c r="J35" i="9"/>
  <c r="AX102" i="1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F117" i="9"/>
  <c r="E115" i="9"/>
  <c r="F89" i="9"/>
  <c r="E87" i="9"/>
  <c r="J24" i="9"/>
  <c r="E24" i="9"/>
  <c r="J92" i="9" s="1"/>
  <c r="J23" i="9"/>
  <c r="J21" i="9"/>
  <c r="E21" i="9"/>
  <c r="J119" i="9" s="1"/>
  <c r="J20" i="9"/>
  <c r="J18" i="9"/>
  <c r="E18" i="9"/>
  <c r="F120" i="9" s="1"/>
  <c r="J17" i="9"/>
  <c r="J15" i="9"/>
  <c r="E15" i="9"/>
  <c r="F91" i="9" s="1"/>
  <c r="J14" i="9"/>
  <c r="J12" i="9"/>
  <c r="J117" i="9" s="1"/>
  <c r="E7" i="9"/>
  <c r="E113" i="9" s="1"/>
  <c r="J37" i="8"/>
  <c r="J36" i="8"/>
  <c r="AY101" i="1" s="1"/>
  <c r="J35" i="8"/>
  <c r="AX101" i="1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F117" i="8"/>
  <c r="E115" i="8"/>
  <c r="F89" i="8"/>
  <c r="E87" i="8"/>
  <c r="J24" i="8"/>
  <c r="E24" i="8"/>
  <c r="J92" i="8" s="1"/>
  <c r="J23" i="8"/>
  <c r="J21" i="8"/>
  <c r="E21" i="8"/>
  <c r="J119" i="8" s="1"/>
  <c r="J20" i="8"/>
  <c r="J18" i="8"/>
  <c r="E18" i="8"/>
  <c r="F92" i="8" s="1"/>
  <c r="J17" i="8"/>
  <c r="J15" i="8"/>
  <c r="E15" i="8"/>
  <c r="F119" i="8" s="1"/>
  <c r="J14" i="8"/>
  <c r="J12" i="8"/>
  <c r="J89" i="8" s="1"/>
  <c r="E7" i="8"/>
  <c r="E113" i="8"/>
  <c r="J37" i="7"/>
  <c r="J36" i="7"/>
  <c r="AY100" i="1" s="1"/>
  <c r="J35" i="7"/>
  <c r="AX100" i="1" s="1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6" i="7"/>
  <c r="BH146" i="7"/>
  <c r="BG146" i="7"/>
  <c r="BE146" i="7"/>
  <c r="T146" i="7"/>
  <c r="T145" i="7" s="1"/>
  <c r="R146" i="7"/>
  <c r="R145" i="7"/>
  <c r="P146" i="7"/>
  <c r="P145" i="7" s="1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F118" i="7"/>
  <c r="E116" i="7"/>
  <c r="F89" i="7"/>
  <c r="E87" i="7"/>
  <c r="J24" i="7"/>
  <c r="E24" i="7"/>
  <c r="J121" i="7"/>
  <c r="J23" i="7"/>
  <c r="J21" i="7"/>
  <c r="E21" i="7"/>
  <c r="J91" i="7" s="1"/>
  <c r="J20" i="7"/>
  <c r="J18" i="7"/>
  <c r="E18" i="7"/>
  <c r="F121" i="7"/>
  <c r="J17" i="7"/>
  <c r="J15" i="7"/>
  <c r="E15" i="7"/>
  <c r="F120" i="7" s="1"/>
  <c r="J14" i="7"/>
  <c r="J12" i="7"/>
  <c r="J89" i="7"/>
  <c r="E7" i="7"/>
  <c r="E85" i="7" s="1"/>
  <c r="J37" i="6"/>
  <c r="J36" i="6"/>
  <c r="AY99" i="1" s="1"/>
  <c r="J35" i="6"/>
  <c r="AX99" i="1" s="1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6" i="6"/>
  <c r="BH146" i="6"/>
  <c r="BG146" i="6"/>
  <c r="BE146" i="6"/>
  <c r="T146" i="6"/>
  <c r="T145" i="6"/>
  <c r="R146" i="6"/>
  <c r="R145" i="6" s="1"/>
  <c r="P146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F118" i="6"/>
  <c r="E116" i="6"/>
  <c r="F89" i="6"/>
  <c r="E87" i="6"/>
  <c r="J24" i="6"/>
  <c r="E24" i="6"/>
  <c r="J92" i="6" s="1"/>
  <c r="J23" i="6"/>
  <c r="J21" i="6"/>
  <c r="E21" i="6"/>
  <c r="J120" i="6" s="1"/>
  <c r="J20" i="6"/>
  <c r="J18" i="6"/>
  <c r="E18" i="6"/>
  <c r="F121" i="6" s="1"/>
  <c r="J17" i="6"/>
  <c r="J15" i="6"/>
  <c r="E15" i="6"/>
  <c r="F120" i="6" s="1"/>
  <c r="J14" i="6"/>
  <c r="J12" i="6"/>
  <c r="J89" i="6" s="1"/>
  <c r="E7" i="6"/>
  <c r="E114" i="6" s="1"/>
  <c r="J37" i="5"/>
  <c r="J36" i="5"/>
  <c r="AY98" i="1" s="1"/>
  <c r="J35" i="5"/>
  <c r="AX98" i="1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6" i="5"/>
  <c r="BH146" i="5"/>
  <c r="BG146" i="5"/>
  <c r="BE146" i="5"/>
  <c r="T146" i="5"/>
  <c r="T145" i="5" s="1"/>
  <c r="R146" i="5"/>
  <c r="R145" i="5" s="1"/>
  <c r="P146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F118" i="5"/>
  <c r="E116" i="5"/>
  <c r="F89" i="5"/>
  <c r="E87" i="5"/>
  <c r="J24" i="5"/>
  <c r="E24" i="5"/>
  <c r="J121" i="5" s="1"/>
  <c r="J23" i="5"/>
  <c r="J21" i="5"/>
  <c r="E21" i="5"/>
  <c r="J120" i="5"/>
  <c r="J20" i="5"/>
  <c r="J18" i="5"/>
  <c r="E18" i="5"/>
  <c r="F92" i="5" s="1"/>
  <c r="J17" i="5"/>
  <c r="J15" i="5"/>
  <c r="E15" i="5"/>
  <c r="F120" i="5"/>
  <c r="J14" i="5"/>
  <c r="J12" i="5"/>
  <c r="J89" i="5" s="1"/>
  <c r="E7" i="5"/>
  <c r="E85" i="5" s="1"/>
  <c r="J37" i="4"/>
  <c r="J36" i="4"/>
  <c r="AY97" i="1"/>
  <c r="J35" i="4"/>
  <c r="AX97" i="1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2" i="4"/>
  <c r="BH252" i="4"/>
  <c r="BG252" i="4"/>
  <c r="BE252" i="4"/>
  <c r="T252" i="4"/>
  <c r="T251" i="4" s="1"/>
  <c r="R252" i="4"/>
  <c r="R251" i="4" s="1"/>
  <c r="P252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8" i="4"/>
  <c r="BH248" i="4"/>
  <c r="BG248" i="4"/>
  <c r="BE248" i="4"/>
  <c r="T248" i="4"/>
  <c r="R248" i="4"/>
  <c r="P248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5" i="4"/>
  <c r="BH195" i="4"/>
  <c r="BG195" i="4"/>
  <c r="BE195" i="4"/>
  <c r="T195" i="4"/>
  <c r="T194" i="4" s="1"/>
  <c r="R195" i="4"/>
  <c r="R194" i="4"/>
  <c r="P195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F132" i="4"/>
  <c r="E130" i="4"/>
  <c r="F89" i="4"/>
  <c r="E87" i="4"/>
  <c r="J24" i="4"/>
  <c r="E24" i="4"/>
  <c r="J135" i="4" s="1"/>
  <c r="J23" i="4"/>
  <c r="J21" i="4"/>
  <c r="E21" i="4"/>
  <c r="J91" i="4" s="1"/>
  <c r="J20" i="4"/>
  <c r="J18" i="4"/>
  <c r="E18" i="4"/>
  <c r="F92" i="4" s="1"/>
  <c r="J17" i="4"/>
  <c r="J15" i="4"/>
  <c r="E15" i="4"/>
  <c r="F134" i="4" s="1"/>
  <c r="J14" i="4"/>
  <c r="J12" i="4"/>
  <c r="J89" i="4"/>
  <c r="E7" i="4"/>
  <c r="E128" i="4" s="1"/>
  <c r="J37" i="3"/>
  <c r="J36" i="3"/>
  <c r="AY96" i="1" s="1"/>
  <c r="J35" i="3"/>
  <c r="AX96" i="1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2" i="3"/>
  <c r="BH252" i="3"/>
  <c r="BG252" i="3"/>
  <c r="BE252" i="3"/>
  <c r="T252" i="3"/>
  <c r="T251" i="3"/>
  <c r="R252" i="3"/>
  <c r="R251" i="3" s="1"/>
  <c r="P252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5" i="3"/>
  <c r="BH195" i="3"/>
  <c r="BG195" i="3"/>
  <c r="BE195" i="3"/>
  <c r="T195" i="3"/>
  <c r="T194" i="3"/>
  <c r="R195" i="3"/>
  <c r="R194" i="3" s="1"/>
  <c r="P195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F132" i="3"/>
  <c r="E130" i="3"/>
  <c r="F89" i="3"/>
  <c r="E87" i="3"/>
  <c r="J24" i="3"/>
  <c r="E24" i="3"/>
  <c r="J92" i="3" s="1"/>
  <c r="J23" i="3"/>
  <c r="J21" i="3"/>
  <c r="E21" i="3"/>
  <c r="J134" i="3" s="1"/>
  <c r="J20" i="3"/>
  <c r="J18" i="3"/>
  <c r="E18" i="3"/>
  <c r="F135" i="3" s="1"/>
  <c r="J17" i="3"/>
  <c r="J15" i="3"/>
  <c r="E15" i="3"/>
  <c r="F134" i="3" s="1"/>
  <c r="J14" i="3"/>
  <c r="J12" i="3"/>
  <c r="J89" i="3" s="1"/>
  <c r="E7" i="3"/>
  <c r="E128" i="3"/>
  <c r="J37" i="2"/>
  <c r="J36" i="2"/>
  <c r="AY95" i="1" s="1"/>
  <c r="J35" i="2"/>
  <c r="AX95" i="1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2" i="2"/>
  <c r="BH252" i="2"/>
  <c r="BG252" i="2"/>
  <c r="BE252" i="2"/>
  <c r="T252" i="2"/>
  <c r="T251" i="2" s="1"/>
  <c r="R252" i="2"/>
  <c r="R251" i="2"/>
  <c r="P252" i="2"/>
  <c r="P251" i="2" s="1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5" i="2"/>
  <c r="BH195" i="2"/>
  <c r="BG195" i="2"/>
  <c r="BE195" i="2"/>
  <c r="T195" i="2"/>
  <c r="T194" i="2"/>
  <c r="R195" i="2"/>
  <c r="R194" i="2" s="1"/>
  <c r="P195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F132" i="2"/>
  <c r="E130" i="2"/>
  <c r="F89" i="2"/>
  <c r="E87" i="2"/>
  <c r="J24" i="2"/>
  <c r="E24" i="2"/>
  <c r="J135" i="2" s="1"/>
  <c r="J23" i="2"/>
  <c r="J21" i="2"/>
  <c r="E21" i="2"/>
  <c r="J134" i="2"/>
  <c r="J20" i="2"/>
  <c r="J18" i="2"/>
  <c r="E18" i="2"/>
  <c r="F135" i="2" s="1"/>
  <c r="J17" i="2"/>
  <c r="J15" i="2"/>
  <c r="E15" i="2"/>
  <c r="F134" i="2"/>
  <c r="J14" i="2"/>
  <c r="J12" i="2"/>
  <c r="J89" i="2"/>
  <c r="E7" i="2"/>
  <c r="E128" i="2" s="1"/>
  <c r="L90" i="1"/>
  <c r="AM90" i="1"/>
  <c r="AM89" i="1"/>
  <c r="L89" i="1"/>
  <c r="AM87" i="1"/>
  <c r="L87" i="1"/>
  <c r="L85" i="1"/>
  <c r="L84" i="1"/>
  <c r="BK277" i="2"/>
  <c r="BK239" i="2"/>
  <c r="J216" i="2"/>
  <c r="J153" i="2"/>
  <c r="BK260" i="2"/>
  <c r="BK240" i="2"/>
  <c r="BK202" i="2"/>
  <c r="J156" i="2"/>
  <c r="J214" i="2"/>
  <c r="J171" i="2"/>
  <c r="BK262" i="2"/>
  <c r="BK236" i="2"/>
  <c r="BK217" i="2"/>
  <c r="BK185" i="2"/>
  <c r="BK156" i="2"/>
  <c r="J195" i="2"/>
  <c r="J260" i="2"/>
  <c r="J219" i="2"/>
  <c r="J184" i="2"/>
  <c r="BK164" i="2"/>
  <c r="J143" i="2"/>
  <c r="J240" i="2"/>
  <c r="BK193" i="2"/>
  <c r="BK175" i="2"/>
  <c r="AS94" i="1"/>
  <c r="J169" i="3"/>
  <c r="BK158" i="3"/>
  <c r="J145" i="3"/>
  <c r="BK240" i="3"/>
  <c r="J154" i="3"/>
  <c r="J224" i="3"/>
  <c r="J271" i="3"/>
  <c r="BK254" i="3"/>
  <c r="BK230" i="3"/>
  <c r="BK207" i="3"/>
  <c r="BK187" i="3"/>
  <c r="J171" i="3"/>
  <c r="J153" i="3"/>
  <c r="J234" i="3"/>
  <c r="J151" i="3"/>
  <c r="BK199" i="3"/>
  <c r="J179" i="3"/>
  <c r="BK245" i="3"/>
  <c r="J170" i="3"/>
  <c r="J217" i="3"/>
  <c r="J186" i="3"/>
  <c r="J242" i="4"/>
  <c r="BK209" i="4"/>
  <c r="J187" i="4"/>
  <c r="J171" i="4"/>
  <c r="J223" i="4"/>
  <c r="BK252" i="4"/>
  <c r="BK188" i="4"/>
  <c r="J254" i="4"/>
  <c r="J218" i="4"/>
  <c r="J191" i="4"/>
  <c r="BK170" i="4"/>
  <c r="BK154" i="4"/>
  <c r="BK237" i="4"/>
  <c r="BK191" i="4"/>
  <c r="J153" i="4"/>
  <c r="J273" i="4"/>
  <c r="J258" i="4"/>
  <c r="J227" i="4"/>
  <c r="J208" i="4"/>
  <c r="J172" i="4"/>
  <c r="BK273" i="4"/>
  <c r="J255" i="4"/>
  <c r="BK199" i="4"/>
  <c r="BK204" i="5"/>
  <c r="BK149" i="5"/>
  <c r="J206" i="5"/>
  <c r="BK189" i="5"/>
  <c r="BK151" i="5"/>
  <c r="BK137" i="5"/>
  <c r="BK186" i="5"/>
  <c r="BK135" i="5"/>
  <c r="BK194" i="5"/>
  <c r="J177" i="5"/>
  <c r="J159" i="5"/>
  <c r="J189" i="5"/>
  <c r="J176" i="5"/>
  <c r="J183" i="5"/>
  <c r="BK152" i="5"/>
  <c r="BK151" i="6"/>
  <c r="BK207" i="6"/>
  <c r="BK187" i="6"/>
  <c r="J176" i="6"/>
  <c r="BK196" i="6"/>
  <c r="BK185" i="6"/>
  <c r="BK162" i="6"/>
  <c r="J131" i="6"/>
  <c r="BK185" i="7"/>
  <c r="J128" i="7"/>
  <c r="J143" i="7"/>
  <c r="BK188" i="7"/>
  <c r="J134" i="7"/>
  <c r="J168" i="7"/>
  <c r="BK141" i="7"/>
  <c r="J198" i="7"/>
  <c r="J140" i="7"/>
  <c r="J196" i="7"/>
  <c r="J173" i="7"/>
  <c r="BK137" i="7"/>
  <c r="J200" i="7"/>
  <c r="BK165" i="7"/>
  <c r="J173" i="8"/>
  <c r="BK140" i="8"/>
  <c r="J175" i="8"/>
  <c r="BK126" i="8"/>
  <c r="BK138" i="8"/>
  <c r="J174" i="8"/>
  <c r="BK134" i="8"/>
  <c r="BK139" i="8"/>
  <c r="BK131" i="8"/>
  <c r="J128" i="8"/>
  <c r="BK133" i="8"/>
  <c r="BK179" i="9"/>
  <c r="J137" i="9"/>
  <c r="BK187" i="9"/>
  <c r="BK168" i="9"/>
  <c r="J150" i="9"/>
  <c r="BK128" i="9"/>
  <c r="J135" i="9"/>
  <c r="BK174" i="9"/>
  <c r="J158" i="9"/>
  <c r="BK145" i="9"/>
  <c r="BK152" i="9"/>
  <c r="BK189" i="10"/>
  <c r="J169" i="10"/>
  <c r="BK147" i="10"/>
  <c r="BK156" i="10"/>
  <c r="J173" i="10"/>
  <c r="J163" i="10"/>
  <c r="J186" i="10"/>
  <c r="J152" i="10"/>
  <c r="J137" i="10"/>
  <c r="J183" i="10"/>
  <c r="BK183" i="10"/>
  <c r="BK140" i="10"/>
  <c r="J213" i="11"/>
  <c r="J191" i="11"/>
  <c r="J163" i="11"/>
  <c r="J133" i="11"/>
  <c r="J193" i="11"/>
  <c r="BK182" i="11"/>
  <c r="J155" i="11"/>
  <c r="BK132" i="11"/>
  <c r="BK141" i="11"/>
  <c r="BK168" i="11"/>
  <c r="BK218" i="11"/>
  <c r="J188" i="11"/>
  <c r="BK158" i="11"/>
  <c r="J142" i="11"/>
  <c r="BK224" i="11"/>
  <c r="J208" i="11"/>
  <c r="BK196" i="11"/>
  <c r="BK184" i="11"/>
  <c r="BK165" i="11"/>
  <c r="BK142" i="11"/>
  <c r="J227" i="11"/>
  <c r="BK154" i="11"/>
  <c r="J220" i="12"/>
  <c r="J193" i="12"/>
  <c r="BK173" i="12"/>
  <c r="J142" i="12"/>
  <c r="J221" i="12"/>
  <c r="J145" i="12"/>
  <c r="J211" i="12"/>
  <c r="J177" i="12"/>
  <c r="BK161" i="12"/>
  <c r="J141" i="12"/>
  <c r="BK220" i="12"/>
  <c r="BK160" i="12"/>
  <c r="BK200" i="12"/>
  <c r="BK170" i="12"/>
  <c r="J126" i="12"/>
  <c r="BK195" i="12"/>
  <c r="J176" i="12"/>
  <c r="J162" i="12"/>
  <c r="J148" i="12"/>
  <c r="J132" i="12"/>
  <c r="BK162" i="12"/>
  <c r="J200" i="13"/>
  <c r="J142" i="13"/>
  <c r="BK215" i="13"/>
  <c r="BK200" i="13"/>
  <c r="J183" i="13"/>
  <c r="J152" i="13"/>
  <c r="J166" i="13"/>
  <c r="BK206" i="13"/>
  <c r="BK144" i="13"/>
  <c r="J178" i="13"/>
  <c r="J146" i="13"/>
  <c r="J216" i="13"/>
  <c r="J168" i="13"/>
  <c r="J132" i="13"/>
  <c r="BK143" i="13"/>
  <c r="BK205" i="13"/>
  <c r="J187" i="13"/>
  <c r="BK166" i="13"/>
  <c r="BK129" i="13"/>
  <c r="J153" i="14"/>
  <c r="BK154" i="14"/>
  <c r="BK147" i="14"/>
  <c r="BK127" i="14"/>
  <c r="BK151" i="14"/>
  <c r="J133" i="14"/>
  <c r="BK154" i="15"/>
  <c r="J143" i="15"/>
  <c r="BK128" i="15"/>
  <c r="J146" i="15"/>
  <c r="BK135" i="16"/>
  <c r="BK147" i="16"/>
  <c r="BK154" i="16"/>
  <c r="J150" i="16"/>
  <c r="J140" i="16"/>
  <c r="J127" i="16"/>
  <c r="BK163" i="17"/>
  <c r="J143" i="17"/>
  <c r="BK126" i="17"/>
  <c r="BK147" i="17"/>
  <c r="J147" i="17"/>
  <c r="BK130" i="17"/>
  <c r="BK142" i="17"/>
  <c r="J159" i="17"/>
  <c r="BK153" i="18"/>
  <c r="BK159" i="18"/>
  <c r="BK142" i="18"/>
  <c r="BK156" i="18"/>
  <c r="BK145" i="18"/>
  <c r="BK161" i="18"/>
  <c r="BK151" i="19"/>
  <c r="BK152" i="19"/>
  <c r="J136" i="19"/>
  <c r="BK150" i="19"/>
  <c r="J150" i="19"/>
  <c r="BK126" i="19"/>
  <c r="J157" i="20"/>
  <c r="J155" i="20"/>
  <c r="BK126" i="20"/>
  <c r="BK141" i="20"/>
  <c r="BK125" i="20"/>
  <c r="BK137" i="20"/>
  <c r="J138" i="21"/>
  <c r="BK156" i="21"/>
  <c r="J145" i="21"/>
  <c r="BK126" i="21"/>
  <c r="BK148" i="21"/>
  <c r="BK145" i="21"/>
  <c r="J132" i="22"/>
  <c r="BK156" i="22"/>
  <c r="J142" i="22"/>
  <c r="J154" i="22"/>
  <c r="BK145" i="22"/>
  <c r="BK137" i="22"/>
  <c r="BK128" i="23"/>
  <c r="J128" i="23"/>
  <c r="BK140" i="23"/>
  <c r="BK133" i="23"/>
  <c r="BK136" i="24"/>
  <c r="BK140" i="24"/>
  <c r="J137" i="24"/>
  <c r="J142" i="25"/>
  <c r="J125" i="25"/>
  <c r="BK125" i="25"/>
  <c r="J128" i="25"/>
  <c r="BK130" i="26"/>
  <c r="J139" i="26"/>
  <c r="BK134" i="26"/>
  <c r="J146" i="27"/>
  <c r="J139" i="27"/>
  <c r="J126" i="27"/>
  <c r="J146" i="28"/>
  <c r="J126" i="28"/>
  <c r="J130" i="28"/>
  <c r="J139" i="28"/>
  <c r="BK274" i="2"/>
  <c r="J246" i="2"/>
  <c r="BK211" i="2"/>
  <c r="J151" i="2"/>
  <c r="BK258" i="2"/>
  <c r="BK227" i="2"/>
  <c r="BK201" i="2"/>
  <c r="J177" i="2"/>
  <c r="BK265" i="2"/>
  <c r="BK216" i="2"/>
  <c r="J170" i="2"/>
  <c r="BK263" i="2"/>
  <c r="BK242" i="2"/>
  <c r="J230" i="2"/>
  <c r="J200" i="2"/>
  <c r="J164" i="2"/>
  <c r="J242" i="2"/>
  <c r="J147" i="2"/>
  <c r="J224" i="2"/>
  <c r="J185" i="2"/>
  <c r="J157" i="2"/>
  <c r="J257" i="2"/>
  <c r="BK223" i="2"/>
  <c r="J192" i="2"/>
  <c r="J173" i="2"/>
  <c r="J213" i="2"/>
  <c r="J179" i="2"/>
  <c r="BK158" i="2"/>
  <c r="J266" i="3"/>
  <c r="BK248" i="3"/>
  <c r="J220" i="3"/>
  <c r="J198" i="3"/>
  <c r="BK179" i="3"/>
  <c r="J166" i="3"/>
  <c r="BK153" i="3"/>
  <c r="J142" i="3"/>
  <c r="J181" i="3"/>
  <c r="BK275" i="3"/>
  <c r="BK218" i="3"/>
  <c r="J263" i="3"/>
  <c r="J249" i="3"/>
  <c r="BK224" i="3"/>
  <c r="J199" i="3"/>
  <c r="J172" i="3"/>
  <c r="BK162" i="3"/>
  <c r="BK146" i="3"/>
  <c r="J215" i="3"/>
  <c r="J152" i="3"/>
  <c r="J219" i="3"/>
  <c r="J270" i="3"/>
  <c r="BK246" i="3"/>
  <c r="BK221" i="3"/>
  <c r="BK235" i="3"/>
  <c r="BK209" i="3"/>
  <c r="BK152" i="3"/>
  <c r="J241" i="4"/>
  <c r="BK214" i="4"/>
  <c r="BK177" i="4"/>
  <c r="BK158" i="4"/>
  <c r="J207" i="4"/>
  <c r="BK275" i="4"/>
  <c r="J213" i="4"/>
  <c r="J271" i="4"/>
  <c r="BK247" i="4"/>
  <c r="J214" i="4"/>
  <c r="BK189" i="4"/>
  <c r="J166" i="4"/>
  <c r="BK165" i="4"/>
  <c r="BK232" i="4"/>
  <c r="J189" i="4"/>
  <c r="J156" i="4"/>
  <c r="BK277" i="4"/>
  <c r="BK260" i="4"/>
  <c r="BK242" i="4"/>
  <c r="BK216" i="4"/>
  <c r="J178" i="4"/>
  <c r="BK146" i="4"/>
  <c r="BK263" i="4"/>
  <c r="BK241" i="4"/>
  <c r="J155" i="4"/>
  <c r="J202" i="5"/>
  <c r="J157" i="5"/>
  <c r="J208" i="5"/>
  <c r="BK199" i="5"/>
  <c r="BK165" i="5"/>
  <c r="BK205" i="5"/>
  <c r="BK162" i="5"/>
  <c r="BK140" i="5"/>
  <c r="J129" i="5"/>
  <c r="J201" i="5"/>
  <c r="BK187" i="5"/>
  <c r="J181" i="5"/>
  <c r="J173" i="5"/>
  <c r="BK164" i="5"/>
  <c r="BK150" i="5"/>
  <c r="J136" i="5"/>
  <c r="J164" i="5"/>
  <c r="BK158" i="5"/>
  <c r="BK136" i="5"/>
  <c r="BK131" i="5"/>
  <c r="J192" i="5"/>
  <c r="J171" i="5"/>
  <c r="J161" i="5"/>
  <c r="J150" i="5"/>
  <c r="J204" i="5"/>
  <c r="J188" i="6"/>
  <c r="J173" i="6"/>
  <c r="J153" i="6"/>
  <c r="BK138" i="6"/>
  <c r="J208" i="6"/>
  <c r="J199" i="6"/>
  <c r="BK191" i="6"/>
  <c r="J183" i="6"/>
  <c r="BK174" i="6"/>
  <c r="BK166" i="6"/>
  <c r="BK160" i="6"/>
  <c r="BK156" i="6"/>
  <c r="J152" i="6"/>
  <c r="BK139" i="6"/>
  <c r="BK135" i="6"/>
  <c r="BK210" i="6"/>
  <c r="BK195" i="6"/>
  <c r="BK180" i="6"/>
  <c r="BK177" i="6"/>
  <c r="BK170" i="6"/>
  <c r="J167" i="6"/>
  <c r="BK158" i="6"/>
  <c r="BK149" i="6"/>
  <c r="J130" i="6"/>
  <c r="BK206" i="6"/>
  <c r="J209" i="6"/>
  <c r="BK203" i="6"/>
  <c r="J191" i="6"/>
  <c r="J187" i="6"/>
  <c r="J134" i="6"/>
  <c r="J136" i="6"/>
  <c r="J195" i="6"/>
  <c r="J166" i="6"/>
  <c r="J143" i="6"/>
  <c r="BK133" i="6"/>
  <c r="J190" i="7"/>
  <c r="BK179" i="7"/>
  <c r="J131" i="7"/>
  <c r="BK189" i="7"/>
  <c r="J161" i="7"/>
  <c r="BK127" i="7"/>
  <c r="J205" i="7"/>
  <c r="J191" i="7"/>
  <c r="J167" i="7"/>
  <c r="J156" i="7"/>
  <c r="BK131" i="7"/>
  <c r="BK200" i="7"/>
  <c r="BK157" i="7"/>
  <c r="BK150" i="7"/>
  <c r="J135" i="7"/>
  <c r="J202" i="7"/>
  <c r="BK168" i="7"/>
  <c r="J137" i="7"/>
  <c r="J197" i="7"/>
  <c r="J193" i="7"/>
  <c r="BK169" i="7"/>
  <c r="J160" i="7"/>
  <c r="J153" i="7"/>
  <c r="BK210" i="7"/>
  <c r="BK193" i="7"/>
  <c r="BK180" i="7"/>
  <c r="BK153" i="7"/>
  <c r="J177" i="8"/>
  <c r="J152" i="8"/>
  <c r="J143" i="8"/>
  <c r="J187" i="8"/>
  <c r="BK174" i="8"/>
  <c r="J158" i="8"/>
  <c r="BK145" i="8"/>
  <c r="BK168" i="8"/>
  <c r="BK190" i="8"/>
  <c r="BK184" i="8"/>
  <c r="J176" i="8"/>
  <c r="J163" i="8"/>
  <c r="J145" i="8"/>
  <c r="J188" i="8"/>
  <c r="J161" i="8"/>
  <c r="J127" i="8"/>
  <c r="BK175" i="8"/>
  <c r="J140" i="8"/>
  <c r="BK156" i="8"/>
  <c r="BK137" i="8"/>
  <c r="J188" i="9"/>
  <c r="BK182" i="9"/>
  <c r="BK157" i="9"/>
  <c r="J144" i="9"/>
  <c r="J131" i="9"/>
  <c r="J186" i="9"/>
  <c r="BK175" i="9"/>
  <c r="J161" i="9"/>
  <c r="BK155" i="9"/>
  <c r="J133" i="9"/>
  <c r="BK177" i="9"/>
  <c r="J128" i="9"/>
  <c r="BK176" i="9"/>
  <c r="J169" i="9"/>
  <c r="J171" i="9"/>
  <c r="BK189" i="9"/>
  <c r="J134" i="9"/>
  <c r="J168" i="9"/>
  <c r="J153" i="9"/>
  <c r="BK142" i="9"/>
  <c r="BK169" i="10"/>
  <c r="J185" i="10"/>
  <c r="BK171" i="10"/>
  <c r="BK155" i="10"/>
  <c r="BK144" i="10"/>
  <c r="BK173" i="10"/>
  <c r="J128" i="10"/>
  <c r="J165" i="10"/>
  <c r="BK187" i="10"/>
  <c r="J147" i="10"/>
  <c r="J177" i="10"/>
  <c r="BK154" i="10"/>
  <c r="BK142" i="10"/>
  <c r="J132" i="10"/>
  <c r="BK127" i="10"/>
  <c r="J141" i="10"/>
  <c r="J188" i="10"/>
  <c r="J175" i="10"/>
  <c r="J158" i="10"/>
  <c r="BK135" i="10"/>
  <c r="J127" i="10"/>
  <c r="J203" i="11"/>
  <c r="BK193" i="11"/>
  <c r="J166" i="11"/>
  <c r="J162" i="11"/>
  <c r="J137" i="11"/>
  <c r="BK215" i="11"/>
  <c r="BK197" i="11"/>
  <c r="BK187" i="11"/>
  <c r="BK173" i="11"/>
  <c r="J156" i="11"/>
  <c r="J143" i="11"/>
  <c r="BK155" i="11"/>
  <c r="BK209" i="11"/>
  <c r="BK211" i="11"/>
  <c r="BK135" i="11"/>
  <c r="BK221" i="11"/>
  <c r="J211" i="11"/>
  <c r="BK200" i="11"/>
  <c r="BK178" i="11"/>
  <c r="BK156" i="11"/>
  <c r="J146" i="11"/>
  <c r="BK138" i="11"/>
  <c r="BK125" i="11"/>
  <c r="J212" i="11"/>
  <c r="BK204" i="11"/>
  <c r="BK195" i="11"/>
  <c r="J187" i="11"/>
  <c r="BK177" i="11"/>
  <c r="BK167" i="11"/>
  <c r="J153" i="11"/>
  <c r="J132" i="11"/>
  <c r="J122" i="11"/>
  <c r="BK174" i="11"/>
  <c r="J130" i="11"/>
  <c r="BK206" i="12"/>
  <c r="BK194" i="12"/>
  <c r="J189" i="12"/>
  <c r="BK176" i="12"/>
  <c r="J163" i="12"/>
  <c r="BK147" i="12"/>
  <c r="BK130" i="12"/>
  <c r="BK217" i="12"/>
  <c r="J188" i="12"/>
  <c r="J122" i="12"/>
  <c r="BK212" i="12"/>
  <c r="J190" i="12"/>
  <c r="J173" i="12"/>
  <c r="BK157" i="12"/>
  <c r="BK151" i="12"/>
  <c r="J123" i="12"/>
  <c r="J223" i="12"/>
  <c r="BK214" i="12"/>
  <c r="BK159" i="12"/>
  <c r="BK207" i="12"/>
  <c r="BK188" i="12"/>
  <c r="J166" i="12"/>
  <c r="BK143" i="12"/>
  <c r="BK123" i="12"/>
  <c r="BK205" i="12"/>
  <c r="BK198" i="12"/>
  <c r="J185" i="12"/>
  <c r="BK171" i="12"/>
  <c r="BK166" i="12"/>
  <c r="BK158" i="12"/>
  <c r="BK152" i="12"/>
  <c r="J144" i="12"/>
  <c r="BK139" i="12"/>
  <c r="J124" i="12"/>
  <c r="J130" i="12"/>
  <c r="BK212" i="13"/>
  <c r="BK161" i="13"/>
  <c r="BK137" i="13"/>
  <c r="BK221" i="13"/>
  <c r="BK207" i="13"/>
  <c r="BK197" i="13"/>
  <c r="J181" i="13"/>
  <c r="BK159" i="13"/>
  <c r="BK135" i="13"/>
  <c r="J182" i="13"/>
  <c r="BK149" i="13"/>
  <c r="BK193" i="13"/>
  <c r="BK145" i="13"/>
  <c r="J213" i="13"/>
  <c r="BK152" i="13"/>
  <c r="J129" i="13"/>
  <c r="J163" i="13"/>
  <c r="J149" i="13"/>
  <c r="J202" i="13"/>
  <c r="J156" i="13"/>
  <c r="BK226" i="13"/>
  <c r="J220" i="13"/>
  <c r="J206" i="13"/>
  <c r="BK196" i="13"/>
  <c r="BK177" i="13"/>
  <c r="BK169" i="13"/>
  <c r="BK155" i="13"/>
  <c r="J139" i="13"/>
  <c r="J128" i="13"/>
  <c r="BK122" i="13"/>
  <c r="J143" i="14"/>
  <c r="J126" i="14"/>
  <c r="BK150" i="14"/>
  <c r="BK146" i="14"/>
  <c r="J136" i="14"/>
  <c r="BK128" i="14"/>
  <c r="BK126" i="14"/>
  <c r="J145" i="14"/>
  <c r="J137" i="14"/>
  <c r="J123" i="14"/>
  <c r="J132" i="14"/>
  <c r="J139" i="15"/>
  <c r="BK144" i="15"/>
  <c r="BK130" i="15"/>
  <c r="J140" i="15"/>
  <c r="BK140" i="15"/>
  <c r="J127" i="15"/>
  <c r="BK148" i="15"/>
  <c r="BK141" i="15"/>
  <c r="BK143" i="15"/>
  <c r="BK139" i="15"/>
  <c r="BK133" i="15"/>
  <c r="J141" i="15"/>
  <c r="J132" i="15"/>
  <c r="BK153" i="16"/>
  <c r="BK150" i="16"/>
  <c r="BK148" i="16"/>
  <c r="J146" i="16"/>
  <c r="J141" i="16"/>
  <c r="BK136" i="16"/>
  <c r="BK130" i="16"/>
  <c r="BK152" i="16"/>
  <c r="J142" i="16"/>
  <c r="BK127" i="16"/>
  <c r="J143" i="16"/>
  <c r="BK126" i="16"/>
  <c r="J153" i="16"/>
  <c r="J149" i="16"/>
  <c r="BK142" i="16"/>
  <c r="J135" i="16"/>
  <c r="BK129" i="16"/>
  <c r="J123" i="16"/>
  <c r="J154" i="17"/>
  <c r="BK161" i="17"/>
  <c r="BK155" i="17"/>
  <c r="J142" i="17"/>
  <c r="J133" i="17"/>
  <c r="J125" i="17"/>
  <c r="J155" i="17"/>
  <c r="BK143" i="17"/>
  <c r="J131" i="17"/>
  <c r="J157" i="17"/>
  <c r="J140" i="17"/>
  <c r="BK134" i="17"/>
  <c r="BK127" i="17"/>
  <c r="BK151" i="17"/>
  <c r="BK136" i="17"/>
  <c r="J161" i="17"/>
  <c r="J151" i="17"/>
  <c r="J149" i="18"/>
  <c r="BK132" i="18"/>
  <c r="J124" i="18"/>
  <c r="BK133" i="18"/>
  <c r="J159" i="18"/>
  <c r="BK143" i="18"/>
  <c r="J125" i="18"/>
  <c r="BK134" i="18"/>
  <c r="J153" i="18"/>
  <c r="BK149" i="18"/>
  <c r="J141" i="18"/>
  <c r="J128" i="18"/>
  <c r="BK148" i="18"/>
  <c r="BK155" i="18"/>
  <c r="J155" i="19"/>
  <c r="BK163" i="19"/>
  <c r="BK149" i="19"/>
  <c r="J143" i="19"/>
  <c r="BK135" i="19"/>
  <c r="BK127" i="19"/>
  <c r="BK140" i="19"/>
  <c r="BK158" i="19"/>
  <c r="J149" i="19"/>
  <c r="J140" i="19"/>
  <c r="BK129" i="19"/>
  <c r="J132" i="19"/>
  <c r="J137" i="19"/>
  <c r="BK132" i="20"/>
  <c r="BK142" i="20"/>
  <c r="BK129" i="20"/>
  <c r="BK148" i="20"/>
  <c r="BK138" i="20"/>
  <c r="J129" i="20"/>
  <c r="BK147" i="20"/>
  <c r="J142" i="20"/>
  <c r="BK127" i="20"/>
  <c r="J126" i="20"/>
  <c r="J147" i="21"/>
  <c r="BK131" i="21"/>
  <c r="BK128" i="21"/>
  <c r="J153" i="21"/>
  <c r="J146" i="21"/>
  <c r="BK135" i="21"/>
  <c r="BK124" i="21"/>
  <c r="J154" i="21"/>
  <c r="BK151" i="21"/>
  <c r="J148" i="21"/>
  <c r="BK138" i="21"/>
  <c r="J128" i="21"/>
  <c r="J141" i="22"/>
  <c r="J130" i="22"/>
  <c r="BK152" i="22"/>
  <c r="BK143" i="22"/>
  <c r="J139" i="22"/>
  <c r="BK132" i="22"/>
  <c r="J151" i="22"/>
  <c r="J144" i="22"/>
  <c r="J131" i="22"/>
  <c r="BK126" i="22"/>
  <c r="J133" i="22"/>
  <c r="J129" i="23"/>
  <c r="J144" i="23"/>
  <c r="J141" i="23"/>
  <c r="J130" i="23"/>
  <c r="BK146" i="23"/>
  <c r="BK138" i="23"/>
  <c r="BK131" i="23"/>
  <c r="BK146" i="24"/>
  <c r="BK133" i="24"/>
  <c r="J143" i="24"/>
  <c r="J127" i="24"/>
  <c r="J146" i="24"/>
  <c r="J130" i="24"/>
  <c r="BK124" i="24"/>
  <c r="J129" i="24"/>
  <c r="J146" i="25"/>
  <c r="BK139" i="25"/>
  <c r="BK128" i="25"/>
  <c r="BK142" i="25"/>
  <c r="BK133" i="25"/>
  <c r="BK140" i="25"/>
  <c r="J138" i="25"/>
  <c r="BK138" i="26"/>
  <c r="BK131" i="26"/>
  <c r="J134" i="26"/>
  <c r="J126" i="26"/>
  <c r="BK148" i="26"/>
  <c r="BK140" i="26"/>
  <c r="J138" i="26"/>
  <c r="BK126" i="26"/>
  <c r="BK144" i="27"/>
  <c r="J130" i="27"/>
  <c r="BK141" i="27"/>
  <c r="J129" i="27"/>
  <c r="BK127" i="27"/>
  <c r="BK128" i="27"/>
  <c r="J140" i="27"/>
  <c r="BK140" i="27"/>
  <c r="BK124" i="27"/>
  <c r="J140" i="28"/>
  <c r="BK145" i="28"/>
  <c r="J131" i="28"/>
  <c r="BK146" i="28"/>
  <c r="J134" i="28"/>
  <c r="BK126" i="28"/>
  <c r="BK133" i="28"/>
  <c r="BK124" i="28"/>
  <c r="BK271" i="2"/>
  <c r="J244" i="2"/>
  <c r="BK177" i="2"/>
  <c r="J155" i="2"/>
  <c r="J274" i="2"/>
  <c r="J249" i="2"/>
  <c r="BK226" i="2"/>
  <c r="BK189" i="2"/>
  <c r="J250" i="2"/>
  <c r="BK209" i="2"/>
  <c r="BK187" i="2"/>
  <c r="J269" i="2"/>
  <c r="BK259" i="2"/>
  <c r="BK235" i="2"/>
  <c r="J223" i="2"/>
  <c r="BK184" i="2"/>
  <c r="BK252" i="2"/>
  <c r="J165" i="2"/>
  <c r="J252" i="2"/>
  <c r="J210" i="2"/>
  <c r="J186" i="2"/>
  <c r="J169" i="2"/>
  <c r="BK246" i="2"/>
  <c r="J215" i="2"/>
  <c r="J189" i="2"/>
  <c r="BK148" i="2"/>
  <c r="BK198" i="2"/>
  <c r="BK165" i="2"/>
  <c r="BK151" i="2"/>
  <c r="BK256" i="3"/>
  <c r="J242" i="3"/>
  <c r="J211" i="3"/>
  <c r="BK192" i="3"/>
  <c r="BK175" i="3"/>
  <c r="J162" i="3"/>
  <c r="BK151" i="3"/>
  <c r="BK277" i="3"/>
  <c r="J177" i="3"/>
  <c r="J254" i="3"/>
  <c r="BK217" i="3"/>
  <c r="BK257" i="3"/>
  <c r="J232" i="3"/>
  <c r="BK213" i="3"/>
  <c r="BK185" i="3"/>
  <c r="J175" i="3"/>
  <c r="BK163" i="3"/>
  <c r="BK144" i="3"/>
  <c r="J206" i="3"/>
  <c r="BK263" i="3"/>
  <c r="J187" i="3"/>
  <c r="J265" i="3"/>
  <c r="BK226" i="3"/>
  <c r="BK244" i="3"/>
  <c r="J208" i="3"/>
  <c r="BK141" i="3"/>
  <c r="J235" i="4"/>
  <c r="J202" i="4"/>
  <c r="J176" i="4"/>
  <c r="BK245" i="4"/>
  <c r="BK163" i="4"/>
  <c r="J177" i="4"/>
  <c r="BK267" i="4"/>
  <c r="J221" i="4"/>
  <c r="J209" i="4"/>
  <c r="J181" i="4"/>
  <c r="J159" i="4"/>
  <c r="J148" i="4"/>
  <c r="BK239" i="4"/>
  <c r="J215" i="4"/>
  <c r="BK159" i="4"/>
  <c r="J145" i="4"/>
  <c r="J265" i="4"/>
  <c r="BK250" i="4"/>
  <c r="BK233" i="4"/>
  <c r="J217" i="4"/>
  <c r="BK181" i="4"/>
  <c r="BK149" i="4"/>
  <c r="BK271" i="4"/>
  <c r="J234" i="4"/>
  <c r="J185" i="4"/>
  <c r="J179" i="5"/>
  <c r="J156" i="5"/>
  <c r="BK203" i="5"/>
  <c r="BK168" i="5"/>
  <c r="J135" i="5"/>
  <c r="BK179" i="5"/>
  <c r="BK172" i="5"/>
  <c r="J137" i="5"/>
  <c r="BK208" i="5"/>
  <c r="BK192" i="5"/>
  <c r="J165" i="5"/>
  <c r="J146" i="5"/>
  <c r="J162" i="5"/>
  <c r="J128" i="5"/>
  <c r="J188" i="5"/>
  <c r="J169" i="5"/>
  <c r="BK200" i="5"/>
  <c r="J164" i="6"/>
  <c r="J128" i="6"/>
  <c r="BK198" i="6"/>
  <c r="J180" i="6"/>
  <c r="BK197" i="6"/>
  <c r="J151" i="6"/>
  <c r="J175" i="6"/>
  <c r="J144" i="6"/>
  <c r="BK184" i="7"/>
  <c r="BK191" i="7"/>
  <c r="J152" i="7"/>
  <c r="J195" i="7"/>
  <c r="J154" i="7"/>
  <c r="J189" i="7"/>
  <c r="BK151" i="7"/>
  <c r="J180" i="7"/>
  <c r="BK130" i="7"/>
  <c r="BK183" i="7"/>
  <c r="BK161" i="7"/>
  <c r="BK207" i="7"/>
  <c r="J177" i="7"/>
  <c r="J185" i="8"/>
  <c r="BK158" i="8"/>
  <c r="J189" i="8"/>
  <c r="J169" i="8"/>
  <c r="BK148" i="8"/>
  <c r="J164" i="8"/>
  <c r="BK186" i="8"/>
  <c r="BK167" i="8"/>
  <c r="BK141" i="8"/>
  <c r="J181" i="8"/>
  <c r="J171" i="8"/>
  <c r="J154" i="8"/>
  <c r="BK128" i="8"/>
  <c r="BK161" i="9"/>
  <c r="BK135" i="9"/>
  <c r="J182" i="9"/>
  <c r="BK164" i="9"/>
  <c r="BK139" i="9"/>
  <c r="J149" i="9"/>
  <c r="BK165" i="9"/>
  <c r="J163" i="9"/>
  <c r="BK183" i="9"/>
  <c r="J165" i="9"/>
  <c r="BK143" i="9"/>
  <c r="J184" i="10"/>
  <c r="J164" i="10"/>
  <c r="BK182" i="10"/>
  <c r="BK161" i="10"/>
  <c r="BK180" i="10"/>
  <c r="J167" i="10"/>
  <c r="J189" i="10"/>
  <c r="BK141" i="10"/>
  <c r="BK126" i="10"/>
  <c r="BK146" i="10"/>
  <c r="BK172" i="10"/>
  <c r="BK138" i="10"/>
  <c r="BK199" i="11"/>
  <c r="J180" i="11"/>
  <c r="J138" i="11"/>
  <c r="J216" i="11"/>
  <c r="BK186" i="11"/>
  <c r="BK171" i="11"/>
  <c r="J134" i="11"/>
  <c r="BK220" i="11"/>
  <c r="BK140" i="11"/>
  <c r="BK223" i="11"/>
  <c r="BK205" i="11"/>
  <c r="J168" i="11"/>
  <c r="BK151" i="11"/>
  <c r="BK128" i="11"/>
  <c r="J221" i="11"/>
  <c r="J206" i="11"/>
  <c r="BK189" i="11"/>
  <c r="J176" i="11"/>
  <c r="BK147" i="11"/>
  <c r="J129" i="11"/>
  <c r="J175" i="11"/>
  <c r="BK129" i="11"/>
  <c r="BK197" i="12"/>
  <c r="BK187" i="12"/>
  <c r="BK149" i="12"/>
  <c r="BK129" i="12"/>
  <c r="BK209" i="12"/>
  <c r="BK140" i="12"/>
  <c r="BK222" i="12"/>
  <c r="BK201" i="12"/>
  <c r="J171" i="12"/>
  <c r="BK144" i="12"/>
  <c r="J218" i="12"/>
  <c r="J204" i="12"/>
  <c r="J161" i="12"/>
  <c r="J127" i="12"/>
  <c r="BK202" i="12"/>
  <c r="J181" i="12"/>
  <c r="BK164" i="12"/>
  <c r="J149" i="12"/>
  <c r="BK131" i="12"/>
  <c r="BK180" i="12"/>
  <c r="J215" i="13"/>
  <c r="BK175" i="13"/>
  <c r="J217" i="13"/>
  <c r="J195" i="13"/>
  <c r="J171" i="13"/>
  <c r="BK156" i="13"/>
  <c r="BK208" i="13"/>
  <c r="BK147" i="13"/>
  <c r="J172" i="13"/>
  <c r="J184" i="13"/>
  <c r="BK148" i="13"/>
  <c r="BK128" i="13"/>
  <c r="J209" i="13"/>
  <c r="J151" i="13"/>
  <c r="J180" i="13"/>
  <c r="J227" i="13"/>
  <c r="BK216" i="13"/>
  <c r="J194" i="13"/>
  <c r="BK180" i="13"/>
  <c r="BK168" i="13"/>
  <c r="BK146" i="13"/>
  <c r="J135" i="13"/>
  <c r="BK130" i="13"/>
  <c r="J125" i="13"/>
  <c r="J146" i="14"/>
  <c r="J134" i="14"/>
  <c r="BK153" i="14"/>
  <c r="J148" i="14"/>
  <c r="BK139" i="14"/>
  <c r="BK134" i="14"/>
  <c r="J124" i="14"/>
  <c r="BK123" i="14"/>
  <c r="BK143" i="14"/>
  <c r="BK136" i="14"/>
  <c r="J129" i="14"/>
  <c r="J137" i="15"/>
  <c r="BK137" i="15"/>
  <c r="J129" i="15"/>
  <c r="J151" i="15"/>
  <c r="J134" i="15"/>
  <c r="BK132" i="15"/>
  <c r="BK129" i="15"/>
  <c r="J126" i="15"/>
  <c r="J125" i="15"/>
  <c r="BK123" i="15"/>
  <c r="J154" i="15"/>
  <c r="BK147" i="15"/>
  <c r="J144" i="15"/>
  <c r="J142" i="15"/>
  <c r="J135" i="15"/>
  <c r="J123" i="15"/>
  <c r="J133" i="15"/>
  <c r="J154" i="16"/>
  <c r="BK151" i="16"/>
  <c r="BK149" i="16"/>
  <c r="J147" i="16"/>
  <c r="J145" i="16"/>
  <c r="J139" i="16"/>
  <c r="BK133" i="16"/>
  <c r="BK128" i="16"/>
  <c r="J151" i="16"/>
  <c r="BK144" i="16"/>
  <c r="J130" i="16"/>
  <c r="BK145" i="16"/>
  <c r="J136" i="16"/>
  <c r="J152" i="16"/>
  <c r="J148" i="16"/>
  <c r="BK139" i="16"/>
  <c r="J133" i="16"/>
  <c r="J128" i="16"/>
  <c r="BK125" i="16"/>
  <c r="BK149" i="17"/>
  <c r="BK158" i="17"/>
  <c r="J152" i="17"/>
  <c r="J139" i="17"/>
  <c r="J129" i="17"/>
  <c r="BK153" i="17"/>
  <c r="BK140" i="17"/>
  <c r="J127" i="17"/>
  <c r="J144" i="17"/>
  <c r="BK139" i="17"/>
  <c r="BK125" i="17"/>
  <c r="J148" i="17"/>
  <c r="BK135" i="17"/>
  <c r="J130" i="17"/>
  <c r="J150" i="17"/>
  <c r="BK136" i="18"/>
  <c r="J126" i="18"/>
  <c r="BK129" i="18"/>
  <c r="BK154" i="18"/>
  <c r="J144" i="18"/>
  <c r="J155" i="18"/>
  <c r="BK163" i="18"/>
  <c r="J152" i="18"/>
  <c r="BK144" i="18"/>
  <c r="J133" i="18"/>
  <c r="BK125" i="18"/>
  <c r="J158" i="18"/>
  <c r="BK139" i="18"/>
  <c r="J142" i="19"/>
  <c r="J154" i="19"/>
  <c r="BK147" i="19"/>
  <c r="J141" i="19"/>
  <c r="BK134" i="19"/>
  <c r="J126" i="19"/>
  <c r="J134" i="19"/>
  <c r="J159" i="19"/>
  <c r="BK154" i="19"/>
  <c r="J147" i="19"/>
  <c r="J133" i="19"/>
  <c r="J127" i="19"/>
  <c r="J125" i="19"/>
  <c r="BK136" i="19"/>
  <c r="J159" i="20"/>
  <c r="BK159" i="20"/>
  <c r="BK154" i="20"/>
  <c r="J141" i="20"/>
  <c r="J149" i="20"/>
  <c r="J144" i="20"/>
  <c r="J137" i="20"/>
  <c r="BK128" i="20"/>
  <c r="J151" i="20"/>
  <c r="BK144" i="20"/>
  <c r="BK130" i="20"/>
  <c r="BK150" i="20"/>
  <c r="BK144" i="21"/>
  <c r="BK132" i="21"/>
  <c r="J159" i="21"/>
  <c r="BK152" i="21"/>
  <c r="J144" i="21"/>
  <c r="J130" i="21"/>
  <c r="BK157" i="21"/>
  <c r="J152" i="21"/>
  <c r="BK146" i="21"/>
  <c r="BK129" i="21"/>
  <c r="J157" i="21"/>
  <c r="BK140" i="21"/>
  <c r="J125" i="21"/>
  <c r="BK138" i="22"/>
  <c r="BK129" i="22"/>
  <c r="BK159" i="22"/>
  <c r="J145" i="22"/>
  <c r="BK150" i="22"/>
  <c r="J137" i="22"/>
  <c r="J153" i="22"/>
  <c r="J146" i="22"/>
  <c r="BK151" i="22"/>
  <c r="BK128" i="22"/>
  <c r="J124" i="22"/>
  <c r="J126" i="22"/>
  <c r="J131" i="23"/>
  <c r="J146" i="23"/>
  <c r="J139" i="23"/>
  <c r="J127" i="23"/>
  <c r="BK144" i="23"/>
  <c r="BK139" i="23"/>
  <c r="BK130" i="23"/>
  <c r="J134" i="23"/>
  <c r="BK134" i="24"/>
  <c r="BK142" i="24"/>
  <c r="J124" i="24"/>
  <c r="J141" i="24"/>
  <c r="J131" i="24"/>
  <c r="BK126" i="24"/>
  <c r="J140" i="25"/>
  <c r="J141" i="25"/>
  <c r="J133" i="25"/>
  <c r="BK124" i="25"/>
  <c r="BK127" i="25"/>
  <c r="J124" i="25"/>
  <c r="J131" i="25"/>
  <c r="BK137" i="26"/>
  <c r="J141" i="26"/>
  <c r="J137" i="26"/>
  <c r="BK125" i="26"/>
  <c r="J130" i="26"/>
  <c r="J129" i="26"/>
  <c r="J144" i="26"/>
  <c r="J131" i="26"/>
  <c r="BK143" i="26"/>
  <c r="BK143" i="27"/>
  <c r="BK145" i="27"/>
  <c r="BK148" i="27"/>
  <c r="BK130" i="27"/>
  <c r="J141" i="27"/>
  <c r="J124" i="27"/>
  <c r="J142" i="27"/>
  <c r="BK138" i="27"/>
  <c r="J145" i="28"/>
  <c r="J128" i="28"/>
  <c r="BK136" i="28"/>
  <c r="J127" i="28"/>
  <c r="J144" i="28"/>
  <c r="BK131" i="28"/>
  <c r="J148" i="28"/>
  <c r="BK127" i="28"/>
  <c r="J278" i="2"/>
  <c r="J259" i="2"/>
  <c r="BK225" i="2"/>
  <c r="J178" i="2"/>
  <c r="J168" i="2"/>
  <c r="J275" i="2"/>
  <c r="J263" i="2"/>
  <c r="BK241" i="2"/>
  <c r="BK218" i="2"/>
  <c r="BK191" i="2"/>
  <c r="BK146" i="2"/>
  <c r="J258" i="2"/>
  <c r="BK237" i="2"/>
  <c r="J188" i="2"/>
  <c r="BK168" i="2"/>
  <c r="BK267" i="2"/>
  <c r="J241" i="2"/>
  <c r="J225" i="2"/>
  <c r="BK186" i="2"/>
  <c r="J163" i="2"/>
  <c r="J144" i="2"/>
  <c r="J233" i="2"/>
  <c r="J154" i="2"/>
  <c r="BK254" i="2"/>
  <c r="J236" i="2"/>
  <c r="J217" i="2"/>
  <c r="J207" i="2"/>
  <c r="BK183" i="2"/>
  <c r="J158" i="2"/>
  <c r="J148" i="2"/>
  <c r="BK256" i="2"/>
  <c r="BK229" i="2"/>
  <c r="BK219" i="2"/>
  <c r="J198" i="2"/>
  <c r="J180" i="2"/>
  <c r="J166" i="2"/>
  <c r="BK147" i="2"/>
  <c r="J206" i="2"/>
  <c r="BK173" i="2"/>
  <c r="J162" i="2"/>
  <c r="J141" i="2"/>
  <c r="J250" i="3"/>
  <c r="J241" i="3"/>
  <c r="BK234" i="3"/>
  <c r="J213" i="3"/>
  <c r="J204" i="3"/>
  <c r="BK189" i="3"/>
  <c r="J176" i="3"/>
  <c r="J168" i="3"/>
  <c r="J161" i="3"/>
  <c r="BK154" i="3"/>
  <c r="J143" i="3"/>
  <c r="J274" i="3"/>
  <c r="BK180" i="3"/>
  <c r="J278" i="3"/>
  <c r="J245" i="3"/>
  <c r="BK223" i="3"/>
  <c r="J277" i="3"/>
  <c r="J261" i="3"/>
  <c r="J248" i="3"/>
  <c r="J227" i="3"/>
  <c r="BK215" i="3"/>
  <c r="J189" i="3"/>
  <c r="BK186" i="3"/>
  <c r="J180" i="3"/>
  <c r="BK169" i="3"/>
  <c r="J156" i="3"/>
  <c r="J147" i="3"/>
  <c r="J259" i="3"/>
  <c r="BK182" i="3"/>
  <c r="BK149" i="3"/>
  <c r="J201" i="3"/>
  <c r="BK184" i="3"/>
  <c r="J269" i="3"/>
  <c r="BK250" i="3"/>
  <c r="BK236" i="3"/>
  <c r="J193" i="3"/>
  <c r="BK255" i="3"/>
  <c r="J214" i="3"/>
  <c r="J207" i="3"/>
  <c r="J277" i="4"/>
  <c r="J232" i="4"/>
  <c r="BK206" i="4"/>
  <c r="BK186" i="4"/>
  <c r="J162" i="4"/>
  <c r="J247" i="4"/>
  <c r="BK183" i="4"/>
  <c r="J142" i="4"/>
  <c r="J229" i="4"/>
  <c r="J175" i="4"/>
  <c r="BK256" i="4"/>
  <c r="J244" i="4"/>
  <c r="BK215" i="4"/>
  <c r="J200" i="4"/>
  <c r="BK179" i="4"/>
  <c r="J163" i="4"/>
  <c r="BK249" i="4"/>
  <c r="BK234" i="4"/>
  <c r="BK208" i="4"/>
  <c r="BK195" i="4"/>
  <c r="J183" i="4"/>
  <c r="BK176" i="4"/>
  <c r="BK166" i="4"/>
  <c r="BK156" i="4"/>
  <c r="BK259" i="4"/>
  <c r="BK224" i="4"/>
  <c r="BK204" i="4"/>
  <c r="J180" i="4"/>
  <c r="J143" i="4"/>
  <c r="BK274" i="4"/>
  <c r="BK262" i="4"/>
  <c r="BK248" i="4"/>
  <c r="J240" i="4"/>
  <c r="BK223" i="4"/>
  <c r="J204" i="4"/>
  <c r="BK192" i="4"/>
  <c r="J161" i="4"/>
  <c r="BK141" i="4"/>
  <c r="J261" i="4"/>
  <c r="J224" i="4"/>
  <c r="J170" i="4"/>
  <c r="J207" i="5"/>
  <c r="BK160" i="5"/>
  <c r="BK144" i="5"/>
  <c r="J205" i="5"/>
  <c r="BK197" i="5"/>
  <c r="BK181" i="5"/>
  <c r="J149" i="5"/>
  <c r="J134" i="5"/>
  <c r="BK184" i="5"/>
  <c r="BK157" i="5"/>
  <c r="BK133" i="5"/>
  <c r="J195" i="5"/>
  <c r="BK175" i="5"/>
  <c r="J158" i="5"/>
  <c r="J133" i="5"/>
  <c r="J191" i="5"/>
  <c r="J187" i="5"/>
  <c r="J167" i="5"/>
  <c r="J131" i="5"/>
  <c r="J169" i="6"/>
  <c r="J146" i="6"/>
  <c r="J194" i="6"/>
  <c r="BK184" i="6"/>
  <c r="BK200" i="6"/>
  <c r="J184" i="6"/>
  <c r="BK201" i="6"/>
  <c r="J165" i="6"/>
  <c r="BK197" i="7"/>
  <c r="BK134" i="7"/>
  <c r="BK173" i="7"/>
  <c r="J144" i="7"/>
  <c r="BK192" i="7"/>
  <c r="J157" i="7"/>
  <c r="J201" i="7"/>
  <c r="BK154" i="7"/>
  <c r="J206" i="7"/>
  <c r="BK167" i="7"/>
  <c r="BK201" i="7"/>
  <c r="J181" i="7"/>
  <c r="BK152" i="7"/>
  <c r="BK202" i="7"/>
  <c r="J175" i="7"/>
  <c r="BK180" i="8"/>
  <c r="BK150" i="8"/>
  <c r="BK176" i="8"/>
  <c r="BK181" i="8"/>
  <c r="BK132" i="8"/>
  <c r="BK179" i="8"/>
  <c r="BK153" i="8"/>
  <c r="BK185" i="8"/>
  <c r="BK143" i="8"/>
  <c r="J149" i="8"/>
  <c r="BK149" i="8"/>
  <c r="J190" i="9"/>
  <c r="J172" i="9"/>
  <c r="J142" i="9"/>
  <c r="J189" i="9"/>
  <c r="J157" i="9"/>
  <c r="J140" i="9"/>
  <c r="J127" i="9"/>
  <c r="BK137" i="9"/>
  <c r="J185" i="9"/>
  <c r="BK172" i="9"/>
  <c r="J146" i="9"/>
  <c r="J180" i="9"/>
  <c r="J145" i="9"/>
  <c r="J138" i="10"/>
  <c r="J174" i="10"/>
  <c r="BK152" i="10"/>
  <c r="BK158" i="10"/>
  <c r="J176" i="10"/>
  <c r="J150" i="10"/>
  <c r="J171" i="10"/>
  <c r="J153" i="10"/>
  <c r="BK139" i="10"/>
  <c r="J144" i="10"/>
  <c r="BK162" i="10"/>
  <c r="BK225" i="11"/>
  <c r="J183" i="11"/>
  <c r="BK152" i="11"/>
  <c r="J125" i="11"/>
  <c r="BK201" i="11"/>
  <c r="J177" i="11"/>
  <c r="J152" i="11"/>
  <c r="BK166" i="11"/>
  <c r="BK214" i="11"/>
  <c r="BK170" i="11"/>
  <c r="J219" i="11"/>
  <c r="J202" i="11"/>
  <c r="BK161" i="11"/>
  <c r="BK131" i="11"/>
  <c r="J220" i="11"/>
  <c r="J198" i="11"/>
  <c r="J185" i="11"/>
  <c r="J170" i="11"/>
  <c r="BK150" i="11"/>
  <c r="BK227" i="11"/>
  <c r="J136" i="11"/>
  <c r="BK213" i="12"/>
  <c r="J195" i="12"/>
  <c r="BK181" i="12"/>
  <c r="J158" i="12"/>
  <c r="BK124" i="12"/>
  <c r="BK148" i="12"/>
  <c r="BK226" i="12"/>
  <c r="J207" i="12"/>
  <c r="BK167" i="12"/>
  <c r="BK128" i="12"/>
  <c r="J215" i="12"/>
  <c r="BK208" i="12"/>
  <c r="BK175" i="12"/>
  <c r="J137" i="12"/>
  <c r="BK204" i="12"/>
  <c r="J187" i="12"/>
  <c r="J167" i="12"/>
  <c r="BK155" i="12"/>
  <c r="J143" i="12"/>
  <c r="J128" i="12"/>
  <c r="BK184" i="12"/>
  <c r="BK199" i="13"/>
  <c r="BK153" i="13"/>
  <c r="BK225" i="13"/>
  <c r="BK209" i="13"/>
  <c r="J196" i="13"/>
  <c r="J177" i="13"/>
  <c r="BK154" i="13"/>
  <c r="BK186" i="13"/>
  <c r="J131" i="13"/>
  <c r="BK170" i="13"/>
  <c r="BK172" i="13"/>
  <c r="J137" i="13"/>
  <c r="J211" i="13"/>
  <c r="BK157" i="13"/>
  <c r="J221" i="13"/>
  <c r="BK151" i="13"/>
  <c r="BK223" i="13"/>
  <c r="J207" i="13"/>
  <c r="J192" i="13"/>
  <c r="BK167" i="13"/>
  <c r="J124" i="13"/>
  <c r="BK141" i="14"/>
  <c r="BK152" i="14"/>
  <c r="BK137" i="14"/>
  <c r="BK140" i="14"/>
  <c r="BK149" i="14"/>
  <c r="BK124" i="14"/>
  <c r="BK146" i="15"/>
  <c r="BK136" i="15"/>
  <c r="J148" i="15"/>
  <c r="BK125" i="15"/>
  <c r="J136" i="15"/>
  <c r="BK123" i="16"/>
  <c r="BK134" i="16"/>
  <c r="BK141" i="16"/>
  <c r="J144" i="16"/>
  <c r="J134" i="16"/>
  <c r="J124" i="17"/>
  <c r="J149" i="17"/>
  <c r="J132" i="17"/>
  <c r="BK154" i="17"/>
  <c r="J128" i="17"/>
  <c r="J136" i="17"/>
  <c r="BK152" i="17"/>
  <c r="J163" i="17"/>
  <c r="BK141" i="18"/>
  <c r="BK158" i="18"/>
  <c r="J139" i="18"/>
  <c r="BK140" i="18"/>
  <c r="J147" i="18"/>
  <c r="J127" i="18"/>
  <c r="BK137" i="18"/>
  <c r="J160" i="19"/>
  <c r="J145" i="19"/>
  <c r="J129" i="19"/>
  <c r="BK160" i="19"/>
  <c r="BK137" i="19"/>
  <c r="J139" i="19"/>
  <c r="J139" i="20"/>
  <c r="BK157" i="20"/>
  <c r="J154" i="20"/>
  <c r="J135" i="20"/>
  <c r="BK149" i="20"/>
  <c r="J156" i="20"/>
  <c r="BK143" i="21"/>
  <c r="BK130" i="21"/>
  <c r="BK141" i="21"/>
  <c r="J156" i="21"/>
  <c r="BK133" i="21"/>
  <c r="BK139" i="21"/>
  <c r="J140" i="22"/>
  <c r="BK146" i="22"/>
  <c r="J138" i="22"/>
  <c r="J148" i="22"/>
  <c r="J143" i="22"/>
  <c r="J126" i="23"/>
  <c r="BK129" i="23"/>
  <c r="BK134" i="23"/>
  <c r="BK138" i="24"/>
  <c r="J144" i="24"/>
  <c r="J138" i="24"/>
  <c r="BK130" i="24"/>
  <c r="BK146" i="25"/>
  <c r="J127" i="25"/>
  <c r="J129" i="25"/>
  <c r="BK129" i="25"/>
  <c r="BK128" i="26"/>
  <c r="J125" i="26"/>
  <c r="BK136" i="26"/>
  <c r="J148" i="27"/>
  <c r="J128" i="27"/>
  <c r="J143" i="27"/>
  <c r="J134" i="27"/>
  <c r="BK138" i="28"/>
  <c r="BK148" i="28"/>
  <c r="J125" i="28"/>
  <c r="BK125" i="28"/>
  <c r="BK273" i="2"/>
  <c r="J262" i="2"/>
  <c r="BK224" i="2"/>
  <c r="BK214" i="2"/>
  <c r="BK159" i="2"/>
  <c r="J277" i="2"/>
  <c r="J266" i="2"/>
  <c r="BK234" i="2"/>
  <c r="J208" i="2"/>
  <c r="BK182" i="2"/>
  <c r="BK155" i="2"/>
  <c r="J267" i="2"/>
  <c r="J245" i="2"/>
  <c r="J202" i="2"/>
  <c r="BK270" i="2"/>
  <c r="J265" i="2"/>
  <c r="BK249" i="2"/>
  <c r="J227" i="2"/>
  <c r="J204" i="2"/>
  <c r="BK172" i="2"/>
  <c r="J152" i="2"/>
  <c r="BK250" i="2"/>
  <c r="BK188" i="2"/>
  <c r="BK145" i="2"/>
  <c r="J239" i="2"/>
  <c r="J232" i="2"/>
  <c r="J209" i="2"/>
  <c r="BK200" i="2"/>
  <c r="BK178" i="2"/>
  <c r="BK149" i="2"/>
  <c r="BK261" i="2"/>
  <c r="BK243" i="2"/>
  <c r="J226" i="2"/>
  <c r="J218" i="2"/>
  <c r="J201" i="2"/>
  <c r="J187" i="2"/>
  <c r="BK163" i="2"/>
  <c r="BK143" i="2"/>
  <c r="J199" i="2"/>
  <c r="BK181" i="2"/>
  <c r="BK170" i="2"/>
  <c r="J273" i="3"/>
  <c r="BK252" i="3"/>
  <c r="BK247" i="3"/>
  <c r="BK229" i="3"/>
  <c r="J210" i="3"/>
  <c r="J200" i="3"/>
  <c r="J182" i="3"/>
  <c r="J173" i="3"/>
  <c r="BK164" i="3"/>
  <c r="BK157" i="3"/>
  <c r="J146" i="3"/>
  <c r="BK278" i="3"/>
  <c r="BK225" i="3"/>
  <c r="J157" i="3"/>
  <c r="BK261" i="3"/>
  <c r="J230" i="3"/>
  <c r="BK183" i="3"/>
  <c r="BK267" i="3"/>
  <c r="J256" i="3"/>
  <c r="BK239" i="3"/>
  <c r="J221" i="3"/>
  <c r="J209" i="3"/>
  <c r="BK195" i="3"/>
  <c r="J184" i="3"/>
  <c r="BK176" i="3"/>
  <c r="J164" i="3"/>
  <c r="J155" i="3"/>
  <c r="BK145" i="3"/>
  <c r="J235" i="3"/>
  <c r="J192" i="3"/>
  <c r="J255" i="3"/>
  <c r="J191" i="3"/>
  <c r="BK173" i="3"/>
  <c r="BK262" i="3"/>
  <c r="J233" i="3"/>
  <c r="J195" i="3"/>
  <c r="BK260" i="3"/>
  <c r="J229" i="3"/>
  <c r="BK210" i="3"/>
  <c r="BK166" i="3"/>
  <c r="J246" i="4"/>
  <c r="BK221" i="4"/>
  <c r="BK205" i="4"/>
  <c r="J184" i="4"/>
  <c r="BK175" i="4"/>
  <c r="J230" i="4"/>
  <c r="BK168" i="4"/>
  <c r="J269" i="4"/>
  <c r="J226" i="4"/>
  <c r="J157" i="4"/>
  <c r="BK269" i="4"/>
  <c r="BK246" i="4"/>
  <c r="BK213" i="4"/>
  <c r="BK187" i="4"/>
  <c r="BK171" i="4"/>
  <c r="J149" i="4"/>
  <c r="BK148" i="4"/>
  <c r="BK143" i="4"/>
  <c r="J274" i="4"/>
  <c r="BK270" i="4"/>
  <c r="J266" i="4"/>
  <c r="BK257" i="4"/>
  <c r="BK243" i="4"/>
  <c r="J233" i="4"/>
  <c r="BK207" i="4"/>
  <c r="BK193" i="4"/>
  <c r="BK180" i="4"/>
  <c r="J168" i="4"/>
  <c r="BK162" i="4"/>
  <c r="BK261" i="4"/>
  <c r="BK227" i="4"/>
  <c r="J210" i="4"/>
  <c r="BK184" i="4"/>
  <c r="BK152" i="4"/>
  <c r="J270" i="4"/>
  <c r="J257" i="4"/>
  <c r="J245" i="4"/>
  <c r="J237" i="4"/>
  <c r="J220" i="4"/>
  <c r="BK202" i="4"/>
  <c r="BK185" i="4"/>
  <c r="BK155" i="4"/>
  <c r="BK144" i="4"/>
  <c r="J262" i="4"/>
  <c r="J252" i="4"/>
  <c r="BK200" i="4"/>
  <c r="BK169" i="4"/>
  <c r="J194" i="5"/>
  <c r="BK159" i="5"/>
  <c r="J209" i="5"/>
  <c r="BK201" i="5"/>
  <c r="J190" i="5"/>
  <c r="J175" i="5"/>
  <c r="J141" i="5"/>
  <c r="J200" i="5"/>
  <c r="BK153" i="5"/>
  <c r="J203" i="5"/>
  <c r="J185" i="5"/>
  <c r="BK171" i="5"/>
  <c r="BK134" i="5"/>
  <c r="J186" i="5"/>
  <c r="BK206" i="5"/>
  <c r="J172" i="5"/>
  <c r="BK142" i="5"/>
  <c r="J189" i="6"/>
  <c r="BK155" i="6"/>
  <c r="J127" i="6"/>
  <c r="BK193" i="6"/>
  <c r="BK178" i="6"/>
  <c r="J192" i="6"/>
  <c r="J150" i="6"/>
  <c r="BK168" i="6"/>
  <c r="BK129" i="6"/>
  <c r="BK138" i="7"/>
  <c r="J184" i="7"/>
  <c r="BK146" i="7"/>
  <c r="J176" i="7"/>
  <c r="BK143" i="7"/>
  <c r="BK194" i="7"/>
  <c r="BK142" i="7"/>
  <c r="BK176" i="7"/>
  <c r="BK206" i="7"/>
  <c r="BK190" i="7"/>
  <c r="BK164" i="7"/>
  <c r="J136" i="7"/>
  <c r="J183" i="7"/>
  <c r="BK149" i="7"/>
  <c r="BK165" i="8"/>
  <c r="BK146" i="8"/>
  <c r="J179" i="8"/>
  <c r="BK183" i="8"/>
  <c r="J133" i="8"/>
  <c r="BK177" i="8"/>
  <c r="J139" i="8"/>
  <c r="J162" i="8"/>
  <c r="BK172" i="8"/>
  <c r="BK147" i="8"/>
  <c r="BK186" i="9"/>
  <c r="BK154" i="9"/>
  <c r="J130" i="9"/>
  <c r="BK170" i="9"/>
  <c r="J132" i="9"/>
  <c r="BK150" i="9"/>
  <c r="BK127" i="9"/>
  <c r="J147" i="9"/>
  <c r="BK188" i="9"/>
  <c r="BK151" i="9"/>
  <c r="J170" i="10"/>
  <c r="J172" i="10"/>
  <c r="J157" i="10"/>
  <c r="BK174" i="10"/>
  <c r="J149" i="10"/>
  <c r="J142" i="10"/>
  <c r="BK185" i="10"/>
  <c r="BK149" i="10"/>
  <c r="J130" i="10"/>
  <c r="BK137" i="10"/>
  <c r="BK132" i="10"/>
  <c r="J205" i="11"/>
  <c r="J184" i="11"/>
  <c r="BK160" i="11"/>
  <c r="BK217" i="11"/>
  <c r="BK194" i="11"/>
  <c r="BK180" i="11"/>
  <c r="J160" i="11"/>
  <c r="BK139" i="11"/>
  <c r="BK219" i="11"/>
  <c r="J139" i="11"/>
  <c r="J158" i="11"/>
  <c r="BK191" i="11"/>
  <c r="J154" i="11"/>
  <c r="BK130" i="11"/>
  <c r="J217" i="11"/>
  <c r="J199" i="11"/>
  <c r="J182" i="11"/>
  <c r="BK157" i="11"/>
  <c r="J131" i="11"/>
  <c r="J224" i="11"/>
  <c r="J226" i="12"/>
  <c r="J202" i="12"/>
  <c r="BK190" i="12"/>
  <c r="J164" i="12"/>
  <c r="J138" i="12"/>
  <c r="BK224" i="12"/>
  <c r="BK169" i="12"/>
  <c r="BK216" i="12"/>
  <c r="J192" i="12"/>
  <c r="BK163" i="12"/>
  <c r="BK146" i="12"/>
  <c r="BK219" i="12"/>
  <c r="J209" i="12"/>
  <c r="J180" i="12"/>
  <c r="J134" i="12"/>
  <c r="BK193" i="12"/>
  <c r="J174" i="12"/>
  <c r="J156" i="12"/>
  <c r="J146" i="12"/>
  <c r="J140" i="12"/>
  <c r="BK189" i="12"/>
  <c r="J201" i="13"/>
  <c r="J158" i="13"/>
  <c r="BK220" i="13"/>
  <c r="BK203" i="13"/>
  <c r="BK184" i="13"/>
  <c r="BK165" i="13"/>
  <c r="J134" i="13"/>
  <c r="BK164" i="13"/>
  <c r="J175" i="13"/>
  <c r="J127" i="13"/>
  <c r="J164" i="13"/>
  <c r="BK136" i="13"/>
  <c r="J210" i="13"/>
  <c r="J145" i="13"/>
  <c r="J173" i="13"/>
  <c r="BK227" i="13"/>
  <c r="J219" i="13"/>
  <c r="J203" i="13"/>
  <c r="BK182" i="13"/>
  <c r="J174" i="13"/>
  <c r="J148" i="13"/>
  <c r="J136" i="13"/>
  <c r="J126" i="13"/>
  <c r="J147" i="14"/>
  <c r="J135" i="14"/>
  <c r="J149" i="14"/>
  <c r="BK144" i="14"/>
  <c r="BK129" i="14"/>
  <c r="J127" i="14"/>
  <c r="J150" i="14"/>
  <c r="J141" i="14"/>
  <c r="J128" i="14"/>
  <c r="BK149" i="15"/>
  <c r="J145" i="15"/>
  <c r="BK124" i="15"/>
  <c r="J149" i="15"/>
  <c r="J130" i="15"/>
  <c r="J124" i="15"/>
  <c r="BK128" i="17"/>
  <c r="BK157" i="17"/>
  <c r="BK137" i="17"/>
  <c r="BK131" i="17"/>
  <c r="J158" i="17"/>
  <c r="BK150" i="18"/>
  <c r="J134" i="18"/>
  <c r="J163" i="18"/>
  <c r="BK128" i="18"/>
  <c r="BK152" i="18"/>
  <c r="BK135" i="18"/>
  <c r="J157" i="18"/>
  <c r="J142" i="18"/>
  <c r="BK130" i="18"/>
  <c r="BK160" i="18"/>
  <c r="J161" i="19"/>
  <c r="BK161" i="19"/>
  <c r="BK155" i="19"/>
  <c r="BK144" i="19"/>
  <c r="J131" i="19"/>
  <c r="J157" i="19"/>
  <c r="J163" i="19"/>
  <c r="J151" i="19"/>
  <c r="BK145" i="19"/>
  <c r="J128" i="19"/>
  <c r="BK128" i="19"/>
  <c r="BK131" i="19"/>
  <c r="J140" i="20"/>
  <c r="BK156" i="20"/>
  <c r="J143" i="20"/>
  <c r="BK155" i="20"/>
  <c r="J146" i="20"/>
  <c r="J132" i="20"/>
  <c r="J127" i="20"/>
  <c r="BK146" i="20"/>
  <c r="J138" i="20"/>
  <c r="BK152" i="20"/>
  <c r="J151" i="21"/>
  <c r="J133" i="21"/>
  <c r="BK155" i="21"/>
  <c r="BK149" i="21"/>
  <c r="J139" i="21"/>
  <c r="BK159" i="21"/>
  <c r="J150" i="21"/>
  <c r="J131" i="21"/>
  <c r="BK147" i="21"/>
  <c r="J129" i="21"/>
  <c r="BK142" i="22"/>
  <c r="BK131" i="22"/>
  <c r="J157" i="22"/>
  <c r="BK144" i="22"/>
  <c r="BK140" i="22"/>
  <c r="BK155" i="22"/>
  <c r="BK149" i="22"/>
  <c r="J152" i="22"/>
  <c r="BK127" i="22"/>
  <c r="J135" i="22"/>
  <c r="BK137" i="23"/>
  <c r="BK143" i="23"/>
  <c r="J140" i="23"/>
  <c r="J125" i="23"/>
  <c r="J136" i="23"/>
  <c r="BK136" i="23"/>
  <c r="J139" i="24"/>
  <c r="BK125" i="24"/>
  <c r="J134" i="24"/>
  <c r="BK143" i="24"/>
  <c r="BK141" i="24"/>
  <c r="BK129" i="24"/>
  <c r="J125" i="24"/>
  <c r="BK143" i="25"/>
  <c r="BK137" i="25"/>
  <c r="J144" i="25"/>
  <c r="BK130" i="25"/>
  <c r="J136" i="25"/>
  <c r="BK133" i="26"/>
  <c r="J148" i="26"/>
  <c r="J127" i="26"/>
  <c r="BK127" i="26"/>
  <c r="BK145" i="26"/>
  <c r="BK141" i="26"/>
  <c r="BK129" i="26"/>
  <c r="J136" i="26"/>
  <c r="BK134" i="27"/>
  <c r="J138" i="27"/>
  <c r="BK126" i="27"/>
  <c r="BK131" i="27"/>
  <c r="J145" i="27"/>
  <c r="BK125" i="27"/>
  <c r="BK137" i="28"/>
  <c r="J141" i="28"/>
  <c r="BK130" i="28"/>
  <c r="J142" i="28"/>
  <c r="BK128" i="28"/>
  <c r="BK142" i="28"/>
  <c r="BK275" i="2"/>
  <c r="BK221" i="2"/>
  <c r="BK169" i="2"/>
  <c r="J271" i="2"/>
  <c r="BK244" i="2"/>
  <c r="BK215" i="2"/>
  <c r="J183" i="2"/>
  <c r="J211" i="2"/>
  <c r="BK180" i="2"/>
  <c r="BK245" i="2"/>
  <c r="J146" i="2"/>
  <c r="J243" i="2"/>
  <c r="BK230" i="2"/>
  <c r="BK208" i="2"/>
  <c r="J176" i="2"/>
  <c r="BK247" i="2"/>
  <c r="BK213" i="2"/>
  <c r="BK176" i="2"/>
  <c r="BK266" i="2"/>
  <c r="BK195" i="2"/>
  <c r="J161" i="2"/>
  <c r="BK271" i="3"/>
  <c r="BK249" i="3"/>
  <c r="BK237" i="3"/>
  <c r="J218" i="3"/>
  <c r="BK205" i="3"/>
  <c r="J185" i="3"/>
  <c r="J163" i="3"/>
  <c r="BK148" i="3"/>
  <c r="J275" i="3"/>
  <c r="BK214" i="3"/>
  <c r="BK243" i="3"/>
  <c r="BK147" i="3"/>
  <c r="J260" i="3"/>
  <c r="J246" i="3"/>
  <c r="J225" i="3"/>
  <c r="J202" i="3"/>
  <c r="J178" i="3"/>
  <c r="J158" i="3"/>
  <c r="J141" i="3"/>
  <c r="BK193" i="3"/>
  <c r="J239" i="3"/>
  <c r="J188" i="3"/>
  <c r="J267" i="3"/>
  <c r="BK227" i="3"/>
  <c r="BK258" i="3"/>
  <c r="J216" i="3"/>
  <c r="BK204" i="3"/>
  <c r="BK258" i="4"/>
  <c r="BK217" i="4"/>
  <c r="BK198" i="4"/>
  <c r="BK172" i="4"/>
  <c r="BK229" i="4"/>
  <c r="BK151" i="4"/>
  <c r="J211" i="4"/>
  <c r="BK266" i="4"/>
  <c r="J236" i="4"/>
  <c r="BK210" i="4"/>
  <c r="BK182" i="4"/>
  <c r="J165" i="4"/>
  <c r="BK164" i="4"/>
  <c r="BK244" i="4"/>
  <c r="J198" i="4"/>
  <c r="J158" i="4"/>
  <c r="J275" i="4"/>
  <c r="J256" i="4"/>
  <c r="J243" i="4"/>
  <c r="BK226" i="4"/>
  <c r="BK201" i="4"/>
  <c r="J164" i="4"/>
  <c r="BK142" i="4"/>
  <c r="J260" i="4"/>
  <c r="BK211" i="4"/>
  <c r="J152" i="4"/>
  <c r="BK195" i="5"/>
  <c r="BK146" i="5"/>
  <c r="BK202" i="5"/>
  <c r="BK185" i="5"/>
  <c r="J144" i="5"/>
  <c r="J198" i="5"/>
  <c r="J143" i="5"/>
  <c r="BK209" i="5"/>
  <c r="BK196" i="5"/>
  <c r="BK183" i="5"/>
  <c r="BK174" i="5"/>
  <c r="BK169" i="5"/>
  <c r="BK143" i="5"/>
  <c r="BK166" i="5"/>
  <c r="J151" i="5"/>
  <c r="BK130" i="5"/>
  <c r="BK191" i="5"/>
  <c r="BK178" i="5"/>
  <c r="BK155" i="5"/>
  <c r="J139" i="5"/>
  <c r="J193" i="5"/>
  <c r="BK167" i="6"/>
  <c r="BK143" i="6"/>
  <c r="J205" i="6"/>
  <c r="J196" i="6"/>
  <c r="J186" i="6"/>
  <c r="J177" i="6"/>
  <c r="BK165" i="6"/>
  <c r="J155" i="6"/>
  <c r="J142" i="6"/>
  <c r="BK136" i="6"/>
  <c r="BK130" i="6"/>
  <c r="J193" i="6"/>
  <c r="BK179" i="6"/>
  <c r="J174" i="6"/>
  <c r="J162" i="6"/>
  <c r="J157" i="6"/>
  <c r="J141" i="6"/>
  <c r="BK128" i="6"/>
  <c r="J158" i="6"/>
  <c r="BK202" i="6"/>
  <c r="BK194" i="6"/>
  <c r="J149" i="6"/>
  <c r="J203" i="6"/>
  <c r="BK171" i="6"/>
  <c r="BK142" i="6"/>
  <c r="J188" i="7"/>
  <c r="J169" i="7"/>
  <c r="J133" i="7"/>
  <c r="J187" i="7"/>
  <c r="BK170" i="7"/>
  <c r="J208" i="7"/>
  <c r="J186" i="7"/>
  <c r="BK160" i="7"/>
  <c r="J139" i="7"/>
  <c r="J203" i="7"/>
  <c r="BK162" i="7"/>
  <c r="J138" i="7"/>
  <c r="BK203" i="7"/>
  <c r="J172" i="7"/>
  <c r="J142" i="7"/>
  <c r="J204" i="7"/>
  <c r="J194" i="7"/>
  <c r="J178" i="7"/>
  <c r="J159" i="7"/>
  <c r="J149" i="7"/>
  <c r="BK205" i="7"/>
  <c r="BK181" i="7"/>
  <c r="J151" i="7"/>
  <c r="BK182" i="8"/>
  <c r="BK163" i="8"/>
  <c r="J147" i="8"/>
  <c r="J186" i="8"/>
  <c r="J170" i="8"/>
  <c r="BK157" i="8"/>
  <c r="J132" i="8"/>
  <c r="BK160" i="8"/>
  <c r="BK187" i="8"/>
  <c r="BK170" i="8"/>
  <c r="J150" i="8"/>
  <c r="BK127" i="8"/>
  <c r="J160" i="8"/>
  <c r="BK130" i="8"/>
  <c r="BK155" i="8"/>
  <c r="J141" i="8"/>
  <c r="BK162" i="8"/>
  <c r="BK135" i="8"/>
  <c r="J187" i="9"/>
  <c r="BK167" i="9"/>
  <c r="BK146" i="9"/>
  <c r="BK134" i="9"/>
  <c r="BK185" i="9"/>
  <c r="BK171" i="9"/>
  <c r="J162" i="9"/>
  <c r="J143" i="9"/>
  <c r="BK190" i="9"/>
  <c r="BK130" i="9"/>
  <c r="J181" i="9"/>
  <c r="BK173" i="9"/>
  <c r="J151" i="9"/>
  <c r="BK153" i="9"/>
  <c r="J141" i="9"/>
  <c r="J170" i="9"/>
  <c r="J148" i="9"/>
  <c r="BK133" i="9"/>
  <c r="J182" i="10"/>
  <c r="J162" i="10"/>
  <c r="J148" i="10"/>
  <c r="BK175" i="10"/>
  <c r="BK164" i="10"/>
  <c r="J181" i="10"/>
  <c r="J134" i="10"/>
  <c r="BK148" i="10"/>
  <c r="J156" i="10"/>
  <c r="BK145" i="10"/>
  <c r="J133" i="10"/>
  <c r="J190" i="10"/>
  <c r="BK176" i="10"/>
  <c r="J179" i="10"/>
  <c r="J160" i="10"/>
  <c r="BK134" i="10"/>
  <c r="J126" i="10"/>
  <c r="J195" i="11"/>
  <c r="J174" i="11"/>
  <c r="J135" i="11"/>
  <c r="BK208" i="11"/>
  <c r="J192" i="11"/>
  <c r="BK183" i="11"/>
  <c r="BK163" i="11"/>
  <c r="J149" i="11"/>
  <c r="J127" i="11"/>
  <c r="BK210" i="11"/>
  <c r="J222" i="11"/>
  <c r="J225" i="11"/>
  <c r="BK216" i="11"/>
  <c r="BK192" i="11"/>
  <c r="J167" i="11"/>
  <c r="BK153" i="11"/>
  <c r="J140" i="11"/>
  <c r="BK122" i="11"/>
  <c r="J215" i="11"/>
  <c r="J201" i="11"/>
  <c r="J194" i="11"/>
  <c r="BK172" i="11"/>
  <c r="BK162" i="11"/>
  <c r="BK136" i="11"/>
  <c r="BK124" i="11"/>
  <c r="BK176" i="11"/>
  <c r="BK149" i="11"/>
  <c r="J222" i="12"/>
  <c r="J199" i="12"/>
  <c r="BK192" i="12"/>
  <c r="BK177" i="12"/>
  <c r="BK153" i="12"/>
  <c r="J136" i="12"/>
  <c r="J214" i="12"/>
  <c r="J168" i="12"/>
  <c r="J133" i="12"/>
  <c r="J210" i="12"/>
  <c r="J183" i="12"/>
  <c r="BK165" i="12"/>
  <c r="BK133" i="12"/>
  <c r="BK227" i="12"/>
  <c r="BK210" i="12"/>
  <c r="J131" i="12"/>
  <c r="J197" i="12"/>
  <c r="J155" i="12"/>
  <c r="J208" i="12"/>
  <c r="BK199" i="12"/>
  <c r="BK182" i="12"/>
  <c r="BK168" i="12"/>
  <c r="J160" i="12"/>
  <c r="J151" i="12"/>
  <c r="BK141" i="12"/>
  <c r="BK127" i="12"/>
  <c r="BK215" i="12"/>
  <c r="J135" i="12"/>
  <c r="BK211" i="13"/>
  <c r="J176" i="13"/>
  <c r="J144" i="13"/>
  <c r="J226" i="13"/>
  <c r="BK218" i="13"/>
  <c r="J205" i="13"/>
  <c r="J198" i="13"/>
  <c r="J185" i="13"/>
  <c r="J170" i="13"/>
  <c r="J157" i="13"/>
  <c r="BK133" i="13"/>
  <c r="BK185" i="13"/>
  <c r="J160" i="13"/>
  <c r="BK126" i="13"/>
  <c r="BK190" i="13"/>
  <c r="BK131" i="13"/>
  <c r="J193" i="13"/>
  <c r="J169" i="13"/>
  <c r="BK139" i="13"/>
  <c r="BK125" i="13"/>
  <c r="BK188" i="13"/>
  <c r="J155" i="13"/>
  <c r="J133" i="13"/>
  <c r="BK191" i="13"/>
  <c r="J162" i="13"/>
  <c r="BK138" i="13"/>
  <c r="BK222" i="13"/>
  <c r="BK210" i="13"/>
  <c r="J197" i="13"/>
  <c r="J189" i="13"/>
  <c r="J154" i="13"/>
  <c r="J123" i="13"/>
  <c r="BK133" i="14"/>
  <c r="BK142" i="14"/>
  <c r="J139" i="14"/>
  <c r="J142" i="14"/>
  <c r="J153" i="15"/>
  <c r="BK127" i="15"/>
  <c r="J147" i="15"/>
  <c r="BK151" i="15"/>
  <c r="J137" i="16"/>
  <c r="J125" i="16"/>
  <c r="J129" i="16"/>
  <c r="J124" i="16"/>
  <c r="BK143" i="16"/>
  <c r="BK132" i="16"/>
  <c r="BK156" i="17"/>
  <c r="BK144" i="17"/>
  <c r="BK159" i="17"/>
  <c r="BK141" i="17"/>
  <c r="J141" i="17"/>
  <c r="BK160" i="17"/>
  <c r="BK133" i="17"/>
  <c r="J156" i="18"/>
  <c r="J129" i="18"/>
  <c r="J130" i="18"/>
  <c r="J145" i="18"/>
  <c r="BK147" i="18"/>
  <c r="J150" i="18"/>
  <c r="J131" i="18"/>
  <c r="J132" i="18"/>
  <c r="BK159" i="19"/>
  <c r="BK130" i="19"/>
  <c r="BK124" i="19"/>
  <c r="BK143" i="19"/>
  <c r="J144" i="19"/>
  <c r="J125" i="20"/>
  <c r="BK153" i="20"/>
  <c r="J153" i="20"/>
  <c r="BK140" i="20"/>
  <c r="BK124" i="20"/>
  <c r="J133" i="20"/>
  <c r="BK142" i="21"/>
  <c r="BK125" i="21"/>
  <c r="J140" i="21"/>
  <c r="BK153" i="21"/>
  <c r="J142" i="21"/>
  <c r="BK147" i="22"/>
  <c r="BK124" i="22"/>
  <c r="J155" i="22"/>
  <c r="BK157" i="22"/>
  <c r="J147" i="22"/>
  <c r="J129" i="22"/>
  <c r="J125" i="22"/>
  <c r="J124" i="23"/>
  <c r="J142" i="23"/>
  <c r="BK127" i="23"/>
  <c r="BK144" i="24"/>
  <c r="J133" i="24"/>
  <c r="BK127" i="24"/>
  <c r="BK144" i="25"/>
  <c r="BK141" i="25"/>
  <c r="J143" i="25"/>
  <c r="BK124" i="26"/>
  <c r="J145" i="26"/>
  <c r="J140" i="26"/>
  <c r="BK142" i="27"/>
  <c r="J127" i="27"/>
  <c r="J137" i="27"/>
  <c r="BK136" i="27"/>
  <c r="J124" i="28"/>
  <c r="J129" i="28"/>
  <c r="J137" i="28"/>
  <c r="J138" i="28"/>
  <c r="BK278" i="2"/>
  <c r="J261" i="2"/>
  <c r="J220" i="2"/>
  <c r="BK166" i="2"/>
  <c r="J270" i="2"/>
  <c r="J247" i="2"/>
  <c r="J221" i="2"/>
  <c r="BK179" i="2"/>
  <c r="J248" i="2"/>
  <c r="J193" i="2"/>
  <c r="BK141" i="2"/>
  <c r="BK255" i="2"/>
  <c r="BK232" i="2"/>
  <c r="BK199" i="2"/>
  <c r="J145" i="2"/>
  <c r="BK257" i="2"/>
  <c r="J235" i="2"/>
  <c r="BK192" i="2"/>
  <c r="BK153" i="2"/>
  <c r="BK144" i="2"/>
  <c r="J237" i="2"/>
  <c r="BK207" i="2"/>
  <c r="J182" i="2"/>
  <c r="BK161" i="2"/>
  <c r="J172" i="2"/>
  <c r="BK157" i="2"/>
  <c r="BK259" i="3"/>
  <c r="J243" i="3"/>
  <c r="J226" i="3"/>
  <c r="BK208" i="3"/>
  <c r="BK191" i="3"/>
  <c r="BK172" i="3"/>
  <c r="J159" i="3"/>
  <c r="J149" i="3"/>
  <c r="BK270" i="3"/>
  <c r="BK171" i="3"/>
  <c r="BK269" i="3"/>
  <c r="BK177" i="3"/>
  <c r="J258" i="3"/>
  <c r="BK241" i="3"/>
  <c r="BK220" i="3"/>
  <c r="BK201" i="3"/>
  <c r="BK181" i="3"/>
  <c r="BK168" i="3"/>
  <c r="J148" i="3"/>
  <c r="BK266" i="3"/>
  <c r="BK165" i="3"/>
  <c r="BK200" i="3"/>
  <c r="BK159" i="3"/>
  <c r="J247" i="3"/>
  <c r="BK232" i="3"/>
  <c r="J237" i="3"/>
  <c r="BK211" i="3"/>
  <c r="BK142" i="3"/>
  <c r="J239" i="4"/>
  <c r="J216" i="4"/>
  <c r="J182" i="4"/>
  <c r="BK161" i="4"/>
  <c r="J169" i="4"/>
  <c r="BK240" i="4"/>
  <c r="J193" i="4"/>
  <c r="J250" i="4"/>
  <c r="BK230" i="4"/>
  <c r="J205" i="4"/>
  <c r="BK178" i="4"/>
  <c r="BK153" i="4"/>
  <c r="J278" i="4"/>
  <c r="J225" i="4"/>
  <c r="J192" i="4"/>
  <c r="J154" i="4"/>
  <c r="J267" i="4"/>
  <c r="BK255" i="4"/>
  <c r="BK235" i="4"/>
  <c r="BK218" i="4"/>
  <c r="BK173" i="4"/>
  <c r="BK145" i="4"/>
  <c r="J259" i="4"/>
  <c r="J188" i="4"/>
  <c r="J141" i="4"/>
  <c r="BK161" i="5"/>
  <c r="BK210" i="5"/>
  <c r="BK193" i="5"/>
  <c r="BK167" i="5"/>
  <c r="BK138" i="5"/>
  <c r="BK141" i="5"/>
  <c r="BK198" i="5"/>
  <c r="BK190" i="5"/>
  <c r="BK176" i="5"/>
  <c r="J168" i="5"/>
  <c r="BK156" i="5"/>
  <c r="BK173" i="5"/>
  <c r="J155" i="5"/>
  <c r="J138" i="5"/>
  <c r="J199" i="5"/>
  <c r="J180" i="5"/>
  <c r="J166" i="5"/>
  <c r="J130" i="5"/>
  <c r="BK192" i="6"/>
  <c r="J179" i="6"/>
  <c r="BK150" i="6"/>
  <c r="BK209" i="6"/>
  <c r="J200" i="6"/>
  <c r="BK188" i="6"/>
  <c r="J172" i="6"/>
  <c r="BK164" i="6"/>
  <c r="BK157" i="6"/>
  <c r="BK144" i="6"/>
  <c r="J138" i="6"/>
  <c r="BK134" i="6"/>
  <c r="J207" i="6"/>
  <c r="J181" i="6"/>
  <c r="BK176" i="6"/>
  <c r="BK169" i="6"/>
  <c r="BK159" i="6"/>
  <c r="BK146" i="6"/>
  <c r="J129" i="6"/>
  <c r="J204" i="6"/>
  <c r="BK208" i="6"/>
  <c r="BK199" i="6"/>
  <c r="J190" i="6"/>
  <c r="J135" i="6"/>
  <c r="J140" i="6"/>
  <c r="BK181" i="6"/>
  <c r="J154" i="6"/>
  <c r="J137" i="6"/>
  <c r="J192" i="7"/>
  <c r="BK158" i="7"/>
  <c r="J130" i="7"/>
  <c r="J174" i="7"/>
  <c r="J164" i="7"/>
  <c r="J210" i="7"/>
  <c r="BK196" i="7"/>
  <c r="J171" i="7"/>
  <c r="J155" i="7"/>
  <c r="J129" i="7"/>
  <c r="J170" i="7"/>
  <c r="BK144" i="7"/>
  <c r="J127" i="7"/>
  <c r="J199" i="7"/>
  <c r="BK135" i="7"/>
  <c r="BK198" i="7"/>
  <c r="J179" i="7"/>
  <c r="J162" i="7"/>
  <c r="J146" i="7"/>
  <c r="BK208" i="7"/>
  <c r="BK186" i="7"/>
  <c r="BK166" i="7"/>
  <c r="BK139" i="7"/>
  <c r="BK164" i="8"/>
  <c r="BK151" i="8"/>
  <c r="BK188" i="8"/>
  <c r="J167" i="8"/>
  <c r="J146" i="8"/>
  <c r="BK142" i="8"/>
  <c r="J183" i="8"/>
  <c r="BK173" i="8"/>
  <c r="J151" i="8"/>
  <c r="J130" i="8"/>
  <c r="J144" i="8"/>
  <c r="J168" i="8"/>
  <c r="BK161" i="8"/>
  <c r="J135" i="8"/>
  <c r="J148" i="8"/>
  <c r="J131" i="8"/>
  <c r="J183" i="9"/>
  <c r="J156" i="9"/>
  <c r="J139" i="9"/>
  <c r="J126" i="9"/>
  <c r="BK181" i="9"/>
  <c r="BK158" i="9"/>
  <c r="BK138" i="9"/>
  <c r="BK126" i="9"/>
  <c r="BK148" i="9"/>
  <c r="J173" i="9"/>
  <c r="J177" i="9"/>
  <c r="BK156" i="9"/>
  <c r="J167" i="9"/>
  <c r="BK163" i="9"/>
  <c r="J175" i="9"/>
  <c r="J155" i="9"/>
  <c r="BK140" i="9"/>
  <c r="BK186" i="10"/>
  <c r="BK170" i="10"/>
  <c r="BK153" i="10"/>
  <c r="BK181" i="10"/>
  <c r="BK165" i="10"/>
  <c r="J187" i="10"/>
  <c r="BK167" i="10"/>
  <c r="J154" i="10"/>
  <c r="BK157" i="10"/>
  <c r="J146" i="10"/>
  <c r="BK128" i="10"/>
  <c r="BK184" i="10"/>
  <c r="J135" i="10"/>
  <c r="J180" i="10"/>
  <c r="BK150" i="10"/>
  <c r="BK130" i="10"/>
  <c r="J200" i="11"/>
  <c r="J173" i="11"/>
  <c r="BK146" i="11"/>
  <c r="J123" i="11"/>
  <c r="J204" i="11"/>
  <c r="J189" i="11"/>
  <c r="J181" i="11"/>
  <c r="BK169" i="11"/>
  <c r="J150" i="11"/>
  <c r="J141" i="11"/>
  <c r="BK143" i="11"/>
  <c r="J223" i="11"/>
  <c r="BK159" i="11"/>
  <c r="BK212" i="11"/>
  <c r="BK203" i="11"/>
  <c r="BK164" i="11"/>
  <c r="BK148" i="11"/>
  <c r="BK133" i="11"/>
  <c r="J124" i="11"/>
  <c r="J218" i="11"/>
  <c r="J207" i="11"/>
  <c r="BK190" i="11"/>
  <c r="J171" i="11"/>
  <c r="J164" i="11"/>
  <c r="BK145" i="11"/>
  <c r="J128" i="11"/>
  <c r="J178" i="11"/>
  <c r="J148" i="11"/>
  <c r="BK218" i="12"/>
  <c r="J200" i="12"/>
  <c r="J182" i="12"/>
  <c r="J172" i="12"/>
  <c r="J150" i="12"/>
  <c r="BK132" i="12"/>
  <c r="J219" i="12"/>
  <c r="J191" i="12"/>
  <c r="BK134" i="12"/>
  <c r="BK225" i="12"/>
  <c r="J205" i="12"/>
  <c r="BK174" i="12"/>
  <c r="BK156" i="12"/>
  <c r="J129" i="12"/>
  <c r="J224" i="12"/>
  <c r="J212" i="12"/>
  <c r="J125" i="12"/>
  <c r="J194" i="12"/>
  <c r="J152" i="12"/>
  <c r="J217" i="12"/>
  <c r="J201" i="12"/>
  <c r="BK186" i="12"/>
  <c r="J169" i="12"/>
  <c r="BK154" i="12"/>
  <c r="BK145" i="12"/>
  <c r="BK138" i="12"/>
  <c r="BK125" i="12"/>
  <c r="BK172" i="12"/>
  <c r="J222" i="13"/>
  <c r="J190" i="13"/>
  <c r="BK160" i="13"/>
  <c r="J122" i="13"/>
  <c r="J223" i="13"/>
  <c r="J212" i="13"/>
  <c r="BK201" i="13"/>
  <c r="J186" i="13"/>
  <c r="BK174" i="13"/>
  <c r="J161" i="13"/>
  <c r="BK142" i="13"/>
  <c r="J130" i="13"/>
  <c r="BK178" i="13"/>
  <c r="BK141" i="13"/>
  <c r="J191" i="13"/>
  <c r="BK140" i="13"/>
  <c r="J199" i="13"/>
  <c r="BK183" i="13"/>
  <c r="BK150" i="13"/>
  <c r="J138" i="13"/>
  <c r="BK123" i="13"/>
  <c r="J208" i="13"/>
  <c r="BK158" i="13"/>
  <c r="J147" i="13"/>
  <c r="J218" i="13"/>
  <c r="BK176" i="13"/>
  <c r="J150" i="13"/>
  <c r="BK224" i="13"/>
  <c r="J214" i="13"/>
  <c r="BK204" i="13"/>
  <c r="BK195" i="13"/>
  <c r="BK181" i="13"/>
  <c r="J143" i="13"/>
  <c r="J154" i="14"/>
  <c r="J125" i="14"/>
  <c r="BK145" i="14"/>
  <c r="BK125" i="14"/>
  <c r="BK148" i="14"/>
  <c r="BK153" i="15"/>
  <c r="J152" i="15"/>
  <c r="BK126" i="15"/>
  <c r="BK134" i="15"/>
  <c r="BK124" i="16"/>
  <c r="BK140" i="16"/>
  <c r="J132" i="16"/>
  <c r="BK146" i="16"/>
  <c r="BK137" i="16"/>
  <c r="J126" i="16"/>
  <c r="J160" i="17"/>
  <c r="J137" i="17"/>
  <c r="J156" i="17"/>
  <c r="J135" i="17"/>
  <c r="J145" i="17"/>
  <c r="BK129" i="17"/>
  <c r="BK150" i="17"/>
  <c r="BK132" i="17"/>
  <c r="BK148" i="17"/>
  <c r="BK131" i="18"/>
  <c r="J160" i="18"/>
  <c r="J137" i="18"/>
  <c r="J154" i="18"/>
  <c r="J136" i="18"/>
  <c r="J143" i="18"/>
  <c r="J158" i="19"/>
  <c r="BK139" i="19"/>
  <c r="BK125" i="19"/>
  <c r="BK157" i="19"/>
  <c r="J135" i="19"/>
  <c r="J124" i="19"/>
  <c r="BK133" i="20"/>
  <c r="BK135" i="20"/>
  <c r="BK145" i="20"/>
  <c r="J130" i="20"/>
  <c r="J145" i="20"/>
  <c r="BK151" i="20"/>
  <c r="J135" i="21"/>
  <c r="BK154" i="21"/>
  <c r="BK137" i="21"/>
  <c r="J149" i="21"/>
  <c r="BK127" i="21"/>
  <c r="BK148" i="22"/>
  <c r="BK125" i="22"/>
  <c r="BK154" i="22"/>
  <c r="J159" i="22"/>
  <c r="BK153" i="22"/>
  <c r="J127" i="22"/>
  <c r="BK125" i="23"/>
  <c r="J143" i="23"/>
  <c r="J137" i="23"/>
  <c r="BK128" i="24"/>
  <c r="BK139" i="24"/>
  <c r="J128" i="24"/>
  <c r="BK136" i="25"/>
  <c r="BK131" i="25"/>
  <c r="BK134" i="25"/>
  <c r="J137" i="25"/>
  <c r="BK144" i="26"/>
  <c r="BK139" i="26"/>
  <c r="J143" i="26"/>
  <c r="J125" i="27"/>
  <c r="J131" i="27"/>
  <c r="J136" i="27"/>
  <c r="J144" i="27"/>
  <c r="J136" i="28"/>
  <c r="J133" i="28"/>
  <c r="BK139" i="28"/>
  <c r="BK141" i="28"/>
  <c r="BK269" i="2"/>
  <c r="J229" i="2"/>
  <c r="J205" i="2"/>
  <c r="BK154" i="2"/>
  <c r="J273" i="2"/>
  <c r="BK248" i="2"/>
  <c r="BK206" i="2"/>
  <c r="J175" i="2"/>
  <c r="J254" i="2"/>
  <c r="BK205" i="2"/>
  <c r="BK162" i="2"/>
  <c r="J256" i="2"/>
  <c r="BK233" i="2"/>
  <c r="BK210" i="2"/>
  <c r="J149" i="2"/>
  <c r="BK142" i="2"/>
  <c r="J234" i="2"/>
  <c r="J191" i="2"/>
  <c r="J159" i="2"/>
  <c r="J255" i="2"/>
  <c r="BK220" i="2"/>
  <c r="BK204" i="2"/>
  <c r="J181" i="2"/>
  <c r="BK152" i="2"/>
  <c r="BK171" i="2"/>
  <c r="J142" i="2"/>
  <c r="J257" i="3"/>
  <c r="J240" i="3"/>
  <c r="BK219" i="3"/>
  <c r="BK206" i="3"/>
  <c r="BK178" i="3"/>
  <c r="J165" i="3"/>
  <c r="BK155" i="3"/>
  <c r="J144" i="3"/>
  <c r="BK265" i="3"/>
  <c r="BK156" i="3"/>
  <c r="BK242" i="3"/>
  <c r="BK274" i="3"/>
  <c r="J252" i="3"/>
  <c r="BK233" i="3"/>
  <c r="BK216" i="3"/>
  <c r="BK188" i="3"/>
  <c r="J183" i="3"/>
  <c r="BK170" i="3"/>
  <c r="BK161" i="3"/>
  <c r="BK143" i="3"/>
  <c r="J205" i="3"/>
  <c r="J262" i="3"/>
  <c r="BK198" i="3"/>
  <c r="BK273" i="3"/>
  <c r="J244" i="3"/>
  <c r="J223" i="3"/>
  <c r="J236" i="3"/>
  <c r="BK202" i="3"/>
  <c r="J249" i="4"/>
  <c r="BK219" i="4"/>
  <c r="J199" i="4"/>
  <c r="J144" i="4"/>
  <c r="J206" i="4"/>
  <c r="BK236" i="4"/>
  <c r="J146" i="4"/>
  <c r="J248" i="4"/>
  <c r="J219" i="4"/>
  <c r="J201" i="4"/>
  <c r="J173" i="4"/>
  <c r="BK157" i="4"/>
  <c r="J147" i="4"/>
  <c r="BK220" i="4"/>
  <c r="J179" i="4"/>
  <c r="BK278" i="4"/>
  <c r="J263" i="4"/>
  <c r="BK254" i="4"/>
  <c r="BK225" i="4"/>
  <c r="J195" i="4"/>
  <c r="BK147" i="4"/>
  <c r="BK265" i="4"/>
  <c r="J186" i="4"/>
  <c r="J151" i="4"/>
  <c r="J152" i="5"/>
  <c r="BK207" i="5"/>
  <c r="J196" i="5"/>
  <c r="J153" i="5"/>
  <c r="J210" i="5"/>
  <c r="J178" i="5"/>
  <c r="J174" i="5"/>
  <c r="BK139" i="5"/>
  <c r="J127" i="5"/>
  <c r="J197" i="5"/>
  <c r="BK188" i="5"/>
  <c r="BK180" i="5"/>
  <c r="J170" i="5"/>
  <c r="J154" i="5"/>
  <c r="J140" i="5"/>
  <c r="BK177" i="5"/>
  <c r="J160" i="5"/>
  <c r="J142" i="5"/>
  <c r="BK128" i="5"/>
  <c r="BK127" i="5"/>
  <c r="J184" i="5"/>
  <c r="BK170" i="5"/>
  <c r="BK154" i="5"/>
  <c r="BK129" i="5"/>
  <c r="J206" i="6"/>
  <c r="BK183" i="6"/>
  <c r="J160" i="6"/>
  <c r="BK140" i="6"/>
  <c r="J201" i="6"/>
  <c r="J197" i="6"/>
  <c r="BK190" i="6"/>
  <c r="J185" i="6"/>
  <c r="BK175" i="6"/>
  <c r="BK173" i="6"/>
  <c r="J170" i="6"/>
  <c r="BK161" i="6"/>
  <c r="J159" i="6"/>
  <c r="BK153" i="6"/>
  <c r="BK141" i="6"/>
  <c r="BK137" i="6"/>
  <c r="J133" i="6"/>
  <c r="BK204" i="6"/>
  <c r="BK186" i="6"/>
  <c r="J178" i="6"/>
  <c r="J171" i="6"/>
  <c r="J168" i="6"/>
  <c r="J161" i="6"/>
  <c r="BK152" i="6"/>
  <c r="BK131" i="6"/>
  <c r="BK127" i="6"/>
  <c r="J210" i="6"/>
  <c r="BK205" i="6"/>
  <c r="J198" i="6"/>
  <c r="BK189" i="6"/>
  <c r="BK154" i="6"/>
  <c r="J202" i="6"/>
  <c r="BK172" i="6"/>
  <c r="J156" i="6"/>
  <c r="J139" i="6"/>
  <c r="J209" i="7"/>
  <c r="BK174" i="7"/>
  <c r="BK129" i="7"/>
  <c r="J185" i="7"/>
  <c r="BK172" i="7"/>
  <c r="BK159" i="7"/>
  <c r="BK209" i="7"/>
  <c r="BK204" i="7"/>
  <c r="BK178" i="7"/>
  <c r="J166" i="7"/>
  <c r="J141" i="7"/>
  <c r="BK128" i="7"/>
  <c r="BK175" i="7"/>
  <c r="BK155" i="7"/>
  <c r="BK136" i="7"/>
  <c r="J207" i="7"/>
  <c r="BK171" i="7"/>
  <c r="J165" i="7"/>
  <c r="BK199" i="7"/>
  <c r="BK187" i="7"/>
  <c r="BK177" i="7"/>
  <c r="J158" i="7"/>
  <c r="J150" i="7"/>
  <c r="BK133" i="7"/>
  <c r="BK195" i="7"/>
  <c r="BK156" i="7"/>
  <c r="BK140" i="7"/>
  <c r="J172" i="8"/>
  <c r="J157" i="8"/>
  <c r="J190" i="8"/>
  <c r="J184" i="8"/>
  <c r="J165" i="8"/>
  <c r="J153" i="8"/>
  <c r="J137" i="8"/>
  <c r="BK152" i="8"/>
  <c r="BK189" i="8"/>
  <c r="J180" i="8"/>
  <c r="BK169" i="8"/>
  <c r="J155" i="8"/>
  <c r="J142" i="8"/>
  <c r="J182" i="8"/>
  <c r="BK154" i="8"/>
  <c r="J134" i="8"/>
  <c r="J156" i="8"/>
  <c r="BK144" i="8"/>
  <c r="BK171" i="8"/>
  <c r="J138" i="8"/>
  <c r="J126" i="8"/>
  <c r="J184" i="9"/>
  <c r="BK169" i="9"/>
  <c r="BK147" i="9"/>
  <c r="BK132" i="9"/>
  <c r="BK184" i="9"/>
  <c r="J174" i="9"/>
  <c r="BK160" i="9"/>
  <c r="BK141" i="9"/>
  <c r="BK131" i="9"/>
  <c r="J160" i="9"/>
  <c r="BK144" i="9"/>
  <c r="BK180" i="9"/>
  <c r="J179" i="9"/>
  <c r="J152" i="9"/>
  <c r="J154" i="9"/>
  <c r="J164" i="9"/>
  <c r="J176" i="9"/>
  <c r="BK162" i="9"/>
  <c r="BK149" i="9"/>
  <c r="J138" i="9"/>
  <c r="BK190" i="10"/>
  <c r="BK179" i="10"/>
  <c r="J168" i="10"/>
  <c r="J161" i="10"/>
  <c r="J145" i="10"/>
  <c r="BK168" i="10"/>
  <c r="J151" i="10"/>
  <c r="BK143" i="10"/>
  <c r="J155" i="10"/>
  <c r="J143" i="10"/>
  <c r="BK160" i="10"/>
  <c r="BK151" i="10"/>
  <c r="J140" i="10"/>
  <c r="J131" i="10"/>
  <c r="BK188" i="10"/>
  <c r="BK163" i="10"/>
  <c r="BK133" i="10"/>
  <c r="BK177" i="10"/>
  <c r="J139" i="10"/>
  <c r="BK131" i="10"/>
  <c r="J214" i="11"/>
  <c r="BK198" i="11"/>
  <c r="J186" i="11"/>
  <c r="J165" i="11"/>
  <c r="J151" i="11"/>
  <c r="BK127" i="11"/>
  <c r="BK206" i="11"/>
  <c r="J190" i="11"/>
  <c r="BK185" i="11"/>
  <c r="J172" i="11"/>
  <c r="J159" i="11"/>
  <c r="J144" i="11"/>
  <c r="BK123" i="11"/>
  <c r="BK222" i="11"/>
  <c r="J145" i="11"/>
  <c r="J210" i="11"/>
  <c r="BK134" i="11"/>
  <c r="BK213" i="11"/>
  <c r="BK207" i="11"/>
  <c r="J196" i="11"/>
  <c r="BK175" i="11"/>
  <c r="J157" i="11"/>
  <c r="BK144" i="11"/>
  <c r="J126" i="11"/>
  <c r="J226" i="11"/>
  <c r="J209" i="11"/>
  <c r="BK202" i="11"/>
  <c r="J197" i="11"/>
  <c r="BK188" i="11"/>
  <c r="BK181" i="11"/>
  <c r="J169" i="11"/>
  <c r="J161" i="11"/>
  <c r="BK137" i="11"/>
  <c r="BK126" i="11"/>
  <c r="BK226" i="11"/>
  <c r="J147" i="11"/>
  <c r="BK223" i="12"/>
  <c r="J203" i="12"/>
  <c r="J196" i="12"/>
  <c r="BK191" i="12"/>
  <c r="BK178" i="12"/>
  <c r="J154" i="12"/>
  <c r="BK137" i="12"/>
  <c r="J225" i="12"/>
  <c r="BK211" i="12"/>
  <c r="J147" i="12"/>
  <c r="J227" i="12"/>
  <c r="J213" i="12"/>
  <c r="BK185" i="12"/>
  <c r="J175" i="12"/>
  <c r="J159" i="12"/>
  <c r="BK136" i="12"/>
  <c r="BK122" i="12"/>
  <c r="J216" i="12"/>
  <c r="J184" i="12"/>
  <c r="BK221" i="12"/>
  <c r="J198" i="12"/>
  <c r="J186" i="12"/>
  <c r="J157" i="12"/>
  <c r="J139" i="12"/>
  <c r="J206" i="12"/>
  <c r="BK203" i="12"/>
  <c r="BK196" i="12"/>
  <c r="BK183" i="12"/>
  <c r="J170" i="12"/>
  <c r="J165" i="12"/>
  <c r="J153" i="12"/>
  <c r="BK150" i="12"/>
  <c r="BK142" i="12"/>
  <c r="BK135" i="12"/>
  <c r="BK126" i="12"/>
  <c r="J178" i="12"/>
  <c r="BK217" i="13"/>
  <c r="BK163" i="13"/>
  <c r="BK124" i="13"/>
  <c r="J224" i="13"/>
  <c r="BK214" i="13"/>
  <c r="J204" i="13"/>
  <c r="BK189" i="13"/>
  <c r="J167" i="13"/>
  <c r="J141" i="13"/>
  <c r="BK192" i="13"/>
  <c r="J159" i="13"/>
  <c r="BK198" i="13"/>
  <c r="BK171" i="13"/>
  <c r="BK194" i="13"/>
  <c r="BK162" i="13"/>
  <c r="BK134" i="13"/>
  <c r="BK187" i="13"/>
  <c r="J153" i="13"/>
  <c r="BK219" i="13"/>
  <c r="J165" i="13"/>
  <c r="J225" i="13"/>
  <c r="BK213" i="13"/>
  <c r="BK202" i="13"/>
  <c r="J188" i="13"/>
  <c r="BK173" i="13"/>
  <c r="J140" i="13"/>
  <c r="BK132" i="13"/>
  <c r="BK127" i="13"/>
  <c r="J152" i="14"/>
  <c r="BK130" i="14"/>
  <c r="J151" i="14"/>
  <c r="J140" i="14"/>
  <c r="BK132" i="14"/>
  <c r="BK135" i="14"/>
  <c r="J144" i="14"/>
  <c r="J130" i="14"/>
  <c r="J128" i="15"/>
  <c r="BK150" i="15"/>
  <c r="BK135" i="15"/>
  <c r="J150" i="15"/>
  <c r="BK145" i="15"/>
  <c r="BK152" i="15"/>
  <c r="BK142" i="15"/>
  <c r="J126" i="17"/>
  <c r="BK145" i="17"/>
  <c r="J134" i="17"/>
  <c r="BK124" i="17"/>
  <c r="J153" i="17"/>
  <c r="J135" i="18"/>
  <c r="BK151" i="18"/>
  <c r="BK127" i="18"/>
  <c r="J151" i="18"/>
  <c r="BK126" i="18"/>
  <c r="J161" i="18"/>
  <c r="J148" i="18"/>
  <c r="J140" i="18"/>
  <c r="BK124" i="18"/>
  <c r="BK157" i="18"/>
  <c r="BK153" i="19"/>
  <c r="J156" i="19"/>
  <c r="J148" i="19"/>
  <c r="BK142" i="19"/>
  <c r="BK133" i="19"/>
  <c r="J152" i="19"/>
  <c r="J130" i="19"/>
  <c r="BK156" i="19"/>
  <c r="BK148" i="19"/>
  <c r="BK132" i="19"/>
  <c r="J153" i="19"/>
  <c r="BK141" i="19"/>
  <c r="J152" i="20"/>
  <c r="J128" i="20"/>
  <c r="J150" i="20"/>
  <c r="J131" i="20"/>
  <c r="J147" i="20"/>
  <c r="BK139" i="20"/>
  <c r="BK131" i="20"/>
  <c r="J148" i="20"/>
  <c r="BK143" i="20"/>
  <c r="J124" i="20"/>
  <c r="J137" i="21"/>
  <c r="J124" i="21"/>
  <c r="BK150" i="21"/>
  <c r="J143" i="21"/>
  <c r="J127" i="21"/>
  <c r="J155" i="21"/>
  <c r="J141" i="21"/>
  <c r="J126" i="21"/>
  <c r="J132" i="21"/>
  <c r="BK135" i="22"/>
  <c r="J128" i="22"/>
  <c r="J149" i="22"/>
  <c r="BK141" i="22"/>
  <c r="J156" i="22"/>
  <c r="J150" i="22"/>
  <c r="BK133" i="22"/>
  <c r="BK130" i="22"/>
  <c r="BK139" i="22"/>
  <c r="J138" i="23"/>
  <c r="BK142" i="23"/>
  <c r="J133" i="23"/>
  <c r="BK126" i="23"/>
  <c r="BK141" i="23"/>
  <c r="BK124" i="23"/>
  <c r="J142" i="24"/>
  <c r="BK137" i="24"/>
  <c r="BK131" i="24"/>
  <c r="J140" i="24"/>
  <c r="J136" i="24"/>
  <c r="J126" i="24"/>
  <c r="J134" i="25"/>
  <c r="BK138" i="25"/>
  <c r="BK126" i="25"/>
  <c r="J139" i="25"/>
  <c r="J126" i="25"/>
  <c r="J130" i="25"/>
  <c r="J124" i="26"/>
  <c r="J142" i="26"/>
  <c r="J128" i="26"/>
  <c r="J146" i="26"/>
  <c r="BK146" i="26"/>
  <c r="J133" i="26"/>
  <c r="BK142" i="26"/>
  <c r="BK139" i="27"/>
  <c r="BK129" i="27"/>
  <c r="J133" i="27"/>
  <c r="BK146" i="27"/>
  <c r="BK133" i="27"/>
  <c r="BK137" i="27"/>
  <c r="BK143" i="28"/>
  <c r="BK140" i="28"/>
  <c r="BK134" i="28"/>
  <c r="J143" i="28"/>
  <c r="BK129" i="28"/>
  <c r="BK144" i="28"/>
  <c r="P140" i="2" l="1"/>
  <c r="P160" i="2"/>
  <c r="BK167" i="2"/>
  <c r="J167" i="2"/>
  <c r="J101" i="2"/>
  <c r="R190" i="2"/>
  <c r="P203" i="2"/>
  <c r="P222" i="2"/>
  <c r="T238" i="2"/>
  <c r="R264" i="2"/>
  <c r="BK276" i="2"/>
  <c r="J276" i="2"/>
  <c r="J118" i="2"/>
  <c r="BK150" i="3"/>
  <c r="J150" i="3"/>
  <c r="J99" i="3"/>
  <c r="BK174" i="3"/>
  <c r="J174" i="3"/>
  <c r="J102" i="3"/>
  <c r="R203" i="3"/>
  <c r="P222" i="3"/>
  <c r="BK238" i="3"/>
  <c r="J238" i="3"/>
  <c r="J112" i="3"/>
  <c r="T264" i="3"/>
  <c r="P272" i="3"/>
  <c r="R140" i="4"/>
  <c r="P150" i="4"/>
  <c r="BK167" i="4"/>
  <c r="J167" i="4" s="1"/>
  <c r="J101" i="4" s="1"/>
  <c r="T167" i="4"/>
  <c r="T190" i="4"/>
  <c r="BK203" i="4"/>
  <c r="J203" i="4"/>
  <c r="J107" i="4"/>
  <c r="BK212" i="4"/>
  <c r="J212" i="4" s="1"/>
  <c r="J108" i="4" s="1"/>
  <c r="BK231" i="4"/>
  <c r="J231" i="4" s="1"/>
  <c r="J111" i="4" s="1"/>
  <c r="P238" i="4"/>
  <c r="P264" i="4"/>
  <c r="T268" i="4"/>
  <c r="T276" i="4"/>
  <c r="T132" i="5"/>
  <c r="T163" i="5"/>
  <c r="T148" i="5" s="1"/>
  <c r="T147" i="5" s="1"/>
  <c r="BK126" i="6"/>
  <c r="J126" i="6"/>
  <c r="J98" i="6"/>
  <c r="R126" i="6"/>
  <c r="BK182" i="6"/>
  <c r="J182" i="6"/>
  <c r="J104" i="6" s="1"/>
  <c r="P126" i="7"/>
  <c r="T163" i="7"/>
  <c r="T148" i="7"/>
  <c r="R125" i="8"/>
  <c r="R166" i="8"/>
  <c r="R129" i="9"/>
  <c r="R166" i="9"/>
  <c r="BK125" i="10"/>
  <c r="T129" i="10"/>
  <c r="T166" i="10"/>
  <c r="R121" i="11"/>
  <c r="P179" i="12"/>
  <c r="R179" i="13"/>
  <c r="P138" i="14"/>
  <c r="BK122" i="15"/>
  <c r="BK131" i="15"/>
  <c r="J131" i="15"/>
  <c r="J99" i="15"/>
  <c r="BK122" i="16"/>
  <c r="J122" i="16" s="1"/>
  <c r="J98" i="16" s="1"/>
  <c r="BK131" i="16"/>
  <c r="J131" i="16" s="1"/>
  <c r="J99" i="16" s="1"/>
  <c r="T146" i="17"/>
  <c r="BK138" i="18"/>
  <c r="J138" i="18"/>
  <c r="J99" i="18" s="1"/>
  <c r="R138" i="19"/>
  <c r="P123" i="20"/>
  <c r="P123" i="21"/>
  <c r="P136" i="22"/>
  <c r="T123" i="23"/>
  <c r="T135" i="24"/>
  <c r="P123" i="25"/>
  <c r="R132" i="25"/>
  <c r="P135" i="26"/>
  <c r="P132" i="27"/>
  <c r="P122" i="27" s="1"/>
  <c r="P121" i="27" s="1"/>
  <c r="AU120" i="1" s="1"/>
  <c r="BK140" i="2"/>
  <c r="R160" i="2"/>
  <c r="P167" i="2"/>
  <c r="BK190" i="2"/>
  <c r="J190" i="2"/>
  <c r="J103" i="2" s="1"/>
  <c r="BK203" i="2"/>
  <c r="J203" i="2"/>
  <c r="J107" i="2" s="1"/>
  <c r="BK222" i="2"/>
  <c r="J222" i="2"/>
  <c r="J109" i="2" s="1"/>
  <c r="P238" i="2"/>
  <c r="P264" i="2"/>
  <c r="R272" i="2"/>
  <c r="BK140" i="3"/>
  <c r="J140" i="3" s="1"/>
  <c r="J98" i="3" s="1"/>
  <c r="BK160" i="3"/>
  <c r="J160" i="3" s="1"/>
  <c r="J100" i="3" s="1"/>
  <c r="R167" i="3"/>
  <c r="P190" i="3"/>
  <c r="T203" i="3"/>
  <c r="T222" i="3"/>
  <c r="P231" i="3"/>
  <c r="BK253" i="3"/>
  <c r="J253" i="3" s="1"/>
  <c r="J114" i="3" s="1"/>
  <c r="R264" i="3"/>
  <c r="T272" i="3"/>
  <c r="T150" i="4"/>
  <c r="T139" i="4" s="1"/>
  <c r="P174" i="4"/>
  <c r="BK197" i="4"/>
  <c r="J197" i="4"/>
  <c r="J106" i="4" s="1"/>
  <c r="T203" i="4"/>
  <c r="R222" i="4"/>
  <c r="P231" i="4"/>
  <c r="BK253" i="4"/>
  <c r="J253" i="4" s="1"/>
  <c r="J114" i="4" s="1"/>
  <c r="BK268" i="4"/>
  <c r="J268" i="4" s="1"/>
  <c r="J116" i="4" s="1"/>
  <c r="R272" i="4"/>
  <c r="R126" i="5"/>
  <c r="P182" i="5"/>
  <c r="P126" i="6"/>
  <c r="P163" i="6"/>
  <c r="P148" i="6"/>
  <c r="P147" i="6" s="1"/>
  <c r="BK126" i="7"/>
  <c r="J126" i="7" s="1"/>
  <c r="J98" i="7" s="1"/>
  <c r="BK163" i="7"/>
  <c r="J163" i="7" s="1"/>
  <c r="J103" i="7" s="1"/>
  <c r="T125" i="8"/>
  <c r="P166" i="8"/>
  <c r="R136" i="9"/>
  <c r="BK178" i="9"/>
  <c r="J178" i="9"/>
  <c r="J103" i="9"/>
  <c r="P129" i="10"/>
  <c r="BK166" i="10"/>
  <c r="J166" i="10"/>
  <c r="J102" i="10" s="1"/>
  <c r="R179" i="11"/>
  <c r="R179" i="12"/>
  <c r="P179" i="13"/>
  <c r="BK131" i="14"/>
  <c r="J131" i="14" s="1"/>
  <c r="J99" i="14" s="1"/>
  <c r="P122" i="15"/>
  <c r="P131" i="15"/>
  <c r="P122" i="16"/>
  <c r="T131" i="16"/>
  <c r="T123" i="17"/>
  <c r="R138" i="17"/>
  <c r="R146" i="18"/>
  <c r="P146" i="19"/>
  <c r="T123" i="20"/>
  <c r="T136" i="21"/>
  <c r="P123" i="22"/>
  <c r="R132" i="23"/>
  <c r="BK123" i="24"/>
  <c r="J123" i="24"/>
  <c r="J98" i="24" s="1"/>
  <c r="P132" i="24"/>
  <c r="BK135" i="25"/>
  <c r="J135" i="25" s="1"/>
  <c r="J100" i="25" s="1"/>
  <c r="BK123" i="26"/>
  <c r="J123" i="26"/>
  <c r="J98" i="26"/>
  <c r="T132" i="26"/>
  <c r="BK135" i="27"/>
  <c r="J135" i="27"/>
  <c r="J100" i="27" s="1"/>
  <c r="P150" i="2"/>
  <c r="BK174" i="2"/>
  <c r="J174" i="2"/>
  <c r="J102" i="2"/>
  <c r="BK197" i="2"/>
  <c r="J197" i="2" s="1"/>
  <c r="J106" i="2" s="1"/>
  <c r="R203" i="2"/>
  <c r="R222" i="2"/>
  <c r="BK231" i="2"/>
  <c r="J231" i="2"/>
  <c r="J111" i="2"/>
  <c r="BK253" i="2"/>
  <c r="J253" i="2" s="1"/>
  <c r="J114" i="2" s="1"/>
  <c r="T264" i="2"/>
  <c r="T272" i="2"/>
  <c r="P140" i="3"/>
  <c r="R160" i="3"/>
  <c r="T167" i="3"/>
  <c r="T190" i="3"/>
  <c r="P197" i="3"/>
  <c r="P212" i="3"/>
  <c r="P238" i="3"/>
  <c r="P264" i="3"/>
  <c r="R272" i="3"/>
  <c r="P140" i="4"/>
  <c r="BK160" i="4"/>
  <c r="J160" i="4" s="1"/>
  <c r="J100" i="4" s="1"/>
  <c r="T174" i="4"/>
  <c r="P197" i="4"/>
  <c r="T212" i="4"/>
  <c r="BK238" i="4"/>
  <c r="J238" i="4"/>
  <c r="J112" i="4"/>
  <c r="T253" i="4"/>
  <c r="P268" i="4"/>
  <c r="R276" i="4"/>
  <c r="P126" i="5"/>
  <c r="BK163" i="5"/>
  <c r="J163" i="5" s="1"/>
  <c r="J103" i="5" s="1"/>
  <c r="P163" i="5"/>
  <c r="P148" i="5" s="1"/>
  <c r="P147" i="5" s="1"/>
  <c r="R132" i="6"/>
  <c r="R125" i="6" s="1"/>
  <c r="R182" i="6"/>
  <c r="BK132" i="7"/>
  <c r="J132" i="7"/>
  <c r="J99" i="7"/>
  <c r="BK182" i="7"/>
  <c r="J182" i="7" s="1"/>
  <c r="J104" i="7" s="1"/>
  <c r="P136" i="8"/>
  <c r="R159" i="8"/>
  <c r="T178" i="8"/>
  <c r="BK125" i="9"/>
  <c r="J125" i="9"/>
  <c r="J98" i="9" s="1"/>
  <c r="T125" i="9"/>
  <c r="T129" i="9"/>
  <c r="BK159" i="9"/>
  <c r="J159" i="9"/>
  <c r="J101" i="9" s="1"/>
  <c r="T159" i="9"/>
  <c r="R178" i="9"/>
  <c r="R125" i="10"/>
  <c r="BK136" i="10"/>
  <c r="J136" i="10"/>
  <c r="J100" i="10" s="1"/>
  <c r="BK159" i="10"/>
  <c r="J159" i="10" s="1"/>
  <c r="J101" i="10" s="1"/>
  <c r="T159" i="10"/>
  <c r="R178" i="10"/>
  <c r="P179" i="11"/>
  <c r="P121" i="12"/>
  <c r="P120" i="12" s="1"/>
  <c r="P119" i="12" s="1"/>
  <c r="AU105" i="1" s="1"/>
  <c r="BK121" i="13"/>
  <c r="J121" i="13"/>
  <c r="J98" i="13" s="1"/>
  <c r="T138" i="14"/>
  <c r="P138" i="15"/>
  <c r="P121" i="15" s="1"/>
  <c r="P120" i="15" s="1"/>
  <c r="AU108" i="1" s="1"/>
  <c r="T138" i="16"/>
  <c r="BK146" i="17"/>
  <c r="J146" i="17" s="1"/>
  <c r="J100" i="17" s="1"/>
  <c r="BK146" i="18"/>
  <c r="J146" i="18" s="1"/>
  <c r="J100" i="18" s="1"/>
  <c r="P138" i="19"/>
  <c r="R123" i="20"/>
  <c r="R123" i="21"/>
  <c r="T123" i="22"/>
  <c r="T135" i="23"/>
  <c r="P123" i="24"/>
  <c r="T132" i="24"/>
  <c r="P132" i="25"/>
  <c r="BK132" i="26"/>
  <c r="J132" i="26"/>
  <c r="J99" i="26"/>
  <c r="P135" i="27"/>
  <c r="R140" i="2"/>
  <c r="BK160" i="2"/>
  <c r="J160" i="2" s="1"/>
  <c r="J100" i="2" s="1"/>
  <c r="P174" i="2"/>
  <c r="R197" i="2"/>
  <c r="T203" i="2"/>
  <c r="BK228" i="2"/>
  <c r="J228" i="2" s="1"/>
  <c r="J110" i="2" s="1"/>
  <c r="BK238" i="2"/>
  <c r="J238" i="2"/>
  <c r="J112" i="2" s="1"/>
  <c r="P253" i="2"/>
  <c r="R268" i="2"/>
  <c r="T276" i="2"/>
  <c r="T140" i="3"/>
  <c r="T160" i="3"/>
  <c r="R174" i="3"/>
  <c r="BK203" i="3"/>
  <c r="J203" i="3" s="1"/>
  <c r="J107" i="3" s="1"/>
  <c r="R212" i="3"/>
  <c r="P228" i="3"/>
  <c r="T228" i="3"/>
  <c r="R231" i="3"/>
  <c r="R253" i="3"/>
  <c r="T268" i="3"/>
  <c r="BK276" i="3"/>
  <c r="J276" i="3"/>
  <c r="J118" i="3"/>
  <c r="BK140" i="4"/>
  <c r="J140" i="4" s="1"/>
  <c r="J98" i="4" s="1"/>
  <c r="R150" i="4"/>
  <c r="R174" i="4"/>
  <c r="R203" i="4"/>
  <c r="P222" i="4"/>
  <c r="P228" i="4"/>
  <c r="R231" i="4"/>
  <c r="P253" i="4"/>
  <c r="T264" i="4"/>
  <c r="BK276" i="4"/>
  <c r="J276" i="4"/>
  <c r="J118" i="4" s="1"/>
  <c r="T126" i="5"/>
  <c r="R163" i="5"/>
  <c r="R148" i="5" s="1"/>
  <c r="T132" i="6"/>
  <c r="T182" i="6"/>
  <c r="P132" i="7"/>
  <c r="R163" i="7"/>
  <c r="R148" i="7" s="1"/>
  <c r="R147" i="7" s="1"/>
  <c r="R124" i="7" s="1"/>
  <c r="P125" i="8"/>
  <c r="T136" i="8"/>
  <c r="BK166" i="8"/>
  <c r="J166" i="8" s="1"/>
  <c r="J102" i="8" s="1"/>
  <c r="BK129" i="9"/>
  <c r="J129" i="9"/>
  <c r="J99" i="9"/>
  <c r="P159" i="9"/>
  <c r="T178" i="9"/>
  <c r="R136" i="10"/>
  <c r="P178" i="10"/>
  <c r="T121" i="11"/>
  <c r="R121" i="12"/>
  <c r="R120" i="12"/>
  <c r="R119" i="12"/>
  <c r="R121" i="13"/>
  <c r="R120" i="13" s="1"/>
  <c r="R119" i="13" s="1"/>
  <c r="R138" i="14"/>
  <c r="BK138" i="15"/>
  <c r="J138" i="15" s="1"/>
  <c r="J100" i="15" s="1"/>
  <c r="R138" i="16"/>
  <c r="P123" i="17"/>
  <c r="P138" i="17"/>
  <c r="T123" i="18"/>
  <c r="P138" i="18"/>
  <c r="BK138" i="19"/>
  <c r="J138" i="19" s="1"/>
  <c r="J99" i="19" s="1"/>
  <c r="P136" i="20"/>
  <c r="R136" i="21"/>
  <c r="BK136" i="22"/>
  <c r="R135" i="23"/>
  <c r="BK135" i="24"/>
  <c r="J135" i="24"/>
  <c r="J100" i="24" s="1"/>
  <c r="T132" i="25"/>
  <c r="P132" i="26"/>
  <c r="R135" i="27"/>
  <c r="T150" i="2"/>
  <c r="T167" i="2"/>
  <c r="T190" i="2"/>
  <c r="P212" i="2"/>
  <c r="P228" i="2"/>
  <c r="T231" i="2"/>
  <c r="BK268" i="2"/>
  <c r="J268" i="2" s="1"/>
  <c r="J116" i="2" s="1"/>
  <c r="BK272" i="2"/>
  <c r="J272" i="2" s="1"/>
  <c r="J117" i="2" s="1"/>
  <c r="R150" i="3"/>
  <c r="BK167" i="3"/>
  <c r="J167" i="3"/>
  <c r="J101" i="3" s="1"/>
  <c r="BK190" i="3"/>
  <c r="J190" i="3"/>
  <c r="J103" i="3" s="1"/>
  <c r="R197" i="3"/>
  <c r="BK222" i="3"/>
  <c r="J222" i="3"/>
  <c r="J109" i="3"/>
  <c r="T238" i="3"/>
  <c r="BK268" i="3"/>
  <c r="J268" i="3"/>
  <c r="J116" i="3" s="1"/>
  <c r="P276" i="3"/>
  <c r="R160" i="4"/>
  <c r="P167" i="4"/>
  <c r="P190" i="4"/>
  <c r="R197" i="4"/>
  <c r="BK222" i="4"/>
  <c r="J222" i="4"/>
  <c r="J109" i="4" s="1"/>
  <c r="BK228" i="4"/>
  <c r="J228" i="4" s="1"/>
  <c r="J110" i="4" s="1"/>
  <c r="T231" i="4"/>
  <c r="R253" i="4"/>
  <c r="R268" i="4"/>
  <c r="P276" i="4"/>
  <c r="P132" i="5"/>
  <c r="T182" i="5"/>
  <c r="P132" i="6"/>
  <c r="BK163" i="6"/>
  <c r="J163" i="6"/>
  <c r="J103" i="6" s="1"/>
  <c r="T163" i="6"/>
  <c r="T148" i="6"/>
  <c r="T147" i="6" s="1"/>
  <c r="R132" i="7"/>
  <c r="P163" i="7"/>
  <c r="P148" i="7"/>
  <c r="P147" i="7" s="1"/>
  <c r="BK125" i="8"/>
  <c r="J125" i="8"/>
  <c r="J98" i="8" s="1"/>
  <c r="P129" i="8"/>
  <c r="T129" i="8"/>
  <c r="P159" i="8"/>
  <c r="BK178" i="8"/>
  <c r="J178" i="8" s="1"/>
  <c r="J103" i="8" s="1"/>
  <c r="P136" i="9"/>
  <c r="P166" i="9"/>
  <c r="T136" i="10"/>
  <c r="T178" i="10"/>
  <c r="T179" i="11"/>
  <c r="T121" i="12"/>
  <c r="T121" i="13"/>
  <c r="T122" i="14"/>
  <c r="T131" i="14"/>
  <c r="T121" i="14" s="1"/>
  <c r="T120" i="14" s="1"/>
  <c r="T122" i="15"/>
  <c r="R131" i="15"/>
  <c r="T122" i="16"/>
  <c r="T121" i="16" s="1"/>
  <c r="T120" i="16" s="1"/>
  <c r="R131" i="16"/>
  <c r="P146" i="17"/>
  <c r="T146" i="18"/>
  <c r="P123" i="19"/>
  <c r="P122" i="19"/>
  <c r="P121" i="19"/>
  <c r="AU112" i="1" s="1"/>
  <c r="BK146" i="19"/>
  <c r="J146" i="19"/>
  <c r="J100" i="19" s="1"/>
  <c r="R136" i="20"/>
  <c r="P136" i="21"/>
  <c r="R136" i="22"/>
  <c r="BK123" i="23"/>
  <c r="J123" i="23" s="1"/>
  <c r="J98" i="23" s="1"/>
  <c r="BK135" i="23"/>
  <c r="R123" i="24"/>
  <c r="P135" i="24"/>
  <c r="T123" i="25"/>
  <c r="T135" i="25"/>
  <c r="T123" i="26"/>
  <c r="T135" i="26"/>
  <c r="P123" i="27"/>
  <c r="T123" i="27"/>
  <c r="T132" i="27"/>
  <c r="R150" i="2"/>
  <c r="T174" i="2"/>
  <c r="T197" i="2"/>
  <c r="T212" i="2"/>
  <c r="T228" i="2"/>
  <c r="P231" i="2"/>
  <c r="T253" i="2"/>
  <c r="P272" i="2"/>
  <c r="T150" i="3"/>
  <c r="P174" i="3"/>
  <c r="BK197" i="3"/>
  <c r="BK212" i="3"/>
  <c r="J212" i="3" s="1"/>
  <c r="J108" i="3" s="1"/>
  <c r="R238" i="3"/>
  <c r="BK264" i="3"/>
  <c r="J264" i="3"/>
  <c r="J115" i="3" s="1"/>
  <c r="BK272" i="3"/>
  <c r="J272" i="3"/>
  <c r="J117" i="3" s="1"/>
  <c r="BK150" i="4"/>
  <c r="J150" i="4" s="1"/>
  <c r="J99" i="4" s="1"/>
  <c r="P160" i="4"/>
  <c r="BK174" i="4"/>
  <c r="J174" i="4" s="1"/>
  <c r="J102" i="4" s="1"/>
  <c r="BK190" i="4"/>
  <c r="J190" i="4"/>
  <c r="J103" i="4" s="1"/>
  <c r="P203" i="4"/>
  <c r="P212" i="4"/>
  <c r="T222" i="4"/>
  <c r="T228" i="4"/>
  <c r="R238" i="4"/>
  <c r="BK264" i="4"/>
  <c r="J264" i="4"/>
  <c r="J115" i="4" s="1"/>
  <c r="BK272" i="4"/>
  <c r="J272" i="4"/>
  <c r="J117" i="4" s="1"/>
  <c r="T272" i="4"/>
  <c r="BK126" i="5"/>
  <c r="J126" i="5" s="1"/>
  <c r="J98" i="5" s="1"/>
  <c r="R132" i="5"/>
  <c r="R125" i="5"/>
  <c r="R182" i="5"/>
  <c r="T126" i="6"/>
  <c r="T125" i="6" s="1"/>
  <c r="T124" i="6" s="1"/>
  <c r="R163" i="6"/>
  <c r="R148" i="6" s="1"/>
  <c r="R147" i="6" s="1"/>
  <c r="R126" i="7"/>
  <c r="R125" i="7"/>
  <c r="R182" i="7"/>
  <c r="BK136" i="8"/>
  <c r="J136" i="8" s="1"/>
  <c r="J100" i="8" s="1"/>
  <c r="T159" i="8"/>
  <c r="P178" i="8"/>
  <c r="P129" i="9"/>
  <c r="T166" i="9"/>
  <c r="BK129" i="10"/>
  <c r="J129" i="10" s="1"/>
  <c r="J99" i="10" s="1"/>
  <c r="R166" i="10"/>
  <c r="BK179" i="11"/>
  <c r="J179" i="11"/>
  <c r="J99" i="11" s="1"/>
  <c r="T179" i="12"/>
  <c r="BK179" i="13"/>
  <c r="J179" i="13" s="1"/>
  <c r="J99" i="13" s="1"/>
  <c r="P122" i="14"/>
  <c r="P121" i="14" s="1"/>
  <c r="P120" i="14" s="1"/>
  <c r="AU107" i="1" s="1"/>
  <c r="P131" i="14"/>
  <c r="T138" i="15"/>
  <c r="P138" i="16"/>
  <c r="BK138" i="17"/>
  <c r="J138" i="17"/>
  <c r="J99" i="17" s="1"/>
  <c r="R123" i="18"/>
  <c r="T138" i="18"/>
  <c r="T123" i="19"/>
  <c r="T138" i="19"/>
  <c r="T122" i="19" s="1"/>
  <c r="T121" i="19" s="1"/>
  <c r="BK123" i="20"/>
  <c r="T123" i="21"/>
  <c r="T122" i="21"/>
  <c r="T121" i="21" s="1"/>
  <c r="BK123" i="22"/>
  <c r="J123" i="22" s="1"/>
  <c r="J98" i="22" s="1"/>
  <c r="P135" i="23"/>
  <c r="BK132" i="24"/>
  <c r="J132" i="24" s="1"/>
  <c r="J99" i="24" s="1"/>
  <c r="BK123" i="25"/>
  <c r="J123" i="25"/>
  <c r="J98" i="25" s="1"/>
  <c r="BK132" i="25"/>
  <c r="J132" i="25"/>
  <c r="J99" i="25" s="1"/>
  <c r="BK135" i="26"/>
  <c r="J135" i="26"/>
  <c r="J100" i="26" s="1"/>
  <c r="BK132" i="27"/>
  <c r="J132" i="27" s="1"/>
  <c r="J99" i="27" s="1"/>
  <c r="R123" i="28"/>
  <c r="P132" i="28"/>
  <c r="T132" i="28"/>
  <c r="T140" i="2"/>
  <c r="T160" i="2"/>
  <c r="R167" i="2"/>
  <c r="P190" i="2"/>
  <c r="BK212" i="2"/>
  <c r="J212" i="2"/>
  <c r="J108" i="2" s="1"/>
  <c r="T222" i="2"/>
  <c r="R238" i="2"/>
  <c r="BK264" i="2"/>
  <c r="J264" i="2"/>
  <c r="J115" i="2" s="1"/>
  <c r="T268" i="2"/>
  <c r="P276" i="2"/>
  <c r="R140" i="3"/>
  <c r="P160" i="3"/>
  <c r="T174" i="3"/>
  <c r="P203" i="3"/>
  <c r="T212" i="3"/>
  <c r="BK228" i="3"/>
  <c r="J228" i="3"/>
  <c r="J110" i="3"/>
  <c r="R228" i="3"/>
  <c r="T231" i="3"/>
  <c r="T253" i="3"/>
  <c r="R268" i="3"/>
  <c r="T276" i="3"/>
  <c r="BK132" i="5"/>
  <c r="J132" i="5"/>
  <c r="J99" i="5"/>
  <c r="BK182" i="5"/>
  <c r="J182" i="5" s="1"/>
  <c r="J104" i="5" s="1"/>
  <c r="BK132" i="6"/>
  <c r="J132" i="6"/>
  <c r="J99" i="6" s="1"/>
  <c r="P182" i="6"/>
  <c r="T126" i="7"/>
  <c r="T182" i="7"/>
  <c r="T147" i="7" s="1"/>
  <c r="R136" i="8"/>
  <c r="T166" i="8"/>
  <c r="P125" i="9"/>
  <c r="R125" i="9"/>
  <c r="T136" i="9"/>
  <c r="R159" i="9"/>
  <c r="P178" i="9"/>
  <c r="T125" i="10"/>
  <c r="T124" i="10" s="1"/>
  <c r="T123" i="10" s="1"/>
  <c r="P136" i="10"/>
  <c r="P159" i="10"/>
  <c r="R159" i="10"/>
  <c r="BK178" i="10"/>
  <c r="J178" i="10"/>
  <c r="J103" i="10" s="1"/>
  <c r="P121" i="11"/>
  <c r="P120" i="11"/>
  <c r="P119" i="11" s="1"/>
  <c r="AU104" i="1" s="1"/>
  <c r="BK121" i="12"/>
  <c r="J121" i="12"/>
  <c r="J98" i="12"/>
  <c r="T179" i="13"/>
  <c r="BK122" i="14"/>
  <c r="J122" i="14"/>
  <c r="J98" i="14" s="1"/>
  <c r="BK138" i="14"/>
  <c r="J138" i="14" s="1"/>
  <c r="J100" i="14" s="1"/>
  <c r="R122" i="15"/>
  <c r="R121" i="15" s="1"/>
  <c r="R120" i="15" s="1"/>
  <c r="R138" i="15"/>
  <c r="BK138" i="16"/>
  <c r="J138" i="16"/>
  <c r="J100" i="16" s="1"/>
  <c r="BK123" i="17"/>
  <c r="J123" i="17"/>
  <c r="J98" i="17" s="1"/>
  <c r="R146" i="17"/>
  <c r="BK123" i="18"/>
  <c r="J123" i="18" s="1"/>
  <c r="J98" i="18" s="1"/>
  <c r="P146" i="18"/>
  <c r="R123" i="19"/>
  <c r="R146" i="19"/>
  <c r="BK136" i="20"/>
  <c r="J136" i="20" s="1"/>
  <c r="J100" i="20" s="1"/>
  <c r="BK136" i="21"/>
  <c r="J136" i="21"/>
  <c r="J100" i="21" s="1"/>
  <c r="T136" i="22"/>
  <c r="R123" i="23"/>
  <c r="R122" i="23" s="1"/>
  <c r="R121" i="23" s="1"/>
  <c r="BK132" i="23"/>
  <c r="J132" i="23" s="1"/>
  <c r="J99" i="23" s="1"/>
  <c r="T132" i="23"/>
  <c r="T123" i="24"/>
  <c r="T122" i="24"/>
  <c r="T121" i="24" s="1"/>
  <c r="R135" i="24"/>
  <c r="R123" i="25"/>
  <c r="R122" i="25" s="1"/>
  <c r="R121" i="25" s="1"/>
  <c r="R135" i="25"/>
  <c r="R123" i="26"/>
  <c r="R135" i="26"/>
  <c r="R123" i="27"/>
  <c r="T135" i="27"/>
  <c r="BK123" i="28"/>
  <c r="P123" i="28"/>
  <c r="BK132" i="28"/>
  <c r="J132" i="28" s="1"/>
  <c r="J99" i="28" s="1"/>
  <c r="R132" i="28"/>
  <c r="BK135" i="28"/>
  <c r="J135" i="28" s="1"/>
  <c r="J100" i="28" s="1"/>
  <c r="R135" i="28"/>
  <c r="BK150" i="2"/>
  <c r="J150" i="2" s="1"/>
  <c r="J99" i="2" s="1"/>
  <c r="R174" i="2"/>
  <c r="P197" i="2"/>
  <c r="R212" i="2"/>
  <c r="R228" i="2"/>
  <c r="R231" i="2"/>
  <c r="R253" i="2"/>
  <c r="P268" i="2"/>
  <c r="R276" i="2"/>
  <c r="P150" i="3"/>
  <c r="P167" i="3"/>
  <c r="R190" i="3"/>
  <c r="T197" i="3"/>
  <c r="T196" i="3" s="1"/>
  <c r="R222" i="3"/>
  <c r="BK231" i="3"/>
  <c r="J231" i="3"/>
  <c r="J111" i="3"/>
  <c r="P253" i="3"/>
  <c r="P268" i="3"/>
  <c r="R276" i="3"/>
  <c r="T140" i="4"/>
  <c r="T160" i="4"/>
  <c r="R167" i="4"/>
  <c r="R190" i="4"/>
  <c r="T197" i="4"/>
  <c r="R212" i="4"/>
  <c r="R228" i="4"/>
  <c r="T238" i="4"/>
  <c r="R264" i="4"/>
  <c r="P272" i="4"/>
  <c r="T132" i="7"/>
  <c r="P182" i="7"/>
  <c r="BK129" i="8"/>
  <c r="J129" i="8" s="1"/>
  <c r="J99" i="8" s="1"/>
  <c r="R129" i="8"/>
  <c r="BK159" i="8"/>
  <c r="J159" i="8" s="1"/>
  <c r="J101" i="8" s="1"/>
  <c r="R178" i="8"/>
  <c r="BK136" i="9"/>
  <c r="J136" i="9" s="1"/>
  <c r="J100" i="9" s="1"/>
  <c r="BK166" i="9"/>
  <c r="J166" i="9"/>
  <c r="J102" i="9" s="1"/>
  <c r="P125" i="10"/>
  <c r="R129" i="10"/>
  <c r="P166" i="10"/>
  <c r="BK121" i="11"/>
  <c r="BK120" i="11"/>
  <c r="BK119" i="11" s="1"/>
  <c r="J119" i="11" s="1"/>
  <c r="BK179" i="12"/>
  <c r="J179" i="12"/>
  <c r="J99" i="12" s="1"/>
  <c r="P121" i="13"/>
  <c r="P120" i="13"/>
  <c r="P119" i="13" s="1"/>
  <c r="AU106" i="1" s="1"/>
  <c r="R122" i="14"/>
  <c r="R131" i="14"/>
  <c r="T131" i="15"/>
  <c r="R122" i="16"/>
  <c r="P131" i="16"/>
  <c r="R123" i="17"/>
  <c r="R122" i="17" s="1"/>
  <c r="R121" i="17" s="1"/>
  <c r="T138" i="17"/>
  <c r="P123" i="18"/>
  <c r="R138" i="18"/>
  <c r="BK123" i="19"/>
  <c r="T146" i="19"/>
  <c r="T136" i="20"/>
  <c r="BK123" i="21"/>
  <c r="R123" i="22"/>
  <c r="R122" i="22"/>
  <c r="R121" i="22" s="1"/>
  <c r="P123" i="23"/>
  <c r="P132" i="23"/>
  <c r="P122" i="23" s="1"/>
  <c r="P121" i="23" s="1"/>
  <c r="AU116" i="1" s="1"/>
  <c r="R132" i="24"/>
  <c r="P135" i="25"/>
  <c r="P123" i="26"/>
  <c r="P122" i="26" s="1"/>
  <c r="P121" i="26" s="1"/>
  <c r="AU119" i="1" s="1"/>
  <c r="R132" i="26"/>
  <c r="BK123" i="27"/>
  <c r="J123" i="27"/>
  <c r="J98" i="27"/>
  <c r="R132" i="27"/>
  <c r="T123" i="28"/>
  <c r="P135" i="28"/>
  <c r="T135" i="28"/>
  <c r="BK251" i="4"/>
  <c r="J251" i="4" s="1"/>
  <c r="J113" i="4" s="1"/>
  <c r="BK145" i="6"/>
  <c r="J145" i="6" s="1"/>
  <c r="J100" i="6" s="1"/>
  <c r="BK162" i="19"/>
  <c r="J162" i="19" s="1"/>
  <c r="J101" i="19" s="1"/>
  <c r="BK158" i="20"/>
  <c r="J158" i="20"/>
  <c r="J101" i="20"/>
  <c r="BK145" i="25"/>
  <c r="J145" i="25" s="1"/>
  <c r="J101" i="25" s="1"/>
  <c r="BK251" i="2"/>
  <c r="J251" i="2"/>
  <c r="J113" i="2" s="1"/>
  <c r="BK148" i="6"/>
  <c r="J148" i="6"/>
  <c r="J102" i="6" s="1"/>
  <c r="BK251" i="3"/>
  <c r="J251" i="3"/>
  <c r="J113" i="3" s="1"/>
  <c r="BK158" i="22"/>
  <c r="J158" i="22" s="1"/>
  <c r="J101" i="22" s="1"/>
  <c r="BK194" i="4"/>
  <c r="J194" i="4" s="1"/>
  <c r="J104" i="4" s="1"/>
  <c r="BK162" i="17"/>
  <c r="J162" i="17"/>
  <c r="J101" i="17"/>
  <c r="BK162" i="18"/>
  <c r="J162" i="18" s="1"/>
  <c r="J101" i="18" s="1"/>
  <c r="BK148" i="5"/>
  <c r="BK147" i="5"/>
  <c r="J147" i="5" s="1"/>
  <c r="J101" i="5" s="1"/>
  <c r="BK134" i="20"/>
  <c r="J134" i="20" s="1"/>
  <c r="J99" i="20" s="1"/>
  <c r="BK158" i="21"/>
  <c r="J158" i="21" s="1"/>
  <c r="J101" i="21" s="1"/>
  <c r="BK134" i="22"/>
  <c r="J134" i="22"/>
  <c r="J99" i="22"/>
  <c r="BK194" i="2"/>
  <c r="J194" i="2" s="1"/>
  <c r="J104" i="2" s="1"/>
  <c r="BK194" i="3"/>
  <c r="J194" i="3"/>
  <c r="J104" i="3" s="1"/>
  <c r="BK145" i="5"/>
  <c r="J145" i="5"/>
  <c r="J100" i="5" s="1"/>
  <c r="BK145" i="7"/>
  <c r="J145" i="7"/>
  <c r="J100" i="7" s="1"/>
  <c r="BK145" i="23"/>
  <c r="J145" i="23" s="1"/>
  <c r="J101" i="23" s="1"/>
  <c r="BK147" i="26"/>
  <c r="J147" i="26" s="1"/>
  <c r="J101" i="26" s="1"/>
  <c r="BK134" i="21"/>
  <c r="J134" i="21" s="1"/>
  <c r="J99" i="21" s="1"/>
  <c r="BK145" i="24"/>
  <c r="J145" i="24"/>
  <c r="J101" i="24"/>
  <c r="BK147" i="27"/>
  <c r="J147" i="27" s="1"/>
  <c r="J101" i="27" s="1"/>
  <c r="BK147" i="28"/>
  <c r="J147" i="28"/>
  <c r="J101" i="28" s="1"/>
  <c r="F91" i="28"/>
  <c r="J89" i="28"/>
  <c r="J117" i="28"/>
  <c r="BF126" i="28"/>
  <c r="BF131" i="28"/>
  <c r="BF143" i="28"/>
  <c r="BF148" i="28"/>
  <c r="E111" i="28"/>
  <c r="BK122" i="27"/>
  <c r="BK121" i="27"/>
  <c r="J121" i="27" s="1"/>
  <c r="J96" i="27" s="1"/>
  <c r="J118" i="28"/>
  <c r="BF124" i="28"/>
  <c r="BF128" i="28"/>
  <c r="BF137" i="28"/>
  <c r="BF140" i="28"/>
  <c r="BF144" i="28"/>
  <c r="F118" i="28"/>
  <c r="BF127" i="28"/>
  <c r="BF129" i="28"/>
  <c r="BF130" i="28"/>
  <c r="BF133" i="28"/>
  <c r="BF136" i="28"/>
  <c r="BF138" i="28"/>
  <c r="BF145" i="28"/>
  <c r="BF125" i="28"/>
  <c r="BF134" i="28"/>
  <c r="BF139" i="28"/>
  <c r="BF141" i="28"/>
  <c r="BF142" i="28"/>
  <c r="BF146" i="28"/>
  <c r="J91" i="27"/>
  <c r="E111" i="27"/>
  <c r="BF133" i="27"/>
  <c r="J92" i="27"/>
  <c r="BF125" i="27"/>
  <c r="F118" i="27"/>
  <c r="BF124" i="27"/>
  <c r="BF127" i="27"/>
  <c r="BF140" i="27"/>
  <c r="BF142" i="27"/>
  <c r="BF129" i="27"/>
  <c r="BF130" i="27"/>
  <c r="BF131" i="27"/>
  <c r="BF134" i="27"/>
  <c r="BF137" i="27"/>
  <c r="BF138" i="27"/>
  <c r="BF139" i="27"/>
  <c r="BF143" i="27"/>
  <c r="BF148" i="27"/>
  <c r="J89" i="27"/>
  <c r="BF126" i="27"/>
  <c r="BF128" i="27"/>
  <c r="BF144" i="27"/>
  <c r="BF146" i="27"/>
  <c r="F91" i="27"/>
  <c r="BF136" i="27"/>
  <c r="BF141" i="27"/>
  <c r="BF145" i="27"/>
  <c r="E85" i="26"/>
  <c r="F118" i="26"/>
  <c r="BF138" i="26"/>
  <c r="BK122" i="25"/>
  <c r="J122" i="25" s="1"/>
  <c r="J97" i="25" s="1"/>
  <c r="J92" i="26"/>
  <c r="J117" i="26"/>
  <c r="BF125" i="26"/>
  <c r="BF128" i="26"/>
  <c r="BF142" i="26"/>
  <c r="F117" i="26"/>
  <c r="BF133" i="26"/>
  <c r="BF134" i="26"/>
  <c r="BF137" i="26"/>
  <c r="BF124" i="26"/>
  <c r="BF126" i="26"/>
  <c r="BF127" i="26"/>
  <c r="BF141" i="26"/>
  <c r="BF143" i="26"/>
  <c r="BF144" i="26"/>
  <c r="BF129" i="26"/>
  <c r="BF136" i="26"/>
  <c r="BF140" i="26"/>
  <c r="BF148" i="26"/>
  <c r="J89" i="26"/>
  <c r="BF130" i="26"/>
  <c r="BF131" i="26"/>
  <c r="BF139" i="26"/>
  <c r="BF146" i="26"/>
  <c r="BF145" i="26"/>
  <c r="F117" i="25"/>
  <c r="BF128" i="25"/>
  <c r="BF138" i="25"/>
  <c r="BF141" i="25"/>
  <c r="BK122" i="24"/>
  <c r="J122" i="24" s="1"/>
  <c r="J97" i="24" s="1"/>
  <c r="E85" i="25"/>
  <c r="F92" i="25"/>
  <c r="J117" i="25"/>
  <c r="BF125" i="25"/>
  <c r="BF139" i="25"/>
  <c r="BF146" i="25"/>
  <c r="BF144" i="25"/>
  <c r="BF126" i="25"/>
  <c r="BF129" i="25"/>
  <c r="BF143" i="25"/>
  <c r="J89" i="25"/>
  <c r="BF127" i="25"/>
  <c r="BF131" i="25"/>
  <c r="BF133" i="25"/>
  <c r="BF124" i="25"/>
  <c r="BF136" i="25"/>
  <c r="BF140" i="25"/>
  <c r="BF142" i="25"/>
  <c r="J92" i="25"/>
  <c r="BF134" i="25"/>
  <c r="BF130" i="25"/>
  <c r="BF137" i="25"/>
  <c r="E111" i="24"/>
  <c r="BF139" i="24"/>
  <c r="BF125" i="24"/>
  <c r="BF128" i="24"/>
  <c r="BF143" i="24"/>
  <c r="J117" i="24"/>
  <c r="BF131" i="24"/>
  <c r="J135" i="23"/>
  <c r="J100" i="23" s="1"/>
  <c r="J92" i="24"/>
  <c r="BF124" i="24"/>
  <c r="BF127" i="24"/>
  <c r="BF141" i="24"/>
  <c r="J89" i="24"/>
  <c r="BF126" i="24"/>
  <c r="BF130" i="24"/>
  <c r="BF137" i="24"/>
  <c r="BF134" i="24"/>
  <c r="BF136" i="24"/>
  <c r="F92" i="24"/>
  <c r="F117" i="24"/>
  <c r="BF129" i="24"/>
  <c r="BF133" i="24"/>
  <c r="BF138" i="24"/>
  <c r="BF140" i="24"/>
  <c r="BF142" i="24"/>
  <c r="BF146" i="24"/>
  <c r="BF144" i="24"/>
  <c r="J117" i="23"/>
  <c r="J136" i="22"/>
  <c r="J100" i="22"/>
  <c r="E85" i="23"/>
  <c r="J92" i="23"/>
  <c r="J115" i="23"/>
  <c r="BF127" i="23"/>
  <c r="BF128" i="23"/>
  <c r="BF133" i="23"/>
  <c r="BF138" i="23"/>
  <c r="F91" i="23"/>
  <c r="F118" i="23"/>
  <c r="BF124" i="23"/>
  <c r="BF137" i="23"/>
  <c r="BF144" i="23"/>
  <c r="BF146" i="23"/>
  <c r="BF125" i="23"/>
  <c r="BF126" i="23"/>
  <c r="BF129" i="23"/>
  <c r="BF130" i="23"/>
  <c r="BF136" i="23"/>
  <c r="BF141" i="23"/>
  <c r="BF131" i="23"/>
  <c r="BF134" i="23"/>
  <c r="BF139" i="23"/>
  <c r="BF140" i="23"/>
  <c r="BF142" i="23"/>
  <c r="BF143" i="23"/>
  <c r="J118" i="22"/>
  <c r="BF133" i="22"/>
  <c r="BF138" i="22"/>
  <c r="E85" i="22"/>
  <c r="F91" i="22"/>
  <c r="BF128" i="22"/>
  <c r="BF130" i="22"/>
  <c r="BF145" i="22"/>
  <c r="BF147" i="22"/>
  <c r="BF131" i="22"/>
  <c r="BF132" i="22"/>
  <c r="BF137" i="22"/>
  <c r="BF139" i="22"/>
  <c r="BF140" i="22"/>
  <c r="BF144" i="22"/>
  <c r="BF150" i="22"/>
  <c r="BF154" i="22"/>
  <c r="BF143" i="22"/>
  <c r="BF146" i="22"/>
  <c r="BF148" i="22"/>
  <c r="BF151" i="22"/>
  <c r="BF159" i="22"/>
  <c r="J123" i="21"/>
  <c r="J98" i="21" s="1"/>
  <c r="J89" i="22"/>
  <c r="F118" i="22"/>
  <c r="BF125" i="22"/>
  <c r="BF126" i="22"/>
  <c r="BF127" i="22"/>
  <c r="BF135" i="22"/>
  <c r="BF152" i="22"/>
  <c r="BF156" i="22"/>
  <c r="BF157" i="22"/>
  <c r="BF141" i="22"/>
  <c r="BF149" i="22"/>
  <c r="BF153" i="22"/>
  <c r="BF155" i="22"/>
  <c r="J91" i="22"/>
  <c r="BF124" i="22"/>
  <c r="BF129" i="22"/>
  <c r="BF142" i="22"/>
  <c r="J123" i="20"/>
  <c r="J98" i="20" s="1"/>
  <c r="F91" i="21"/>
  <c r="BF127" i="21"/>
  <c r="BF133" i="21"/>
  <c r="BF137" i="21"/>
  <c r="BF138" i="21"/>
  <c r="BF141" i="21"/>
  <c r="BF153" i="21"/>
  <c r="E85" i="21"/>
  <c r="J91" i="21"/>
  <c r="BF132" i="21"/>
  <c r="BF140" i="21"/>
  <c r="BF145" i="21"/>
  <c r="BF156" i="21"/>
  <c r="BF150" i="21"/>
  <c r="BF155" i="21"/>
  <c r="J92" i="21"/>
  <c r="J115" i="21"/>
  <c r="BF124" i="21"/>
  <c r="BF129" i="21"/>
  <c r="BF130" i="21"/>
  <c r="BF131" i="21"/>
  <c r="BF135" i="21"/>
  <c r="BF142" i="21"/>
  <c r="BF143" i="21"/>
  <c r="BF144" i="21"/>
  <c r="BF149" i="21"/>
  <c r="BF151" i="21"/>
  <c r="BF152" i="21"/>
  <c r="BF154" i="21"/>
  <c r="BF157" i="21"/>
  <c r="BF159" i="21"/>
  <c r="F92" i="21"/>
  <c r="BF125" i="21"/>
  <c r="BF126" i="21"/>
  <c r="BF128" i="21"/>
  <c r="BF139" i="21"/>
  <c r="BF146" i="21"/>
  <c r="BF147" i="21"/>
  <c r="BF148" i="21"/>
  <c r="F92" i="20"/>
  <c r="BF128" i="20"/>
  <c r="BF150" i="20"/>
  <c r="BF151" i="20"/>
  <c r="BF155" i="20"/>
  <c r="BF159" i="20"/>
  <c r="J123" i="19"/>
  <c r="J98" i="19"/>
  <c r="J92" i="20"/>
  <c r="J115" i="20"/>
  <c r="BF139" i="20"/>
  <c r="BF144" i="20"/>
  <c r="E111" i="20"/>
  <c r="F117" i="20"/>
  <c r="BF130" i="20"/>
  <c r="BF132" i="20"/>
  <c r="BF135" i="20"/>
  <c r="BF141" i="20"/>
  <c r="BF142" i="20"/>
  <c r="BF143" i="20"/>
  <c r="BF145" i="20"/>
  <c r="BF146" i="20"/>
  <c r="BF148" i="20"/>
  <c r="BF124" i="20"/>
  <c r="BF133" i="20"/>
  <c r="BF140" i="20"/>
  <c r="BF147" i="20"/>
  <c r="BF154" i="20"/>
  <c r="BF152" i="20"/>
  <c r="BF156" i="20"/>
  <c r="BF157" i="20"/>
  <c r="J91" i="20"/>
  <c r="BF125" i="20"/>
  <c r="BF127" i="20"/>
  <c r="BF129" i="20"/>
  <c r="BF131" i="20"/>
  <c r="BF137" i="20"/>
  <c r="BF138" i="20"/>
  <c r="BF153" i="20"/>
  <c r="BF126" i="20"/>
  <c r="BF149" i="20"/>
  <c r="F91" i="19"/>
  <c r="F118" i="19"/>
  <c r="BF125" i="19"/>
  <c r="BF127" i="19"/>
  <c r="BF137" i="19"/>
  <c r="BF124" i="19"/>
  <c r="BF132" i="19"/>
  <c r="BF142" i="19"/>
  <c r="E85" i="19"/>
  <c r="J91" i="19"/>
  <c r="J89" i="19"/>
  <c r="J118" i="19"/>
  <c r="BF129" i="19"/>
  <c r="BF133" i="19"/>
  <c r="BF131" i="19"/>
  <c r="BF134" i="19"/>
  <c r="BF139" i="19"/>
  <c r="BF147" i="19"/>
  <c r="BF149" i="19"/>
  <c r="BF151" i="19"/>
  <c r="BF152" i="19"/>
  <c r="BF158" i="19"/>
  <c r="BF126" i="19"/>
  <c r="BF128" i="19"/>
  <c r="BF145" i="19"/>
  <c r="BF153" i="19"/>
  <c r="BF154" i="19"/>
  <c r="BF160" i="19"/>
  <c r="BF161" i="19"/>
  <c r="BF130" i="19"/>
  <c r="BF135" i="19"/>
  <c r="BF140" i="19"/>
  <c r="BF141" i="19"/>
  <c r="BF144" i="19"/>
  <c r="BF150" i="19"/>
  <c r="BF155" i="19"/>
  <c r="BF156" i="19"/>
  <c r="BF157" i="19"/>
  <c r="BF159" i="19"/>
  <c r="BF163" i="19"/>
  <c r="BF136" i="19"/>
  <c r="BF143" i="19"/>
  <c r="BF148" i="19"/>
  <c r="BF126" i="18"/>
  <c r="BF128" i="18"/>
  <c r="BF149" i="18"/>
  <c r="BF163" i="18"/>
  <c r="F92" i="18"/>
  <c r="BF129" i="18"/>
  <c r="BF136" i="18"/>
  <c r="BF140" i="18"/>
  <c r="BK122" i="17"/>
  <c r="J122" i="17" s="1"/>
  <c r="J97" i="17" s="1"/>
  <c r="F91" i="18"/>
  <c r="J92" i="18"/>
  <c r="J115" i="18"/>
  <c r="BF130" i="18"/>
  <c r="BF137" i="18"/>
  <c r="BF143" i="18"/>
  <c r="BF145" i="18"/>
  <c r="BF151" i="18"/>
  <c r="BF153" i="18"/>
  <c r="BF156" i="18"/>
  <c r="BF158" i="18"/>
  <c r="E111" i="18"/>
  <c r="BF125" i="18"/>
  <c r="BF135" i="18"/>
  <c r="BF148" i="18"/>
  <c r="BF152" i="18"/>
  <c r="BF150" i="18"/>
  <c r="BF160" i="18"/>
  <c r="BF124" i="18"/>
  <c r="BF127" i="18"/>
  <c r="BF132" i="18"/>
  <c r="BF147" i="18"/>
  <c r="BF157" i="18"/>
  <c r="BF134" i="18"/>
  <c r="BF139" i="18"/>
  <c r="BF141" i="18"/>
  <c r="BF142" i="18"/>
  <c r="BF144" i="18"/>
  <c r="BF154" i="18"/>
  <c r="J91" i="18"/>
  <c r="BF131" i="18"/>
  <c r="BF133" i="18"/>
  <c r="BF155" i="18"/>
  <c r="BF159" i="18"/>
  <c r="BF161" i="18"/>
  <c r="F91" i="17"/>
  <c r="J117" i="17"/>
  <c r="BF130" i="17"/>
  <c r="BF156" i="17"/>
  <c r="BF159" i="17"/>
  <c r="BF163" i="17"/>
  <c r="BF133" i="17"/>
  <c r="BF137" i="17"/>
  <c r="BF139" i="17"/>
  <c r="BF140" i="17"/>
  <c r="BF143" i="17"/>
  <c r="BF145" i="17"/>
  <c r="BF155" i="17"/>
  <c r="F92" i="17"/>
  <c r="J115" i="17"/>
  <c r="BF127" i="17"/>
  <c r="BF128" i="17"/>
  <c r="BF129" i="17"/>
  <c r="BF131" i="17"/>
  <c r="BF132" i="17"/>
  <c r="BF144" i="17"/>
  <c r="BF147" i="17"/>
  <c r="BF149" i="17"/>
  <c r="E85" i="17"/>
  <c r="BF134" i="17"/>
  <c r="BF142" i="17"/>
  <c r="BF150" i="17"/>
  <c r="BF151" i="17"/>
  <c r="BF161" i="17"/>
  <c r="J118" i="17"/>
  <c r="BF135" i="17"/>
  <c r="BF136" i="17"/>
  <c r="BF141" i="17"/>
  <c r="BF158" i="17"/>
  <c r="BF124" i="17"/>
  <c r="BF148" i="17"/>
  <c r="BF152" i="17"/>
  <c r="BF160" i="17"/>
  <c r="BF157" i="17"/>
  <c r="BF125" i="17"/>
  <c r="BF126" i="17"/>
  <c r="BF153" i="17"/>
  <c r="BF154" i="17"/>
  <c r="J122" i="15"/>
  <c r="J98" i="15"/>
  <c r="J91" i="16"/>
  <c r="BF126" i="16"/>
  <c r="BF127" i="16"/>
  <c r="BF129" i="16"/>
  <c r="BF132" i="16"/>
  <c r="BF135" i="16"/>
  <c r="BF136" i="16"/>
  <c r="BF140" i="16"/>
  <c r="BF146" i="16"/>
  <c r="BF148" i="16"/>
  <c r="BF151" i="16"/>
  <c r="BF154" i="16"/>
  <c r="F92" i="16"/>
  <c r="F116" i="16"/>
  <c r="BF130" i="16"/>
  <c r="BF137" i="16"/>
  <c r="BF144" i="16"/>
  <c r="J89" i="16"/>
  <c r="BF133" i="16"/>
  <c r="BF123" i="16"/>
  <c r="E110" i="16"/>
  <c r="J92" i="16"/>
  <c r="BF124" i="16"/>
  <c r="BF125" i="16"/>
  <c r="BF128" i="16"/>
  <c r="BF134" i="16"/>
  <c r="BF139" i="16"/>
  <c r="BF141" i="16"/>
  <c r="BF142" i="16"/>
  <c r="BF143" i="16"/>
  <c r="BF145" i="16"/>
  <c r="BF147" i="16"/>
  <c r="BF149" i="16"/>
  <c r="BF150" i="16"/>
  <c r="BF152" i="16"/>
  <c r="BF153" i="16"/>
  <c r="F91" i="15"/>
  <c r="J114" i="15"/>
  <c r="BF124" i="15"/>
  <c r="BF135" i="15"/>
  <c r="BF137" i="15"/>
  <c r="BF127" i="15"/>
  <c r="BF128" i="15"/>
  <c r="E110" i="15"/>
  <c r="J116" i="15"/>
  <c r="BF152" i="15"/>
  <c r="F117" i="15"/>
  <c r="BF133" i="15"/>
  <c r="BF136" i="15"/>
  <c r="BF141" i="15"/>
  <c r="BF150" i="15"/>
  <c r="BF123" i="15"/>
  <c r="BF125" i="15"/>
  <c r="BF130" i="15"/>
  <c r="BF145" i="15"/>
  <c r="BF149" i="15"/>
  <c r="J92" i="15"/>
  <c r="BF139" i="15"/>
  <c r="BF142" i="15"/>
  <c r="BF146" i="15"/>
  <c r="BF151" i="15"/>
  <c r="BF153" i="15"/>
  <c r="BF154" i="15"/>
  <c r="BF129" i="15"/>
  <c r="BF132" i="15"/>
  <c r="BF134" i="15"/>
  <c r="BF143" i="15"/>
  <c r="BF147" i="15"/>
  <c r="BF148" i="15"/>
  <c r="BF126" i="15"/>
  <c r="BF140" i="15"/>
  <c r="BF144" i="15"/>
  <c r="F91" i="14"/>
  <c r="BF125" i="14"/>
  <c r="BF127" i="14"/>
  <c r="BF143" i="14"/>
  <c r="J89" i="14"/>
  <c r="BF126" i="14"/>
  <c r="BF142" i="14"/>
  <c r="BK120" i="13"/>
  <c r="J120" i="13" s="1"/>
  <c r="J97" i="13" s="1"/>
  <c r="F92" i="14"/>
  <c r="J116" i="14"/>
  <c r="BF123" i="14"/>
  <c r="BF129" i="14"/>
  <c r="BF136" i="14"/>
  <c r="BF137" i="14"/>
  <c r="BF141" i="14"/>
  <c r="BF144" i="14"/>
  <c r="BF152" i="14"/>
  <c r="BF154" i="14"/>
  <c r="E85" i="14"/>
  <c r="BF133" i="14"/>
  <c r="BF134" i="14"/>
  <c r="BF153" i="14"/>
  <c r="J92" i="14"/>
  <c r="BF124" i="14"/>
  <c r="BF128" i="14"/>
  <c r="BF130" i="14"/>
  <c r="BF135" i="14"/>
  <c r="BF145" i="14"/>
  <c r="BF146" i="14"/>
  <c r="BF147" i="14"/>
  <c r="BF148" i="14"/>
  <c r="BF149" i="14"/>
  <c r="BF150" i="14"/>
  <c r="BF132" i="14"/>
  <c r="BF139" i="14"/>
  <c r="BF140" i="14"/>
  <c r="BF151" i="14"/>
  <c r="BK120" i="12"/>
  <c r="J120" i="12" s="1"/>
  <c r="J97" i="12" s="1"/>
  <c r="E85" i="13"/>
  <c r="J92" i="13"/>
  <c r="J115" i="13"/>
  <c r="BF151" i="13"/>
  <c r="BF173" i="13"/>
  <c r="BF178" i="13"/>
  <c r="BF203" i="13"/>
  <c r="BF212" i="13"/>
  <c r="BF221" i="13"/>
  <c r="BF222" i="13"/>
  <c r="BF223" i="13"/>
  <c r="BF224" i="13"/>
  <c r="BF226" i="13"/>
  <c r="BF227" i="13"/>
  <c r="J89" i="13"/>
  <c r="F116" i="13"/>
  <c r="BF125" i="13"/>
  <c r="BF129" i="13"/>
  <c r="BF139" i="13"/>
  <c r="BF147" i="13"/>
  <c r="BF152" i="13"/>
  <c r="BF157" i="13"/>
  <c r="BF168" i="13"/>
  <c r="BF181" i="13"/>
  <c r="BF183" i="13"/>
  <c r="BF195" i="13"/>
  <c r="BF200" i="13"/>
  <c r="BF207" i="13"/>
  <c r="BF130" i="13"/>
  <c r="BF136" i="13"/>
  <c r="BF137" i="13"/>
  <c r="BF141" i="13"/>
  <c r="BF143" i="13"/>
  <c r="BF161" i="13"/>
  <c r="BF169" i="13"/>
  <c r="BF172" i="13"/>
  <c r="BF174" i="13"/>
  <c r="BF176" i="13"/>
  <c r="BF184" i="13"/>
  <c r="BF190" i="13"/>
  <c r="BF193" i="13"/>
  <c r="BF217" i="13"/>
  <c r="BF140" i="13"/>
  <c r="BF142" i="13"/>
  <c r="BF144" i="13"/>
  <c r="BF145" i="13"/>
  <c r="BF158" i="13"/>
  <c r="BF159" i="13"/>
  <c r="BF164" i="13"/>
  <c r="BF165" i="13"/>
  <c r="BF185" i="13"/>
  <c r="BF188" i="13"/>
  <c r="BF191" i="13"/>
  <c r="BF208" i="13"/>
  <c r="BF214" i="13"/>
  <c r="BF122" i="13"/>
  <c r="BF132" i="13"/>
  <c r="BF135" i="13"/>
  <c r="BF146" i="13"/>
  <c r="BF150" i="13"/>
  <c r="BF167" i="13"/>
  <c r="BF182" i="13"/>
  <c r="BF186" i="13"/>
  <c r="BF194" i="13"/>
  <c r="BF196" i="13"/>
  <c r="BF211" i="13"/>
  <c r="BF216" i="13"/>
  <c r="BF219" i="13"/>
  <c r="BF220" i="13"/>
  <c r="F115" i="13"/>
  <c r="BF133" i="13"/>
  <c r="BF134" i="13"/>
  <c r="BF153" i="13"/>
  <c r="BF154" i="13"/>
  <c r="BF156" i="13"/>
  <c r="BF162" i="13"/>
  <c r="BF171" i="13"/>
  <c r="BF180" i="13"/>
  <c r="BF187" i="13"/>
  <c r="BF189" i="13"/>
  <c r="BF197" i="13"/>
  <c r="BF198" i="13"/>
  <c r="BF204" i="13"/>
  <c r="BF206" i="13"/>
  <c r="BF210" i="13"/>
  <c r="BF215" i="13"/>
  <c r="BF218" i="13"/>
  <c r="BF123" i="13"/>
  <c r="BF124" i="13"/>
  <c r="BF126" i="13"/>
  <c r="BF128" i="13"/>
  <c r="BF138" i="13"/>
  <c r="BF149" i="13"/>
  <c r="BF160" i="13"/>
  <c r="BF163" i="13"/>
  <c r="BF166" i="13"/>
  <c r="BF170" i="13"/>
  <c r="BF175" i="13"/>
  <c r="BF199" i="13"/>
  <c r="BF201" i="13"/>
  <c r="BF202" i="13"/>
  <c r="BF213" i="13"/>
  <c r="BF225" i="13"/>
  <c r="BF127" i="13"/>
  <c r="BF131" i="13"/>
  <c r="BF148" i="13"/>
  <c r="BF155" i="13"/>
  <c r="BF177" i="13"/>
  <c r="BF192" i="13"/>
  <c r="BF205" i="13"/>
  <c r="BF209" i="13"/>
  <c r="J92" i="12"/>
  <c r="BF122" i="12"/>
  <c r="BF126" i="12"/>
  <c r="BF136" i="12"/>
  <c r="BF139" i="12"/>
  <c r="BF144" i="12"/>
  <c r="BF147" i="12"/>
  <c r="BF156" i="12"/>
  <c r="BF168" i="12"/>
  <c r="BF173" i="12"/>
  <c r="BF175" i="12"/>
  <c r="BF219" i="12"/>
  <c r="J120" i="11"/>
  <c r="J97" i="11"/>
  <c r="J89" i="12"/>
  <c r="E109" i="12"/>
  <c r="J115" i="12"/>
  <c r="BF125" i="12"/>
  <c r="BF130" i="12"/>
  <c r="BF140" i="12"/>
  <c r="BF141" i="12"/>
  <c r="BF143" i="12"/>
  <c r="BF145" i="12"/>
  <c r="BF148" i="12"/>
  <c r="BF151" i="12"/>
  <c r="BF154" i="12"/>
  <c r="BF161" i="12"/>
  <c r="BF167" i="12"/>
  <c r="BF176" i="12"/>
  <c r="BF182" i="12"/>
  <c r="BF185" i="12"/>
  <c r="BF191" i="12"/>
  <c r="BF196" i="12"/>
  <c r="BF206" i="12"/>
  <c r="BF207" i="12"/>
  <c r="BF213" i="12"/>
  <c r="BF217" i="12"/>
  <c r="F115" i="12"/>
  <c r="BF212" i="12"/>
  <c r="BF215" i="12"/>
  <c r="BF153" i="12"/>
  <c r="BF159" i="12"/>
  <c r="BF160" i="12"/>
  <c r="BF163" i="12"/>
  <c r="BF164" i="12"/>
  <c r="BF169" i="12"/>
  <c r="BF177" i="12"/>
  <c r="BF181" i="12"/>
  <c r="BF199" i="12"/>
  <c r="BF203" i="12"/>
  <c r="BF208" i="12"/>
  <c r="BF128" i="12"/>
  <c r="BF132" i="12"/>
  <c r="BF134" i="12"/>
  <c r="BF150" i="12"/>
  <c r="BF171" i="12"/>
  <c r="BF178" i="12"/>
  <c r="BF211" i="12"/>
  <c r="BF214" i="12"/>
  <c r="BF218" i="12"/>
  <c r="BF221" i="12"/>
  <c r="BF223" i="12"/>
  <c r="BF225" i="12"/>
  <c r="BF226" i="12"/>
  <c r="BF124" i="12"/>
  <c r="BF127" i="12"/>
  <c r="BF155" i="12"/>
  <c r="BF183" i="12"/>
  <c r="BF184" i="12"/>
  <c r="BF186" i="12"/>
  <c r="BF187" i="12"/>
  <c r="BF188" i="12"/>
  <c r="BF194" i="12"/>
  <c r="BF198" i="12"/>
  <c r="BF200" i="12"/>
  <c r="BF224" i="12"/>
  <c r="J121" i="11"/>
  <c r="J98" i="11"/>
  <c r="BF129" i="12"/>
  <c r="BF131" i="12"/>
  <c r="BF135" i="12"/>
  <c r="BF142" i="12"/>
  <c r="BF158" i="12"/>
  <c r="BF166" i="12"/>
  <c r="BF170" i="12"/>
  <c r="BF172" i="12"/>
  <c r="BF174" i="12"/>
  <c r="BF193" i="12"/>
  <c r="BF210" i="12"/>
  <c r="BF220" i="12"/>
  <c r="BF222" i="12"/>
  <c r="F92" i="12"/>
  <c r="BF123" i="12"/>
  <c r="BF133" i="12"/>
  <c r="BF137" i="12"/>
  <c r="BF138" i="12"/>
  <c r="BF146" i="12"/>
  <c r="BF149" i="12"/>
  <c r="BF152" i="12"/>
  <c r="BF157" i="12"/>
  <c r="BF162" i="12"/>
  <c r="BF165" i="12"/>
  <c r="BF180" i="12"/>
  <c r="BF189" i="12"/>
  <c r="BF190" i="12"/>
  <c r="BF192" i="12"/>
  <c r="BF195" i="12"/>
  <c r="BF197" i="12"/>
  <c r="BF201" i="12"/>
  <c r="BF202" i="12"/>
  <c r="BF204" i="12"/>
  <c r="BF205" i="12"/>
  <c r="BF209" i="12"/>
  <c r="BF216" i="12"/>
  <c r="BF227" i="12"/>
  <c r="BF125" i="11"/>
  <c r="BF127" i="11"/>
  <c r="BF131" i="11"/>
  <c r="BF137" i="11"/>
  <c r="BF150" i="11"/>
  <c r="BF155" i="11"/>
  <c r="BF157" i="11"/>
  <c r="BF161" i="11"/>
  <c r="BF207" i="11"/>
  <c r="BF209" i="11"/>
  <c r="BF219" i="11"/>
  <c r="BF227" i="11"/>
  <c r="J125" i="10"/>
  <c r="J98" i="10" s="1"/>
  <c r="E85" i="11"/>
  <c r="F91" i="11"/>
  <c r="J113" i="11"/>
  <c r="BF123" i="11"/>
  <c r="BF132" i="11"/>
  <c r="BF138" i="11"/>
  <c r="BF146" i="11"/>
  <c r="BF149" i="11"/>
  <c r="BF168" i="11"/>
  <c r="BF176" i="11"/>
  <c r="BF180" i="11"/>
  <c r="BF182" i="11"/>
  <c r="BF184" i="11"/>
  <c r="BF185" i="11"/>
  <c r="BF190" i="11"/>
  <c r="BF191" i="11"/>
  <c r="BF193" i="11"/>
  <c r="BF196" i="11"/>
  <c r="BF200" i="11"/>
  <c r="BF202" i="11"/>
  <c r="BF204" i="11"/>
  <c r="BF206" i="11"/>
  <c r="BF223" i="11"/>
  <c r="F92" i="11"/>
  <c r="BF134" i="11"/>
  <c r="BF135" i="11"/>
  <c r="BF136" i="11"/>
  <c r="BF162" i="11"/>
  <c r="BF171" i="11"/>
  <c r="BF172" i="11"/>
  <c r="BF173" i="11"/>
  <c r="BF201" i="11"/>
  <c r="BF211" i="11"/>
  <c r="BF215" i="11"/>
  <c r="BF217" i="11"/>
  <c r="BF218" i="11"/>
  <c r="BF220" i="11"/>
  <c r="BF222" i="11"/>
  <c r="BF224" i="11"/>
  <c r="BF225" i="11"/>
  <c r="BF226" i="11"/>
  <c r="BF122" i="11"/>
  <c r="BF160" i="11"/>
  <c r="BF163" i="11"/>
  <c r="BF166" i="11"/>
  <c r="BF212" i="11"/>
  <c r="BF214" i="11"/>
  <c r="J92" i="11"/>
  <c r="BF130" i="11"/>
  <c r="BF133" i="11"/>
  <c r="BF151" i="11"/>
  <c r="BF165" i="11"/>
  <c r="BF174" i="11"/>
  <c r="BF124" i="11"/>
  <c r="BF139" i="11"/>
  <c r="BF142" i="11"/>
  <c r="BF147" i="11"/>
  <c r="BF156" i="11"/>
  <c r="BF159" i="11"/>
  <c r="BF164" i="11"/>
  <c r="BF167" i="11"/>
  <c r="BF169" i="11"/>
  <c r="BF175" i="11"/>
  <c r="BF177" i="11"/>
  <c r="BF208" i="11"/>
  <c r="J91" i="11"/>
  <c r="BF126" i="11"/>
  <c r="BF129" i="11"/>
  <c r="BF140" i="11"/>
  <c r="BF144" i="11"/>
  <c r="BF145" i="11"/>
  <c r="BF148" i="11"/>
  <c r="BF152" i="11"/>
  <c r="BF154" i="11"/>
  <c r="BF170" i="11"/>
  <c r="BF178" i="11"/>
  <c r="BF181" i="11"/>
  <c r="BF183" i="11"/>
  <c r="BF188" i="11"/>
  <c r="BF189" i="11"/>
  <c r="BF195" i="11"/>
  <c r="BF197" i="11"/>
  <c r="BF198" i="11"/>
  <c r="BF199" i="11"/>
  <c r="BF203" i="11"/>
  <c r="BF213" i="11"/>
  <c r="BF221" i="11"/>
  <c r="BF128" i="11"/>
  <c r="BF141" i="11"/>
  <c r="BF143" i="11"/>
  <c r="BF153" i="11"/>
  <c r="BF158" i="11"/>
  <c r="BF186" i="11"/>
  <c r="BF187" i="11"/>
  <c r="BF192" i="11"/>
  <c r="BF194" i="11"/>
  <c r="BF205" i="11"/>
  <c r="BF210" i="11"/>
  <c r="BF216" i="11"/>
  <c r="F91" i="10"/>
  <c r="E113" i="10"/>
  <c r="J117" i="10"/>
  <c r="BF135" i="10"/>
  <c r="BF143" i="10"/>
  <c r="BF148" i="10"/>
  <c r="BF151" i="10"/>
  <c r="BF171" i="10"/>
  <c r="BF182" i="10"/>
  <c r="BF187" i="10"/>
  <c r="BF189" i="10"/>
  <c r="J92" i="10"/>
  <c r="BF172" i="10"/>
  <c r="J91" i="10"/>
  <c r="BF131" i="10"/>
  <c r="BF134" i="10"/>
  <c r="BF139" i="10"/>
  <c r="BF140" i="10"/>
  <c r="BF141" i="10"/>
  <c r="BF145" i="10"/>
  <c r="BF150" i="10"/>
  <c r="BF153" i="10"/>
  <c r="BF154" i="10"/>
  <c r="BF155" i="10"/>
  <c r="BF165" i="10"/>
  <c r="BF175" i="10"/>
  <c r="BF180" i="10"/>
  <c r="BF190" i="10"/>
  <c r="BF127" i="10"/>
  <c r="BF130" i="10"/>
  <c r="BF133" i="10"/>
  <c r="BF161" i="10"/>
  <c r="BF168" i="10"/>
  <c r="F92" i="10"/>
  <c r="BF128" i="10"/>
  <c r="BF137" i="10"/>
  <c r="BF138" i="10"/>
  <c r="BF144" i="10"/>
  <c r="BF147" i="10"/>
  <c r="BF149" i="10"/>
  <c r="BF174" i="10"/>
  <c r="BF183" i="10"/>
  <c r="BF170" i="10"/>
  <c r="BF188" i="10"/>
  <c r="BF142" i="10"/>
  <c r="BF152" i="10"/>
  <c r="BF156" i="10"/>
  <c r="BF162" i="10"/>
  <c r="BF163" i="10"/>
  <c r="BF169" i="10"/>
  <c r="BF173" i="10"/>
  <c r="BF177" i="10"/>
  <c r="BF184" i="10"/>
  <c r="BF185" i="10"/>
  <c r="BF186" i="10"/>
  <c r="BF126" i="10"/>
  <c r="BF132" i="10"/>
  <c r="BF146" i="10"/>
  <c r="BF157" i="10"/>
  <c r="BF158" i="10"/>
  <c r="BF160" i="10"/>
  <c r="BF164" i="10"/>
  <c r="BF167" i="10"/>
  <c r="BF176" i="10"/>
  <c r="BF179" i="10"/>
  <c r="BF181" i="10"/>
  <c r="F92" i="9"/>
  <c r="BF157" i="9"/>
  <c r="BF173" i="9"/>
  <c r="BF132" i="9"/>
  <c r="BF135" i="9"/>
  <c r="BF143" i="9"/>
  <c r="BF152" i="9"/>
  <c r="BF156" i="9"/>
  <c r="BF158" i="9"/>
  <c r="BF168" i="9"/>
  <c r="BF169" i="9"/>
  <c r="BF171" i="9"/>
  <c r="BF176" i="9"/>
  <c r="F119" i="9"/>
  <c r="BF140" i="9"/>
  <c r="BF142" i="9"/>
  <c r="BF155" i="9"/>
  <c r="BF161" i="9"/>
  <c r="BF164" i="9"/>
  <c r="BF175" i="9"/>
  <c r="BF179" i="9"/>
  <c r="J89" i="9"/>
  <c r="BF126" i="9"/>
  <c r="BF130" i="9"/>
  <c r="BF133" i="9"/>
  <c r="BF134" i="9"/>
  <c r="BF141" i="9"/>
  <c r="BF147" i="9"/>
  <c r="BF150" i="9"/>
  <c r="BF154" i="9"/>
  <c r="BF170" i="9"/>
  <c r="J91" i="9"/>
  <c r="J120" i="9"/>
  <c r="BF128" i="9"/>
  <c r="BF139" i="9"/>
  <c r="BF146" i="9"/>
  <c r="BF151" i="9"/>
  <c r="BF162" i="9"/>
  <c r="BF167" i="9"/>
  <c r="BF174" i="9"/>
  <c r="BF183" i="9"/>
  <c r="BF186" i="9"/>
  <c r="BF189" i="9"/>
  <c r="BF131" i="9"/>
  <c r="BF145" i="9"/>
  <c r="BF163" i="9"/>
  <c r="BF172" i="9"/>
  <c r="BF181" i="9"/>
  <c r="BF187" i="9"/>
  <c r="E85" i="9"/>
  <c r="BF127" i="9"/>
  <c r="BF137" i="9"/>
  <c r="BF138" i="9"/>
  <c r="BF148" i="9"/>
  <c r="BF149" i="9"/>
  <c r="BF180" i="9"/>
  <c r="BF188" i="9"/>
  <c r="BF190" i="9"/>
  <c r="BF144" i="9"/>
  <c r="BF153" i="9"/>
  <c r="BF160" i="9"/>
  <c r="BF165" i="9"/>
  <c r="BF177" i="9"/>
  <c r="BF182" i="9"/>
  <c r="BF184" i="9"/>
  <c r="BF185" i="9"/>
  <c r="E85" i="8"/>
  <c r="F91" i="8"/>
  <c r="BF126" i="8"/>
  <c r="BF132" i="8"/>
  <c r="BF155" i="8"/>
  <c r="BF158" i="8"/>
  <c r="BF168" i="8"/>
  <c r="BK125" i="7"/>
  <c r="J91" i="8"/>
  <c r="J117" i="8"/>
  <c r="BF131" i="8"/>
  <c r="BF133" i="8"/>
  <c r="BF169" i="8"/>
  <c r="BF127" i="8"/>
  <c r="BF134" i="8"/>
  <c r="BF142" i="8"/>
  <c r="BF143" i="8"/>
  <c r="BF146" i="8"/>
  <c r="BF148" i="8"/>
  <c r="BF151" i="8"/>
  <c r="BF175" i="8"/>
  <c r="J120" i="8"/>
  <c r="BF150" i="8"/>
  <c r="BF152" i="8"/>
  <c r="BF156" i="8"/>
  <c r="BF161" i="8"/>
  <c r="BF164" i="8"/>
  <c r="BF147" i="8"/>
  <c r="BF172" i="8"/>
  <c r="BF174" i="8"/>
  <c r="BF179" i="8"/>
  <c r="BF190" i="8"/>
  <c r="F120" i="8"/>
  <c r="BF128" i="8"/>
  <c r="BF135" i="8"/>
  <c r="BF140" i="8"/>
  <c r="BF145" i="8"/>
  <c r="BF149" i="8"/>
  <c r="BF154" i="8"/>
  <c r="BF157" i="8"/>
  <c r="BF162" i="8"/>
  <c r="BF170" i="8"/>
  <c r="BF171" i="8"/>
  <c r="BF181" i="8"/>
  <c r="BF182" i="8"/>
  <c r="BF189" i="8"/>
  <c r="BF138" i="8"/>
  <c r="BF139" i="8"/>
  <c r="BF141" i="8"/>
  <c r="BF160" i="8"/>
  <c r="BF163" i="8"/>
  <c r="BF165" i="8"/>
  <c r="BF167" i="8"/>
  <c r="BF173" i="8"/>
  <c r="BF176" i="8"/>
  <c r="BF177" i="8"/>
  <c r="BF180" i="8"/>
  <c r="BF183" i="8"/>
  <c r="BF184" i="8"/>
  <c r="BF185" i="8"/>
  <c r="BF186" i="8"/>
  <c r="BF187" i="8"/>
  <c r="BF188" i="8"/>
  <c r="BF130" i="8"/>
  <c r="BF137" i="8"/>
  <c r="BF144" i="8"/>
  <c r="BF153" i="8"/>
  <c r="F91" i="7"/>
  <c r="E114" i="7"/>
  <c r="J120" i="7"/>
  <c r="BF137" i="7"/>
  <c r="BF194" i="7"/>
  <c r="BF197" i="7"/>
  <c r="BF198" i="7"/>
  <c r="BF206" i="7"/>
  <c r="BF209" i="7"/>
  <c r="BF210" i="7"/>
  <c r="BK147" i="6"/>
  <c r="J147" i="6" s="1"/>
  <c r="J101" i="6" s="1"/>
  <c r="J118" i="7"/>
  <c r="BF130" i="7"/>
  <c r="BF131" i="7"/>
  <c r="BF135" i="7"/>
  <c r="BF136" i="7"/>
  <c r="BF162" i="7"/>
  <c r="BF164" i="7"/>
  <c r="BF169" i="7"/>
  <c r="BF170" i="7"/>
  <c r="BF171" i="7"/>
  <c r="BF172" i="7"/>
  <c r="BF190" i="7"/>
  <c r="BF191" i="7"/>
  <c r="BF199" i="7"/>
  <c r="BF200" i="7"/>
  <c r="BF203" i="7"/>
  <c r="J92" i="7"/>
  <c r="BF151" i="7"/>
  <c r="BF152" i="7"/>
  <c r="BF153" i="7"/>
  <c r="BF157" i="7"/>
  <c r="BF174" i="7"/>
  <c r="BF181" i="7"/>
  <c r="BF183" i="7"/>
  <c r="BF186" i="7"/>
  <c r="BF188" i="7"/>
  <c r="BF193" i="7"/>
  <c r="BF128" i="7"/>
  <c r="BF133" i="7"/>
  <c r="BF140" i="7"/>
  <c r="BF158" i="7"/>
  <c r="BF159" i="7"/>
  <c r="BF160" i="7"/>
  <c r="BF176" i="7"/>
  <c r="BF178" i="7"/>
  <c r="BF179" i="7"/>
  <c r="BF180" i="7"/>
  <c r="BF185" i="7"/>
  <c r="BF187" i="7"/>
  <c r="BF204" i="7"/>
  <c r="BF207" i="7"/>
  <c r="BF127" i="7"/>
  <c r="BF142" i="7"/>
  <c r="BF144" i="7"/>
  <c r="BF146" i="7"/>
  <c r="BF150" i="7"/>
  <c r="BF161" i="7"/>
  <c r="BF165" i="7"/>
  <c r="BF168" i="7"/>
  <c r="BF173" i="7"/>
  <c r="BF175" i="7"/>
  <c r="BF184" i="7"/>
  <c r="BF189" i="7"/>
  <c r="BF196" i="7"/>
  <c r="BF208" i="7"/>
  <c r="F92" i="7"/>
  <c r="BF129" i="7"/>
  <c r="BF134" i="7"/>
  <c r="BF138" i="7"/>
  <c r="BF139" i="7"/>
  <c r="BF141" i="7"/>
  <c r="BF149" i="7"/>
  <c r="BF154" i="7"/>
  <c r="BF156" i="7"/>
  <c r="BF166" i="7"/>
  <c r="BF167" i="7"/>
  <c r="BF192" i="7"/>
  <c r="BF195" i="7"/>
  <c r="BF201" i="7"/>
  <c r="BF202" i="7"/>
  <c r="BF143" i="7"/>
  <c r="BF155" i="7"/>
  <c r="BF177" i="7"/>
  <c r="BF205" i="7"/>
  <c r="F91" i="6"/>
  <c r="J121" i="6"/>
  <c r="BF128" i="6"/>
  <c r="BF140" i="6"/>
  <c r="BF141" i="6"/>
  <c r="BF158" i="6"/>
  <c r="BF164" i="6"/>
  <c r="BF167" i="6"/>
  <c r="BF170" i="6"/>
  <c r="BF180" i="6"/>
  <c r="BF189" i="6"/>
  <c r="BF192" i="6"/>
  <c r="BF198" i="6"/>
  <c r="J91" i="6"/>
  <c r="BF129" i="6"/>
  <c r="BF188" i="6"/>
  <c r="BF196" i="6"/>
  <c r="J118" i="6"/>
  <c r="BF136" i="6"/>
  <c r="BF138" i="6"/>
  <c r="BF153" i="6"/>
  <c r="BF155" i="6"/>
  <c r="BF157" i="6"/>
  <c r="BF187" i="6"/>
  <c r="BF191" i="6"/>
  <c r="BF193" i="6"/>
  <c r="BF201" i="6"/>
  <c r="BF202" i="6"/>
  <c r="BF203" i="6"/>
  <c r="BF207" i="6"/>
  <c r="BF208" i="6"/>
  <c r="BF210" i="6"/>
  <c r="E85" i="6"/>
  <c r="BF134" i="6"/>
  <c r="BF137" i="6"/>
  <c r="BF139" i="6"/>
  <c r="BF152" i="6"/>
  <c r="BF161" i="6"/>
  <c r="BF184" i="6"/>
  <c r="J148" i="5"/>
  <c r="J102" i="5" s="1"/>
  <c r="F92" i="6"/>
  <c r="BF150" i="6"/>
  <c r="BF162" i="6"/>
  <c r="BF165" i="6"/>
  <c r="BF168" i="6"/>
  <c r="BF171" i="6"/>
  <c r="BF173" i="6"/>
  <c r="BF174" i="6"/>
  <c r="BF181" i="6"/>
  <c r="BF183" i="6"/>
  <c r="BF205" i="6"/>
  <c r="BF127" i="6"/>
  <c r="BF130" i="6"/>
  <c r="BF131" i="6"/>
  <c r="BF142" i="6"/>
  <c r="BF143" i="6"/>
  <c r="BF144" i="6"/>
  <c r="BF146" i="6"/>
  <c r="BF151" i="6"/>
  <c r="BF156" i="6"/>
  <c r="BF159" i="6"/>
  <c r="BF169" i="6"/>
  <c r="BF175" i="6"/>
  <c r="BF176" i="6"/>
  <c r="BF177" i="6"/>
  <c r="BF178" i="6"/>
  <c r="BF179" i="6"/>
  <c r="BF185" i="6"/>
  <c r="BF186" i="6"/>
  <c r="BF190" i="6"/>
  <c r="BF195" i="6"/>
  <c r="BF197" i="6"/>
  <c r="BF200" i="6"/>
  <c r="BF204" i="6"/>
  <c r="BF206" i="6"/>
  <c r="BF209" i="6"/>
  <c r="BF133" i="6"/>
  <c r="BF135" i="6"/>
  <c r="BF149" i="6"/>
  <c r="BF154" i="6"/>
  <c r="BF160" i="6"/>
  <c r="BF166" i="6"/>
  <c r="BF172" i="6"/>
  <c r="BF194" i="6"/>
  <c r="BF199" i="6"/>
  <c r="E114" i="5"/>
  <c r="F121" i="5"/>
  <c r="BF138" i="5"/>
  <c r="BF141" i="5"/>
  <c r="BF143" i="5"/>
  <c r="BF151" i="5"/>
  <c r="BF155" i="5"/>
  <c r="BF165" i="5"/>
  <c r="BF177" i="5"/>
  <c r="BF179" i="5"/>
  <c r="BF191" i="5"/>
  <c r="BF203" i="5"/>
  <c r="J91" i="5"/>
  <c r="BF133" i="5"/>
  <c r="BF135" i="5"/>
  <c r="BF139" i="5"/>
  <c r="BF146" i="5"/>
  <c r="BF167" i="5"/>
  <c r="BF173" i="5"/>
  <c r="F91" i="5"/>
  <c r="BF140" i="5"/>
  <c r="BF149" i="5"/>
  <c r="BF152" i="5"/>
  <c r="BF170" i="5"/>
  <c r="BF171" i="5"/>
  <c r="BF180" i="5"/>
  <c r="BF181" i="5"/>
  <c r="BF185" i="5"/>
  <c r="BF193" i="5"/>
  <c r="J92" i="5"/>
  <c r="J118" i="5"/>
  <c r="BF127" i="5"/>
  <c r="BF136" i="5"/>
  <c r="BF137" i="5"/>
  <c r="BF153" i="5"/>
  <c r="BF156" i="5"/>
  <c r="BF162" i="5"/>
  <c r="BF168" i="5"/>
  <c r="BF175" i="5"/>
  <c r="BF178" i="5"/>
  <c r="BF186" i="5"/>
  <c r="BF189" i="5"/>
  <c r="BF190" i="5"/>
  <c r="BF199" i="5"/>
  <c r="BF202" i="5"/>
  <c r="BF204" i="5"/>
  <c r="BF134" i="5"/>
  <c r="BF144" i="5"/>
  <c r="BF154" i="5"/>
  <c r="BF160" i="5"/>
  <c r="BF188" i="5"/>
  <c r="BF192" i="5"/>
  <c r="BF194" i="5"/>
  <c r="BF196" i="5"/>
  <c r="BF207" i="5"/>
  <c r="BF129" i="5"/>
  <c r="BF130" i="5"/>
  <c r="BF131" i="5"/>
  <c r="BF142" i="5"/>
  <c r="BF157" i="5"/>
  <c r="BF158" i="5"/>
  <c r="BF159" i="5"/>
  <c r="BF161" i="5"/>
  <c r="BF169" i="5"/>
  <c r="BF183" i="5"/>
  <c r="BF187" i="5"/>
  <c r="BF195" i="5"/>
  <c r="BF198" i="5"/>
  <c r="BF201" i="5"/>
  <c r="BF205" i="5"/>
  <c r="BF206" i="5"/>
  <c r="BF208" i="5"/>
  <c r="BF209" i="5"/>
  <c r="BF210" i="5"/>
  <c r="BF128" i="5"/>
  <c r="BF150" i="5"/>
  <c r="BF164" i="5"/>
  <c r="BF166" i="5"/>
  <c r="BF172" i="5"/>
  <c r="BF174" i="5"/>
  <c r="BF176" i="5"/>
  <c r="BF184" i="5"/>
  <c r="BF197" i="5"/>
  <c r="BF200" i="5"/>
  <c r="E85" i="4"/>
  <c r="BF161" i="4"/>
  <c r="BF163" i="4"/>
  <c r="BF176" i="4"/>
  <c r="BF177" i="4"/>
  <c r="BF180" i="4"/>
  <c r="BF182" i="4"/>
  <c r="BF192" i="4"/>
  <c r="BF205" i="4"/>
  <c r="BF226" i="4"/>
  <c r="BF229" i="4"/>
  <c r="BF242" i="4"/>
  <c r="BF243" i="4"/>
  <c r="BF245" i="4"/>
  <c r="BF246" i="4"/>
  <c r="BF248" i="4"/>
  <c r="BF275" i="4"/>
  <c r="BK139" i="3"/>
  <c r="J139" i="3"/>
  <c r="J97" i="3" s="1"/>
  <c r="J92" i="4"/>
  <c r="J134" i="4"/>
  <c r="BF157" i="4"/>
  <c r="BF158" i="4"/>
  <c r="BF159" i="4"/>
  <c r="BF166" i="4"/>
  <c r="BF171" i="4"/>
  <c r="BF179" i="4"/>
  <c r="BF183" i="4"/>
  <c r="BF188" i="4"/>
  <c r="BF209" i="4"/>
  <c r="BF219" i="4"/>
  <c r="BF221" i="4"/>
  <c r="BF236" i="4"/>
  <c r="BF239" i="4"/>
  <c r="BF247" i="4"/>
  <c r="BF256" i="4"/>
  <c r="BF273" i="4"/>
  <c r="BF278" i="4"/>
  <c r="F135" i="4"/>
  <c r="BF146" i="4"/>
  <c r="BF147" i="4"/>
  <c r="BF162" i="4"/>
  <c r="BF169" i="4"/>
  <c r="BF170" i="4"/>
  <c r="BF173" i="4"/>
  <c r="BF201" i="4"/>
  <c r="BF207" i="4"/>
  <c r="BF211" i="4"/>
  <c r="BF217" i="4"/>
  <c r="BF218" i="4"/>
  <c r="BF240" i="4"/>
  <c r="BF254" i="4"/>
  <c r="BF267" i="4"/>
  <c r="J197" i="3"/>
  <c r="J106" i="3" s="1"/>
  <c r="BF143" i="4"/>
  <c r="BF153" i="4"/>
  <c r="BF181" i="4"/>
  <c r="BF184" i="4"/>
  <c r="BF186" i="4"/>
  <c r="BF204" i="4"/>
  <c r="BF210" i="4"/>
  <c r="BF213" i="4"/>
  <c r="BF216" i="4"/>
  <c r="BF230" i="4"/>
  <c r="BF235" i="4"/>
  <c r="BF244" i="4"/>
  <c r="BF250" i="4"/>
  <c r="BF259" i="4"/>
  <c r="BF277" i="4"/>
  <c r="BF156" i="4"/>
  <c r="BF172" i="4"/>
  <c r="BF193" i="4"/>
  <c r="BF195" i="4"/>
  <c r="BF198" i="4"/>
  <c r="BF227" i="4"/>
  <c r="BF233" i="4"/>
  <c r="BF252" i="4"/>
  <c r="BF257" i="4"/>
  <c r="BF260" i="4"/>
  <c r="BF269" i="4"/>
  <c r="F91" i="4"/>
  <c r="BF142" i="4"/>
  <c r="BF149" i="4"/>
  <c r="BF152" i="4"/>
  <c r="BF154" i="4"/>
  <c r="BF164" i="4"/>
  <c r="BF185" i="4"/>
  <c r="BF199" i="4"/>
  <c r="BF200" i="4"/>
  <c r="BF202" i="4"/>
  <c r="BF206" i="4"/>
  <c r="BF214" i="4"/>
  <c r="BF220" i="4"/>
  <c r="BF232" i="4"/>
  <c r="BF234" i="4"/>
  <c r="BF241" i="4"/>
  <c r="BF249" i="4"/>
  <c r="BF262" i="4"/>
  <c r="BF271" i="4"/>
  <c r="J132" i="4"/>
  <c r="BF144" i="4"/>
  <c r="BF148" i="4"/>
  <c r="BF165" i="4"/>
  <c r="BF175" i="4"/>
  <c r="BF178" i="4"/>
  <c r="BF187" i="4"/>
  <c r="BF215" i="4"/>
  <c r="BF237" i="4"/>
  <c r="BF255" i="4"/>
  <c r="BF258" i="4"/>
  <c r="BF261" i="4"/>
  <c r="BF263" i="4"/>
  <c r="BF265" i="4"/>
  <c r="BF141" i="4"/>
  <c r="BF145" i="4"/>
  <c r="BF151" i="4"/>
  <c r="BF155" i="4"/>
  <c r="BF168" i="4"/>
  <c r="BF189" i="4"/>
  <c r="BF191" i="4"/>
  <c r="BF208" i="4"/>
  <c r="BF223" i="4"/>
  <c r="BF224" i="4"/>
  <c r="BF225" i="4"/>
  <c r="BF266" i="4"/>
  <c r="BF270" i="4"/>
  <c r="BF274" i="4"/>
  <c r="F91" i="3"/>
  <c r="BF143" i="3"/>
  <c r="BF177" i="3"/>
  <c r="BF183" i="3"/>
  <c r="BF193" i="3"/>
  <c r="BF205" i="3"/>
  <c r="BF230" i="3"/>
  <c r="BF232" i="3"/>
  <c r="BF240" i="3"/>
  <c r="BF247" i="3"/>
  <c r="F92" i="3"/>
  <c r="J135" i="3"/>
  <c r="BF148" i="3"/>
  <c r="BF172" i="3"/>
  <c r="BF176" i="3"/>
  <c r="BF184" i="3"/>
  <c r="BF185" i="3"/>
  <c r="BF200" i="3"/>
  <c r="BF215" i="3"/>
  <c r="BF217" i="3"/>
  <c r="BF224" i="3"/>
  <c r="BF234" i="3"/>
  <c r="BF239" i="3"/>
  <c r="BF242" i="3"/>
  <c r="BF255" i="3"/>
  <c r="BF262" i="3"/>
  <c r="BF265" i="3"/>
  <c r="E85" i="3"/>
  <c r="J132" i="3"/>
  <c r="BF162" i="3"/>
  <c r="BF168" i="3"/>
  <c r="BF204" i="3"/>
  <c r="BF206" i="3"/>
  <c r="BF209" i="3"/>
  <c r="BF221" i="3"/>
  <c r="BF236" i="3"/>
  <c r="BF245" i="3"/>
  <c r="BF248" i="3"/>
  <c r="BF252" i="3"/>
  <c r="BF270" i="3"/>
  <c r="J140" i="2"/>
  <c r="J98" i="2"/>
  <c r="J91" i="3"/>
  <c r="BF147" i="3"/>
  <c r="BF155" i="3"/>
  <c r="BF157" i="3"/>
  <c r="BF166" i="3"/>
  <c r="BF178" i="3"/>
  <c r="BF195" i="3"/>
  <c r="BF201" i="3"/>
  <c r="BF241" i="3"/>
  <c r="BF246" i="3"/>
  <c r="BF254" i="3"/>
  <c r="BF261" i="3"/>
  <c r="BF152" i="3"/>
  <c r="BF154" i="3"/>
  <c r="BF156" i="3"/>
  <c r="BF164" i="3"/>
  <c r="BF169" i="3"/>
  <c r="BF173" i="3"/>
  <c r="BF175" i="3"/>
  <c r="BF179" i="3"/>
  <c r="BF182" i="3"/>
  <c r="BF186" i="3"/>
  <c r="BF189" i="3"/>
  <c r="BF191" i="3"/>
  <c r="BF192" i="3"/>
  <c r="BF198" i="3"/>
  <c r="BF208" i="3"/>
  <c r="BF211" i="3"/>
  <c r="BF213" i="3"/>
  <c r="BF223" i="3"/>
  <c r="BF229" i="3"/>
  <c r="BF250" i="3"/>
  <c r="BF259" i="3"/>
  <c r="BF260" i="3"/>
  <c r="BF263" i="3"/>
  <c r="BF266" i="3"/>
  <c r="BF278" i="3"/>
  <c r="BF149" i="3"/>
  <c r="BF153" i="3"/>
  <c r="BF159" i="3"/>
  <c r="BF171" i="3"/>
  <c r="BF181" i="3"/>
  <c r="BF214" i="3"/>
  <c r="BF219" i="3"/>
  <c r="BF225" i="3"/>
  <c r="BF235" i="3"/>
  <c r="BF237" i="3"/>
  <c r="BF257" i="3"/>
  <c r="BF258" i="3"/>
  <c r="BF267" i="3"/>
  <c r="BF273" i="3"/>
  <c r="BF146" i="3"/>
  <c r="BF151" i="3"/>
  <c r="BF158" i="3"/>
  <c r="BF161" i="3"/>
  <c r="BF188" i="3"/>
  <c r="BF210" i="3"/>
  <c r="BF216" i="3"/>
  <c r="BF220" i="3"/>
  <c r="BF226" i="3"/>
  <c r="BF244" i="3"/>
  <c r="BF249" i="3"/>
  <c r="BF271" i="3"/>
  <c r="BF141" i="3"/>
  <c r="BF142" i="3"/>
  <c r="BF144" i="3"/>
  <c r="BF145" i="3"/>
  <c r="BF163" i="3"/>
  <c r="BF165" i="3"/>
  <c r="BF170" i="3"/>
  <c r="BF180" i="3"/>
  <c r="BF187" i="3"/>
  <c r="BF199" i="3"/>
  <c r="BF202" i="3"/>
  <c r="BF207" i="3"/>
  <c r="BF218" i="3"/>
  <c r="BF227" i="3"/>
  <c r="BF233" i="3"/>
  <c r="BF243" i="3"/>
  <c r="BF256" i="3"/>
  <c r="BF269" i="3"/>
  <c r="BF274" i="3"/>
  <c r="BF275" i="3"/>
  <c r="BF277" i="3"/>
  <c r="F92" i="2"/>
  <c r="BF148" i="2"/>
  <c r="BF153" i="2"/>
  <c r="BF166" i="2"/>
  <c r="BF178" i="2"/>
  <c r="BF179" i="2"/>
  <c r="BF187" i="2"/>
  <c r="BF192" i="2"/>
  <c r="BF208" i="2"/>
  <c r="BF211" i="2"/>
  <c r="F91" i="2"/>
  <c r="J132" i="2"/>
  <c r="BF158" i="2"/>
  <c r="BF159" i="2"/>
  <c r="BF164" i="2"/>
  <c r="BF168" i="2"/>
  <c r="BF202" i="2"/>
  <c r="BF215" i="2"/>
  <c r="BF218" i="2"/>
  <c r="BF233" i="2"/>
  <c r="BF241" i="2"/>
  <c r="BF242" i="2"/>
  <c r="BF244" i="2"/>
  <c r="BF252" i="2"/>
  <c r="BF258" i="2"/>
  <c r="BF278" i="2"/>
  <c r="J92" i="2"/>
  <c r="BF142" i="2"/>
  <c r="BF162" i="2"/>
  <c r="BF173" i="2"/>
  <c r="BF177" i="2"/>
  <c r="BF188" i="2"/>
  <c r="BF189" i="2"/>
  <c r="BF193" i="2"/>
  <c r="BF199" i="2"/>
  <c r="BF204" i="2"/>
  <c r="BF213" i="2"/>
  <c r="BF214" i="2"/>
  <c r="BF216" i="2"/>
  <c r="BF217" i="2"/>
  <c r="BF221" i="2"/>
  <c r="BF237" i="2"/>
  <c r="BF257" i="2"/>
  <c r="BF260" i="2"/>
  <c r="BF261" i="2"/>
  <c r="BF143" i="2"/>
  <c r="BF152" i="2"/>
  <c r="BF155" i="2"/>
  <c r="BF169" i="2"/>
  <c r="BF171" i="2"/>
  <c r="BF182" i="2"/>
  <c r="BF184" i="2"/>
  <c r="BF201" i="2"/>
  <c r="BF205" i="2"/>
  <c r="BF209" i="2"/>
  <c r="BF225" i="2"/>
  <c r="BF227" i="2"/>
  <c r="BF230" i="2"/>
  <c r="BF234" i="2"/>
  <c r="BF246" i="2"/>
  <c r="BF248" i="2"/>
  <c r="BF255" i="2"/>
  <c r="E85" i="2"/>
  <c r="J91" i="2"/>
  <c r="BF141" i="2"/>
  <c r="BF147" i="2"/>
  <c r="BF154" i="2"/>
  <c r="BF195" i="2"/>
  <c r="BF206" i="2"/>
  <c r="BF239" i="2"/>
  <c r="BF245" i="2"/>
  <c r="BF247" i="2"/>
  <c r="BF267" i="2"/>
  <c r="BF270" i="2"/>
  <c r="BF273" i="2"/>
  <c r="BF275" i="2"/>
  <c r="BF145" i="2"/>
  <c r="BF151" i="2"/>
  <c r="BF156" i="2"/>
  <c r="BF165" i="2"/>
  <c r="BF175" i="2"/>
  <c r="BF176" i="2"/>
  <c r="BF200" i="2"/>
  <c r="BF207" i="2"/>
  <c r="BF220" i="2"/>
  <c r="BF223" i="2"/>
  <c r="BF224" i="2"/>
  <c r="BF229" i="2"/>
  <c r="BF235" i="2"/>
  <c r="BF240" i="2"/>
  <c r="BF243" i="2"/>
  <c r="BF259" i="2"/>
  <c r="BF263" i="2"/>
  <c r="BF149" i="2"/>
  <c r="BF161" i="2"/>
  <c r="BF170" i="2"/>
  <c r="BF185" i="2"/>
  <c r="BF210" i="2"/>
  <c r="BF219" i="2"/>
  <c r="BF236" i="2"/>
  <c r="BF250" i="2"/>
  <c r="BF254" i="2"/>
  <c r="BF266" i="2"/>
  <c r="BF269" i="2"/>
  <c r="BF144" i="2"/>
  <c r="BF146" i="2"/>
  <c r="BF157" i="2"/>
  <c r="BF163" i="2"/>
  <c r="BF172" i="2"/>
  <c r="BF180" i="2"/>
  <c r="BF181" i="2"/>
  <c r="BF183" i="2"/>
  <c r="BF186" i="2"/>
  <c r="BF191" i="2"/>
  <c r="BF198" i="2"/>
  <c r="BF226" i="2"/>
  <c r="BF232" i="2"/>
  <c r="BF249" i="2"/>
  <c r="BF256" i="2"/>
  <c r="BF262" i="2"/>
  <c r="BF265" i="2"/>
  <c r="BF271" i="2"/>
  <c r="BF274" i="2"/>
  <c r="BF277" i="2"/>
  <c r="J33" i="2"/>
  <c r="AV95" i="1" s="1"/>
  <c r="F36" i="4"/>
  <c r="BC97" i="1" s="1"/>
  <c r="F36" i="5"/>
  <c r="BC98" i="1"/>
  <c r="J33" i="7"/>
  <c r="AV100" i="1"/>
  <c r="J33" i="9"/>
  <c r="AV102" i="1" s="1"/>
  <c r="J33" i="10"/>
  <c r="AV103" i="1" s="1"/>
  <c r="J33" i="12"/>
  <c r="AV105" i="1"/>
  <c r="F35" i="13"/>
  <c r="BB106" i="1"/>
  <c r="F33" i="14"/>
  <c r="AZ107" i="1" s="1"/>
  <c r="F33" i="16"/>
  <c r="AZ109" i="1" s="1"/>
  <c r="F33" i="17"/>
  <c r="AZ110" i="1"/>
  <c r="F37" i="18"/>
  <c r="BD111" i="1"/>
  <c r="F37" i="20"/>
  <c r="BD113" i="1" s="1"/>
  <c r="F37" i="21"/>
  <c r="BD114" i="1" s="1"/>
  <c r="F36" i="22"/>
  <c r="BC115" i="1"/>
  <c r="F37" i="24"/>
  <c r="BD117" i="1"/>
  <c r="J33" i="25"/>
  <c r="AV118" i="1" s="1"/>
  <c r="F33" i="27"/>
  <c r="AZ120" i="1" s="1"/>
  <c r="F37" i="28"/>
  <c r="BD121" i="1"/>
  <c r="F33" i="3"/>
  <c r="AZ96" i="1"/>
  <c r="F37" i="4"/>
  <c r="BD97" i="1" s="1"/>
  <c r="F37" i="5"/>
  <c r="BD98" i="1" s="1"/>
  <c r="F37" i="6"/>
  <c r="BD99" i="1" s="1"/>
  <c r="F33" i="8"/>
  <c r="AZ101" i="1"/>
  <c r="F37" i="9"/>
  <c r="BD102" i="1" s="1"/>
  <c r="F37" i="10"/>
  <c r="BD103" i="1" s="1"/>
  <c r="F36" i="12"/>
  <c r="BC105" i="1" s="1"/>
  <c r="F36" i="13"/>
  <c r="BC106" i="1"/>
  <c r="F33" i="15"/>
  <c r="AZ108" i="1" s="1"/>
  <c r="F36" i="16"/>
  <c r="BC109" i="1" s="1"/>
  <c r="J33" i="18"/>
  <c r="AV111" i="1" s="1"/>
  <c r="F35" i="20"/>
  <c r="BB113" i="1"/>
  <c r="J33" i="22"/>
  <c r="AV115" i="1" s="1"/>
  <c r="F35" i="23"/>
  <c r="BB116" i="1" s="1"/>
  <c r="F37" i="26"/>
  <c r="BD119" i="1" s="1"/>
  <c r="F35" i="28"/>
  <c r="BB121" i="1"/>
  <c r="F37" i="2"/>
  <c r="BD95" i="1" s="1"/>
  <c r="F37" i="3"/>
  <c r="BD96" i="1" s="1"/>
  <c r="J33" i="5"/>
  <c r="AV98" i="1" s="1"/>
  <c r="F36" i="6"/>
  <c r="BC99" i="1"/>
  <c r="J33" i="8"/>
  <c r="AV101" i="1" s="1"/>
  <c r="F36" i="9"/>
  <c r="BC102" i="1" s="1"/>
  <c r="F33" i="11"/>
  <c r="AZ104" i="1" s="1"/>
  <c r="F37" i="12"/>
  <c r="BD105" i="1"/>
  <c r="J33" i="14"/>
  <c r="AV107" i="1" s="1"/>
  <c r="F35" i="15"/>
  <c r="BB108" i="1" s="1"/>
  <c r="J33" i="17"/>
  <c r="AV110" i="1" s="1"/>
  <c r="F35" i="18"/>
  <c r="BB111" i="1"/>
  <c r="J33" i="19"/>
  <c r="AV112" i="1" s="1"/>
  <c r="J33" i="20"/>
  <c r="AV113" i="1" s="1"/>
  <c r="F35" i="21"/>
  <c r="BB114" i="1" s="1"/>
  <c r="J33" i="23"/>
  <c r="AV116" i="1"/>
  <c r="J33" i="24"/>
  <c r="AV117" i="1" s="1"/>
  <c r="F37" i="25"/>
  <c r="BD118" i="1" s="1"/>
  <c r="F33" i="26"/>
  <c r="AZ119" i="1" s="1"/>
  <c r="J33" i="27"/>
  <c r="AV120" i="1"/>
  <c r="J33" i="28"/>
  <c r="AV121" i="1" s="1"/>
  <c r="F36" i="15"/>
  <c r="BC108" i="1" s="1"/>
  <c r="J33" i="16"/>
  <c r="AV109" i="1" s="1"/>
  <c r="F33" i="18"/>
  <c r="AZ111" i="1"/>
  <c r="F37" i="19"/>
  <c r="BD112" i="1" s="1"/>
  <c r="F33" i="21"/>
  <c r="AZ114" i="1" s="1"/>
  <c r="F33" i="22"/>
  <c r="AZ115" i="1" s="1"/>
  <c r="F36" i="23"/>
  <c r="BC116" i="1"/>
  <c r="F35" i="25"/>
  <c r="BB118" i="1" s="1"/>
  <c r="F36" i="26"/>
  <c r="BC119" i="1" s="1"/>
  <c r="F35" i="27"/>
  <c r="BB120" i="1" s="1"/>
  <c r="F35" i="2"/>
  <c r="BB95" i="1"/>
  <c r="F33" i="4"/>
  <c r="AZ97" i="1" s="1"/>
  <c r="F35" i="5"/>
  <c r="BB98" i="1" s="1"/>
  <c r="F33" i="7"/>
  <c r="AZ100" i="1" s="1"/>
  <c r="F35" i="8"/>
  <c r="BB101" i="1"/>
  <c r="F35" i="9"/>
  <c r="BB102" i="1" s="1"/>
  <c r="F35" i="11"/>
  <c r="BB104" i="1" s="1"/>
  <c r="F33" i="13"/>
  <c r="AZ106" i="1"/>
  <c r="J33" i="15"/>
  <c r="AV108" i="1" s="1"/>
  <c r="F37" i="16"/>
  <c r="BD109" i="1"/>
  <c r="F37" i="17"/>
  <c r="BD110" i="1"/>
  <c r="F33" i="19"/>
  <c r="AZ112" i="1"/>
  <c r="F33" i="20"/>
  <c r="AZ113" i="1" s="1"/>
  <c r="F36" i="21"/>
  <c r="BC114" i="1"/>
  <c r="F37" i="23"/>
  <c r="BD116" i="1"/>
  <c r="F35" i="24"/>
  <c r="BB117" i="1"/>
  <c r="J33" i="26"/>
  <c r="AV119" i="1" s="1"/>
  <c r="F37" i="27"/>
  <c r="BD120" i="1"/>
  <c r="F36" i="2"/>
  <c r="BC95" i="1"/>
  <c r="J33" i="4"/>
  <c r="AV97" i="1"/>
  <c r="J33" i="6"/>
  <c r="AV99" i="1" s="1"/>
  <c r="F35" i="7"/>
  <c r="BB100" i="1"/>
  <c r="F37" i="8"/>
  <c r="BD101" i="1"/>
  <c r="F36" i="10"/>
  <c r="BC103" i="1"/>
  <c r="F36" i="11"/>
  <c r="BC104" i="1" s="1"/>
  <c r="F35" i="12"/>
  <c r="BB105" i="1"/>
  <c r="F35" i="14"/>
  <c r="BB107" i="1"/>
  <c r="F37" i="14"/>
  <c r="BD107" i="1"/>
  <c r="F35" i="16"/>
  <c r="BB109" i="1" s="1"/>
  <c r="F35" i="17"/>
  <c r="BB110" i="1"/>
  <c r="F36" i="19"/>
  <c r="BC112" i="1"/>
  <c r="F36" i="20"/>
  <c r="BC113" i="1"/>
  <c r="F35" i="22"/>
  <c r="BB115" i="1" s="1"/>
  <c r="F33" i="23"/>
  <c r="AZ116" i="1"/>
  <c r="F36" i="24"/>
  <c r="BC117" i="1"/>
  <c r="F33" i="25"/>
  <c r="AZ118" i="1"/>
  <c r="F35" i="26"/>
  <c r="BB119" i="1" s="1"/>
  <c r="F33" i="28"/>
  <c r="AZ121" i="1"/>
  <c r="F33" i="2"/>
  <c r="AZ95" i="1"/>
  <c r="F35" i="3"/>
  <c r="BB96" i="1"/>
  <c r="F35" i="4"/>
  <c r="BB97" i="1" s="1"/>
  <c r="F35" i="6"/>
  <c r="BB99" i="1"/>
  <c r="F36" i="7"/>
  <c r="BC100" i="1"/>
  <c r="F33" i="9"/>
  <c r="AZ102" i="1"/>
  <c r="F33" i="10"/>
  <c r="AZ103" i="1" s="1"/>
  <c r="J33" i="11"/>
  <c r="AV104" i="1"/>
  <c r="J33" i="13"/>
  <c r="AV106" i="1"/>
  <c r="J33" i="3"/>
  <c r="AV96" i="1" s="1"/>
  <c r="F36" i="3"/>
  <c r="BC96" i="1" s="1"/>
  <c r="F33" i="5"/>
  <c r="AZ98" i="1"/>
  <c r="F33" i="6"/>
  <c r="AZ99" i="1"/>
  <c r="F37" i="7"/>
  <c r="BD100" i="1" s="1"/>
  <c r="F36" i="8"/>
  <c r="BC101" i="1" s="1"/>
  <c r="F35" i="10"/>
  <c r="BB103" i="1"/>
  <c r="F37" i="11"/>
  <c r="BD104" i="1"/>
  <c r="F33" i="12"/>
  <c r="AZ105" i="1" s="1"/>
  <c r="F37" i="13"/>
  <c r="BD106" i="1" s="1"/>
  <c r="F36" i="14"/>
  <c r="BC107" i="1"/>
  <c r="F37" i="15"/>
  <c r="BD108" i="1"/>
  <c r="F36" i="17"/>
  <c r="BC110" i="1" s="1"/>
  <c r="F36" i="18"/>
  <c r="BC111" i="1" s="1"/>
  <c r="F35" i="19"/>
  <c r="BB112" i="1"/>
  <c r="J33" i="21"/>
  <c r="AV114" i="1"/>
  <c r="F37" i="22"/>
  <c r="BD115" i="1" s="1"/>
  <c r="F33" i="24"/>
  <c r="AZ117" i="1" s="1"/>
  <c r="F36" i="25"/>
  <c r="BC118" i="1"/>
  <c r="F36" i="27"/>
  <c r="BC120" i="1"/>
  <c r="F36" i="28"/>
  <c r="BC121" i="1" s="1"/>
  <c r="J30" i="11" l="1"/>
  <c r="J96" i="11"/>
  <c r="BK125" i="6"/>
  <c r="BK124" i="6" s="1"/>
  <c r="J124" i="6" s="1"/>
  <c r="J96" i="6" s="1"/>
  <c r="BK139" i="4"/>
  <c r="J139" i="4" s="1"/>
  <c r="J97" i="4" s="1"/>
  <c r="BK121" i="14"/>
  <c r="J121" i="14" s="1"/>
  <c r="J97" i="14" s="1"/>
  <c r="BK121" i="16"/>
  <c r="J121" i="16" s="1"/>
  <c r="J97" i="16" s="1"/>
  <c r="BK124" i="8"/>
  <c r="J124" i="8" s="1"/>
  <c r="J97" i="8" s="1"/>
  <c r="BK148" i="7"/>
  <c r="BK122" i="26"/>
  <c r="J122" i="26" s="1"/>
  <c r="J97" i="26" s="1"/>
  <c r="BK122" i="19"/>
  <c r="BK121" i="19"/>
  <c r="J121" i="19"/>
  <c r="R121" i="14"/>
  <c r="R120" i="14"/>
  <c r="BK122" i="20"/>
  <c r="BK121" i="20" s="1"/>
  <c r="J121" i="20" s="1"/>
  <c r="J30" i="20" s="1"/>
  <c r="AG113" i="1" s="1"/>
  <c r="T120" i="12"/>
  <c r="T119" i="12"/>
  <c r="R196" i="3"/>
  <c r="P122" i="17"/>
  <c r="P121" i="17"/>
  <c r="AU110" i="1"/>
  <c r="P125" i="5"/>
  <c r="P124" i="5" s="1"/>
  <c r="AU98" i="1" s="1"/>
  <c r="T124" i="8"/>
  <c r="T123" i="8"/>
  <c r="P122" i="22"/>
  <c r="P121" i="22" s="1"/>
  <c r="AU115" i="1" s="1"/>
  <c r="P125" i="7"/>
  <c r="P124" i="7" s="1"/>
  <c r="AU100" i="1" s="1"/>
  <c r="P124" i="10"/>
  <c r="P123" i="10"/>
  <c r="AU103" i="1" s="1"/>
  <c r="R122" i="19"/>
  <c r="R121" i="19"/>
  <c r="R124" i="9"/>
  <c r="R123" i="9" s="1"/>
  <c r="T139" i="2"/>
  <c r="R147" i="5"/>
  <c r="R124" i="5"/>
  <c r="T122" i="26"/>
  <c r="T121" i="26" s="1"/>
  <c r="T120" i="13"/>
  <c r="T119" i="13" s="1"/>
  <c r="R196" i="4"/>
  <c r="T122" i="18"/>
  <c r="T121" i="18"/>
  <c r="R121" i="16"/>
  <c r="R120" i="16" s="1"/>
  <c r="T196" i="2"/>
  <c r="R196" i="2"/>
  <c r="T122" i="23"/>
  <c r="T121" i="23" s="1"/>
  <c r="R124" i="10"/>
  <c r="R123" i="10" s="1"/>
  <c r="T124" i="9"/>
  <c r="T123" i="9" s="1"/>
  <c r="P125" i="6"/>
  <c r="P124" i="6"/>
  <c r="AU99" i="1" s="1"/>
  <c r="BK139" i="2"/>
  <c r="J139" i="2" s="1"/>
  <c r="J97" i="2" s="1"/>
  <c r="P122" i="20"/>
  <c r="P121" i="20" s="1"/>
  <c r="AU113" i="1" s="1"/>
  <c r="BK124" i="10"/>
  <c r="J124" i="10" s="1"/>
  <c r="J97" i="10" s="1"/>
  <c r="R124" i="8"/>
  <c r="R123" i="8" s="1"/>
  <c r="P122" i="18"/>
  <c r="P121" i="18" s="1"/>
  <c r="AU111" i="1" s="1"/>
  <c r="BK196" i="3"/>
  <c r="J196" i="3" s="1"/>
  <c r="J105" i="3" s="1"/>
  <c r="R122" i="24"/>
  <c r="R121" i="24" s="1"/>
  <c r="P122" i="21"/>
  <c r="P121" i="21" s="1"/>
  <c r="AU114" i="1" s="1"/>
  <c r="BK121" i="15"/>
  <c r="J121" i="15" s="1"/>
  <c r="J97" i="15" s="1"/>
  <c r="BK122" i="21"/>
  <c r="J122" i="21" s="1"/>
  <c r="J97" i="21" s="1"/>
  <c r="BK122" i="28"/>
  <c r="J122" i="28"/>
  <c r="J97" i="28"/>
  <c r="P124" i="9"/>
  <c r="P123" i="9" s="1"/>
  <c r="AU102" i="1" s="1"/>
  <c r="R139" i="3"/>
  <c r="R138" i="3"/>
  <c r="T122" i="27"/>
  <c r="T121" i="27" s="1"/>
  <c r="BK122" i="22"/>
  <c r="J122" i="22" s="1"/>
  <c r="J97" i="22" s="1"/>
  <c r="R122" i="21"/>
  <c r="R121" i="21" s="1"/>
  <c r="P196" i="3"/>
  <c r="T122" i="20"/>
  <c r="T121" i="20" s="1"/>
  <c r="P121" i="16"/>
  <c r="P120" i="16" s="1"/>
  <c r="AU109" i="1" s="1"/>
  <c r="P122" i="25"/>
  <c r="P121" i="25" s="1"/>
  <c r="AU118" i="1" s="1"/>
  <c r="T125" i="7"/>
  <c r="T124" i="7" s="1"/>
  <c r="R122" i="18"/>
  <c r="R121" i="18" s="1"/>
  <c r="T120" i="11"/>
  <c r="T119" i="11" s="1"/>
  <c r="T139" i="3"/>
  <c r="T138" i="3"/>
  <c r="R139" i="2"/>
  <c r="R138" i="2" s="1"/>
  <c r="P122" i="24"/>
  <c r="P121" i="24" s="1"/>
  <c r="AU117" i="1" s="1"/>
  <c r="P139" i="4"/>
  <c r="R139" i="4"/>
  <c r="R138" i="4"/>
  <c r="R122" i="27"/>
  <c r="R121" i="27" s="1"/>
  <c r="R120" i="11"/>
  <c r="R119" i="11" s="1"/>
  <c r="T125" i="5"/>
  <c r="T124" i="5" s="1"/>
  <c r="T122" i="28"/>
  <c r="T121" i="28"/>
  <c r="P196" i="2"/>
  <c r="P122" i="28"/>
  <c r="P121" i="28"/>
  <c r="AU121" i="1" s="1"/>
  <c r="BK122" i="23"/>
  <c r="J122" i="23" s="1"/>
  <c r="J97" i="23" s="1"/>
  <c r="T122" i="22"/>
  <c r="T121" i="22" s="1"/>
  <c r="P196" i="4"/>
  <c r="P139" i="2"/>
  <c r="P138" i="2" s="1"/>
  <c r="AU95" i="1" s="1"/>
  <c r="T196" i="4"/>
  <c r="T138" i="4" s="1"/>
  <c r="R122" i="26"/>
  <c r="R121" i="26" s="1"/>
  <c r="R122" i="28"/>
  <c r="R121" i="28"/>
  <c r="T122" i="25"/>
  <c r="T121" i="25" s="1"/>
  <c r="T121" i="15"/>
  <c r="T120" i="15" s="1"/>
  <c r="P124" i="8"/>
  <c r="P123" i="8" s="1"/>
  <c r="AU101" i="1" s="1"/>
  <c r="R122" i="20"/>
  <c r="R121" i="20" s="1"/>
  <c r="R124" i="6"/>
  <c r="P139" i="3"/>
  <c r="P138" i="3" s="1"/>
  <c r="AU96" i="1" s="1"/>
  <c r="T122" i="17"/>
  <c r="T121" i="17" s="1"/>
  <c r="BK122" i="18"/>
  <c r="J122" i="18" s="1"/>
  <c r="J97" i="18" s="1"/>
  <c r="BK124" i="9"/>
  <c r="BK123" i="9" s="1"/>
  <c r="J123" i="9" s="1"/>
  <c r="J96" i="9" s="1"/>
  <c r="BK196" i="4"/>
  <c r="J196" i="4"/>
  <c r="J105" i="4" s="1"/>
  <c r="BK125" i="5"/>
  <c r="BK124" i="5"/>
  <c r="J124" i="5" s="1"/>
  <c r="J96" i="5" s="1"/>
  <c r="BK196" i="2"/>
  <c r="J196" i="2" s="1"/>
  <c r="J105" i="2" s="1"/>
  <c r="J123" i="28"/>
  <c r="J98" i="28" s="1"/>
  <c r="J122" i="27"/>
  <c r="J97" i="27" s="1"/>
  <c r="BK121" i="26"/>
  <c r="J121" i="26" s="1"/>
  <c r="J30" i="26" s="1"/>
  <c r="AG119" i="1" s="1"/>
  <c r="BK121" i="25"/>
  <c r="J121" i="25"/>
  <c r="BK121" i="24"/>
  <c r="J121" i="24" s="1"/>
  <c r="J30" i="24" s="1"/>
  <c r="AG117" i="1" s="1"/>
  <c r="BK121" i="17"/>
  <c r="J121" i="17" s="1"/>
  <c r="J30" i="17" s="1"/>
  <c r="AG110" i="1" s="1"/>
  <c r="BK120" i="16"/>
  <c r="J120" i="16" s="1"/>
  <c r="J30" i="16" s="1"/>
  <c r="AG109" i="1" s="1"/>
  <c r="BK120" i="14"/>
  <c r="J120" i="14"/>
  <c r="J96" i="14" s="1"/>
  <c r="BK119" i="13"/>
  <c r="J119" i="13"/>
  <c r="J96" i="13" s="1"/>
  <c r="BK119" i="12"/>
  <c r="J119" i="12" s="1"/>
  <c r="J96" i="12" s="1"/>
  <c r="AG104" i="1"/>
  <c r="BK123" i="8"/>
  <c r="J123" i="8" s="1"/>
  <c r="J96" i="8" s="1"/>
  <c r="J125" i="7"/>
  <c r="J97" i="7"/>
  <c r="J125" i="6"/>
  <c r="J97" i="6" s="1"/>
  <c r="BK138" i="4"/>
  <c r="J138" i="4" s="1"/>
  <c r="J30" i="4" s="1"/>
  <c r="AG97" i="1" s="1"/>
  <c r="BK138" i="3"/>
  <c r="J138" i="3" s="1"/>
  <c r="J96" i="3" s="1"/>
  <c r="J30" i="19"/>
  <c r="AG112" i="1" s="1"/>
  <c r="J34" i="2"/>
  <c r="AW95" i="1" s="1"/>
  <c r="AT95" i="1" s="1"/>
  <c r="F34" i="7"/>
  <c r="BA100" i="1" s="1"/>
  <c r="J34" i="12"/>
  <c r="AW105" i="1"/>
  <c r="AT105" i="1"/>
  <c r="F34" i="16"/>
  <c r="BA109" i="1" s="1"/>
  <c r="J34" i="19"/>
  <c r="AW112" i="1" s="1"/>
  <c r="AT112" i="1" s="1"/>
  <c r="J34" i="22"/>
  <c r="AW115" i="1" s="1"/>
  <c r="AT115" i="1" s="1"/>
  <c r="J34" i="25"/>
  <c r="AW118" i="1"/>
  <c r="AT118" i="1" s="1"/>
  <c r="F34" i="28"/>
  <c r="BA121" i="1" s="1"/>
  <c r="F34" i="2"/>
  <c r="BA95" i="1" s="1"/>
  <c r="F34" i="8"/>
  <c r="BA101" i="1" s="1"/>
  <c r="J34" i="11"/>
  <c r="AW104" i="1" s="1"/>
  <c r="AT104" i="1" s="1"/>
  <c r="AN104" i="1" s="1"/>
  <c r="J34" i="16"/>
  <c r="AW109" i="1" s="1"/>
  <c r="AT109" i="1" s="1"/>
  <c r="F34" i="20"/>
  <c r="BA113" i="1"/>
  <c r="J34" i="23"/>
  <c r="AW116" i="1"/>
  <c r="AT116" i="1" s="1"/>
  <c r="F34" i="25"/>
  <c r="BA118" i="1" s="1"/>
  <c r="BD94" i="1"/>
  <c r="W33" i="1" s="1"/>
  <c r="F34" i="4"/>
  <c r="BA97" i="1" s="1"/>
  <c r="F34" i="9"/>
  <c r="BA102" i="1" s="1"/>
  <c r="J34" i="10"/>
  <c r="AW103" i="1" s="1"/>
  <c r="AT103" i="1" s="1"/>
  <c r="J34" i="14"/>
  <c r="AW107" i="1"/>
  <c r="AT107" i="1" s="1"/>
  <c r="F34" i="14"/>
  <c r="BA107" i="1" s="1"/>
  <c r="F34" i="15"/>
  <c r="BA108" i="1" s="1"/>
  <c r="F34" i="18"/>
  <c r="BA111" i="1" s="1"/>
  <c r="F34" i="21"/>
  <c r="BA114" i="1" s="1"/>
  <c r="J34" i="24"/>
  <c r="AW117" i="1" s="1"/>
  <c r="AT117" i="1" s="1"/>
  <c r="J34" i="27"/>
  <c r="AW120" i="1"/>
  <c r="AT120" i="1" s="1"/>
  <c r="J34" i="5"/>
  <c r="AW98" i="1" s="1"/>
  <c r="AT98" i="1" s="1"/>
  <c r="F34" i="5"/>
  <c r="BA98" i="1"/>
  <c r="F34" i="6"/>
  <c r="BA99" i="1"/>
  <c r="J34" i="9"/>
  <c r="AW102" i="1"/>
  <c r="AT102" i="1" s="1"/>
  <c r="F34" i="12"/>
  <c r="BA105" i="1" s="1"/>
  <c r="J34" i="15"/>
  <c r="AW108" i="1" s="1"/>
  <c r="AT108" i="1" s="1"/>
  <c r="J34" i="18"/>
  <c r="AW111" i="1"/>
  <c r="AT111" i="1" s="1"/>
  <c r="F34" i="27"/>
  <c r="BA120" i="1" s="1"/>
  <c r="BC94" i="1"/>
  <c r="W32" i="1"/>
  <c r="J34" i="4"/>
  <c r="AW97" i="1" s="1"/>
  <c r="AT97" i="1" s="1"/>
  <c r="J34" i="8"/>
  <c r="AW101" i="1"/>
  <c r="AT101" i="1" s="1"/>
  <c r="F34" i="11"/>
  <c r="BA104" i="1" s="1"/>
  <c r="F34" i="17"/>
  <c r="BA110" i="1" s="1"/>
  <c r="J34" i="21"/>
  <c r="AW114" i="1" s="1"/>
  <c r="AT114" i="1" s="1"/>
  <c r="F34" i="24"/>
  <c r="BA117" i="1"/>
  <c r="J34" i="26"/>
  <c r="AW119" i="1"/>
  <c r="AT119" i="1" s="1"/>
  <c r="BB94" i="1"/>
  <c r="W31" i="1" s="1"/>
  <c r="F34" i="3"/>
  <c r="BA96" i="1" s="1"/>
  <c r="J30" i="6"/>
  <c r="AG99" i="1"/>
  <c r="J34" i="7"/>
  <c r="AW100" i="1" s="1"/>
  <c r="AT100" i="1" s="1"/>
  <c r="F34" i="13"/>
  <c r="BA106" i="1"/>
  <c r="F34" i="19"/>
  <c r="BA112" i="1"/>
  <c r="F34" i="23"/>
  <c r="BA116" i="1"/>
  <c r="J30" i="25"/>
  <c r="AG118" i="1"/>
  <c r="J30" i="27"/>
  <c r="AG120" i="1"/>
  <c r="J34" i="28"/>
  <c r="AW121" i="1"/>
  <c r="AT121" i="1" s="1"/>
  <c r="J34" i="3"/>
  <c r="AW96" i="1" s="1"/>
  <c r="AT96" i="1" s="1"/>
  <c r="J34" i="6"/>
  <c r="AW99" i="1"/>
  <c r="AT99" i="1" s="1"/>
  <c r="F34" i="10"/>
  <c r="BA103" i="1" s="1"/>
  <c r="J34" i="13"/>
  <c r="AW106" i="1" s="1"/>
  <c r="AT106" i="1" s="1"/>
  <c r="J34" i="17"/>
  <c r="AW110" i="1"/>
  <c r="AT110" i="1" s="1"/>
  <c r="J34" i="20"/>
  <c r="AW113" i="1" s="1"/>
  <c r="AT113" i="1" s="1"/>
  <c r="F34" i="22"/>
  <c r="BA115" i="1" s="1"/>
  <c r="F34" i="26"/>
  <c r="BA119" i="1" s="1"/>
  <c r="AZ94" i="1"/>
  <c r="W29" i="1"/>
  <c r="AN113" i="1" l="1"/>
  <c r="AN112" i="1"/>
  <c r="J148" i="7"/>
  <c r="J102" i="7" s="1"/>
  <c r="BK147" i="7"/>
  <c r="P138" i="4"/>
  <c r="AU97" i="1"/>
  <c r="T138" i="2"/>
  <c r="BK121" i="23"/>
  <c r="J121" i="23" s="1"/>
  <c r="J96" i="23" s="1"/>
  <c r="J124" i="9"/>
  <c r="J97" i="9"/>
  <c r="BK138" i="2"/>
  <c r="J138" i="2"/>
  <c r="BK121" i="21"/>
  <c r="J121" i="21"/>
  <c r="J96" i="21" s="1"/>
  <c r="J122" i="20"/>
  <c r="J97" i="20"/>
  <c r="BK121" i="18"/>
  <c r="J121" i="18" s="1"/>
  <c r="J30" i="18" s="1"/>
  <c r="AG111" i="1" s="1"/>
  <c r="BK123" i="10"/>
  <c r="J123" i="10"/>
  <c r="J96" i="10"/>
  <c r="BK120" i="15"/>
  <c r="J120" i="15"/>
  <c r="J96" i="19"/>
  <c r="BK121" i="22"/>
  <c r="J121" i="22" s="1"/>
  <c r="J96" i="22" s="1"/>
  <c r="J122" i="19"/>
  <c r="J97" i="19"/>
  <c r="BK121" i="28"/>
  <c r="J121" i="28"/>
  <c r="J96" i="28"/>
  <c r="J96" i="20"/>
  <c r="J125" i="5"/>
  <c r="J97" i="5"/>
  <c r="AN120" i="1"/>
  <c r="AN119" i="1"/>
  <c r="J96" i="26"/>
  <c r="J39" i="27"/>
  <c r="AN118" i="1"/>
  <c r="J39" i="26"/>
  <c r="J96" i="25"/>
  <c r="AN117" i="1"/>
  <c r="J39" i="25"/>
  <c r="J96" i="24"/>
  <c r="J39" i="24"/>
  <c r="J39" i="20"/>
  <c r="J39" i="19"/>
  <c r="AN110" i="1"/>
  <c r="J96" i="17"/>
  <c r="AN109" i="1"/>
  <c r="J96" i="16"/>
  <c r="J39" i="17"/>
  <c r="J39" i="16"/>
  <c r="J39" i="11"/>
  <c r="AN99" i="1"/>
  <c r="J39" i="6"/>
  <c r="AN97" i="1"/>
  <c r="J96" i="4"/>
  <c r="J39" i="4"/>
  <c r="AU94" i="1"/>
  <c r="J30" i="9"/>
  <c r="AG102" i="1" s="1"/>
  <c r="J30" i="12"/>
  <c r="AG105" i="1"/>
  <c r="AN105" i="1" s="1"/>
  <c r="J30" i="5"/>
  <c r="AG98" i="1"/>
  <c r="J30" i="2"/>
  <c r="AG95" i="1" s="1"/>
  <c r="AX94" i="1"/>
  <c r="J30" i="15"/>
  <c r="AG108" i="1"/>
  <c r="J30" i="14"/>
  <c r="AG107" i="1"/>
  <c r="AN107" i="1" s="1"/>
  <c r="J30" i="8"/>
  <c r="AG101" i="1"/>
  <c r="AN101" i="1"/>
  <c r="BA94" i="1"/>
  <c r="W30" i="1" s="1"/>
  <c r="J30" i="13"/>
  <c r="AG106" i="1"/>
  <c r="AN106" i="1" s="1"/>
  <c r="AV94" i="1"/>
  <c r="AK29" i="1" s="1"/>
  <c r="J30" i="3"/>
  <c r="AG96" i="1" s="1"/>
  <c r="AY94" i="1"/>
  <c r="J147" i="7" l="1"/>
  <c r="J101" i="7" s="1"/>
  <c r="BK124" i="7"/>
  <c r="J124" i="7" s="1"/>
  <c r="J39" i="9"/>
  <c r="J39" i="5"/>
  <c r="J39" i="15"/>
  <c r="J39" i="2"/>
  <c r="J39" i="18"/>
  <c r="J96" i="2"/>
  <c r="J96" i="18"/>
  <c r="J96" i="15"/>
  <c r="J39" i="14"/>
  <c r="J39" i="13"/>
  <c r="J39" i="12"/>
  <c r="J39" i="8"/>
  <c r="J39" i="3"/>
  <c r="AN96" i="1"/>
  <c r="AN95" i="1"/>
  <c r="AN98" i="1"/>
  <c r="AN102" i="1"/>
  <c r="AN108" i="1"/>
  <c r="AN111" i="1"/>
  <c r="J30" i="22"/>
  <c r="AG115" i="1"/>
  <c r="AN115" i="1" s="1"/>
  <c r="J30" i="21"/>
  <c r="AG114" i="1"/>
  <c r="AN114" i="1" s="1"/>
  <c r="J30" i="10"/>
  <c r="AG103" i="1" s="1"/>
  <c r="AN103" i="1" s="1"/>
  <c r="J30" i="23"/>
  <c r="AG116" i="1" s="1"/>
  <c r="AN116" i="1" s="1"/>
  <c r="AW94" i="1"/>
  <c r="AK30" i="1" s="1"/>
  <c r="J30" i="28"/>
  <c r="AG121" i="1" s="1"/>
  <c r="J96" i="7" l="1"/>
  <c r="J30" i="7"/>
  <c r="J39" i="23"/>
  <c r="J39" i="22"/>
  <c r="J39" i="28"/>
  <c r="J39" i="10"/>
  <c r="J39" i="21"/>
  <c r="AN121" i="1"/>
  <c r="AT94" i="1"/>
  <c r="AG100" i="1" l="1"/>
  <c r="J39" i="7"/>
  <c r="AN100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<sst xmlns="http://schemas.openxmlformats.org/spreadsheetml/2006/main" count="25681" uniqueCount="1358">
  <si>
    <t>Export Komplet</t>
  </si>
  <si>
    <t/>
  </si>
  <si>
    <t>2.0</t>
  </si>
  <si>
    <t>False</t>
  </si>
  <si>
    <t>{3945a3ee-2d55-49ef-9126-270ab12841da}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</si>
  <si>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</si>
  <si>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</si>
  <si>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</si>
  <si>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</si>
  <si>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</si>
  <si>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</si>
  <si>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</si>
  <si>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IMPORT1</t>
  </si>
  <si>
    <t>Stavba:</t>
  </si>
  <si>
    <t>Prestúpne Bývanie JELKA</t>
  </si>
  <si>
    <t>JKSO:</t>
  </si>
  <si>
    <t>KS:</t>
  </si>
  <si>
    <t>Miesto:</t>
  </si>
  <si>
    <t xml:space="preserve"> </t>
  </si>
  <si>
    <t>Dátum:</t>
  </si>
  <si>
    <t>1. 3. 2022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</si>
  <si>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</si>
  <si>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</si>
  <si>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</si>
  <si>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</si>
  <si>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</si>
  <si>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</si>
  <si>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</si>
  <si>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</si>
  <si>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</si>
  <si>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</si>
  <si>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</si>
  <si>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</si>
  <si>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</si>
  <si>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</si>
  <si>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</si>
  <si>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</si>
  <si>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</si>
  <si>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</si>
  <si>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</si>
  <si>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</si>
  <si>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</si>
  <si>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</si>
  <si>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</si>
  <si>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</si>
  <si>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</si>
  <si>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</si>
  <si>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</si>
  <si>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</si>
  <si>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</si>
  <si>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</si>
  <si>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</si>
  <si>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</si>
  <si>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</si>
  <si>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</si>
  <si>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</si>
  <si>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</si>
  <si>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</si>
  <si>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</si>
  <si>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</si>
  <si>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</si>
  <si>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</si>
  <si>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</si>
  <si>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</si>
  <si>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</si>
  <si>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</si>
  <si>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</si>
  <si>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</si>
  <si>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</si>
  <si>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</si>
  <si>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</si>
  <si>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</si>
  <si>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</si>
  <si>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</si>
  <si>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SO-01A</t>
  </si>
  <si>
    <t>Rozpočet</t>
  </si>
  <si>
    <t>STA</t>
  </si>
  <si>
    <t>1</t>
  </si>
  <si>
    <t>{1397bd43-d477-43ae-9339-b9497886b8e5}</t>
  </si>
  <si>
    <t>SO-01 B</t>
  </si>
  <si>
    <t>{a483204b-42f5-4844-b8ec-17bb213e6255}</t>
  </si>
  <si>
    <t>SO-01 C</t>
  </si>
  <si>
    <t>{15bec35f-caa9-4307-9c2c-701e9b79d332}</t>
  </si>
  <si>
    <t>SO-02A</t>
  </si>
  <si>
    <t>{cc63ce97-bb93-4432-8ea8-4a2bec861432}</t>
  </si>
  <si>
    <t>SO-02B</t>
  </si>
  <si>
    <t>{8bcd62f4-d843-48bb-9710-83ea287ae5c0}</t>
  </si>
  <si>
    <t>SO-02C</t>
  </si>
  <si>
    <t>{7d686618-baa0-42f0-8c5c-04b93611db77}</t>
  </si>
  <si>
    <t>SO-03A</t>
  </si>
  <si>
    <t>{9a2fa7c3-e31c-488d-a9ea-e19410fa180e}</t>
  </si>
  <si>
    <t>SO-03B</t>
  </si>
  <si>
    <t>{59aa2f0f-06c5-4750-b1fb-4eb1068dd884}</t>
  </si>
  <si>
    <t>SO-03C</t>
  </si>
  <si>
    <t>{98375268-51f6-4581-b0fb-dba28b0d9bb8}</t>
  </si>
  <si>
    <t>SO-04 A</t>
  </si>
  <si>
    <t>{6530080e-d096-478f-a01b-702c074959b3}</t>
  </si>
  <si>
    <t>SO-04B</t>
  </si>
  <si>
    <t>{79a3de95-fa67-433a-972e-60f641338267}</t>
  </si>
  <si>
    <t>SO-04C</t>
  </si>
  <si>
    <t>{549ebd61-cd46-424d-ace1-89c0265e1680}</t>
  </si>
  <si>
    <t>SO-05A</t>
  </si>
  <si>
    <t>{a410f5df-ebd5-44e2-b116-2c994369753e}</t>
  </si>
  <si>
    <t>SO-05B</t>
  </si>
  <si>
    <t>{1ee8967c-4c7b-49d3-9c4f-a0aca2fb7e37}</t>
  </si>
  <si>
    <t>SO-05C</t>
  </si>
  <si>
    <t>{98e4a620-4b28-48af-a3a2-c01bb337ebf6}</t>
  </si>
  <si>
    <t>SO-06A</t>
  </si>
  <si>
    <t>{4bc06e43-fea3-44f4-969f-25dff6beb31c}</t>
  </si>
  <si>
    <t>SO-06B</t>
  </si>
  <si>
    <t>{3b0742bb-73cb-43f9-8b87-b0c547c6aabd}</t>
  </si>
  <si>
    <t>SO-06C</t>
  </si>
  <si>
    <t>{074a7a68-4adf-4c53-8758-68f1ec3a236a}</t>
  </si>
  <si>
    <t>SO-07A</t>
  </si>
  <si>
    <t>{ec407a78-0989-4fa0-bf8a-6b81832df8a2}</t>
  </si>
  <si>
    <t>SO-07B</t>
  </si>
  <si>
    <t>{8387ef02-6a39-4b92-a49f-ab232f6b0dce}</t>
  </si>
  <si>
    <t>SO-07C</t>
  </si>
  <si>
    <t>{3ace0bbd-1219-4c77-aefe-8bb5a1271fd7}</t>
  </si>
  <si>
    <t>SO-08A</t>
  </si>
  <si>
    <t>{271b51dc-ad56-483a-a0f2-3b1b446f4bbf}</t>
  </si>
  <si>
    <t>SO-08B</t>
  </si>
  <si>
    <t>{5c74f70a-cf0e-4d55-b196-96a61661177b}</t>
  </si>
  <si>
    <t>SO-08C</t>
  </si>
  <si>
    <t>{59431140-6417-4e4b-80a5-5b90fcc24b23}</t>
  </si>
  <si>
    <t>SO-09A</t>
  </si>
  <si>
    <t>{ce09942f-dae3-4616-b5bc-976bf46a0f1e}</t>
  </si>
  <si>
    <t>SO-09B</t>
  </si>
  <si>
    <t>{f03d8dcb-37b9-4e51-b096-c2eb8939b04a}</t>
  </si>
  <si>
    <t>SO-09C</t>
  </si>
  <si>
    <t>{34bf91d6-a2d1-4ced-a206-439d6ed6adeb}</t>
  </si>
  <si>
    <t>KRYCÍ LIST ROZPOČTU</t>
  </si>
  <si>
    <t>Objekt:</t>
  </si>
  <si>
    <t>SO-01A - Rozpočet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</si>
  <si>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</si>
  <si>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</si>
  <si>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</si>
  <si>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</si>
  <si>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</si>
  <si>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</si>
  <si>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1 - Zemné práce   </t>
  </si>
  <si>
    <t xml:space="preserve">    2 - Zakladanie   </t>
  </si>
  <si>
    <t xml:space="preserve">    3 - Zvislé a kompletné konštrukcie   </t>
  </si>
  <si>
    <t xml:space="preserve">    4 - Vodorovné konštrukcie   </t>
  </si>
  <si>
    <t xml:space="preserve">    6 - Úpravy povrchov, podlahy, osadenie   </t>
  </si>
  <si>
    <t xml:space="preserve">    9 - Ostatné konštrukcie a práce-búranie   </t>
  </si>
  <si>
    <t xml:space="preserve">    99 - Presun hmôt HSV   </t>
  </si>
  <si>
    <t xml:space="preserve">PSV - Práce a dodávky PSV   </t>
  </si>
  <si>
    <t xml:space="preserve">    711 - Izolácie proti vode a vlhkosti   </t>
  </si>
  <si>
    <t xml:space="preserve">    712 - Izolácie striech, povlakové krytiny   </t>
  </si>
  <si>
    <t xml:space="preserve">    713 - Izolácie tepelné   </t>
  </si>
  <si>
    <t xml:space="preserve">    762 - Konštrukcie tesárske   </t>
  </si>
  <si>
    <t xml:space="preserve">    763 - Konštrukcie - drevostavby   </t>
  </si>
  <si>
    <t xml:space="preserve">    764 - Konštrukcie klampiarske   </t>
  </si>
  <si>
    <t xml:space="preserve">    766 - Konštrukcie stolárske   </t>
  </si>
  <si>
    <t xml:space="preserve">    767 - Konštrukcie doplnkové kovové   </t>
  </si>
  <si>
    <t xml:space="preserve">    769 - Montáže vzduchotechnických zariadení   </t>
  </si>
  <si>
    <t xml:space="preserve">    771 - Podlahy z dlaždíc   </t>
  </si>
  <si>
    <t xml:space="preserve">    775 - Podlahy vlysové a parketové   </t>
  </si>
  <si>
    <t xml:space="preserve">    781 - Obklady   </t>
  </si>
  <si>
    <t xml:space="preserve">    784 - Maľby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</si>
  <si>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</si>
  <si>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</si>
  <si>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</si>
  <si>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</si>
  <si>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</si>
  <si>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</si>
  <si>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</si>
  <si>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</si>
  <si>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</si>
  <si>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</si>
  <si>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</si>
  <si>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</si>
  <si>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</si>
  <si>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</si>
  <si>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</si>
  <si>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 xml:space="preserve">Zemné práce   </t>
  </si>
  <si>
    <t>K</t>
  </si>
  <si>
    <t>121101111.S</t>
  </si>
  <si>
    <t>Odstránenie ornice s vodor. premiestn. na hromady, so zložením na vzdialenosť do 100 m a do 100m3</t>
  </si>
  <si>
    <t>m3</t>
  </si>
  <si>
    <t>4</t>
  </si>
  <si>
    <t>2</t>
  </si>
  <si>
    <t>132201101.S</t>
  </si>
  <si>
    <t>Výkop ryhy do šírky 600 mm v horn.3 do 100 m3</t>
  </si>
  <si>
    <t>3</t>
  </si>
  <si>
    <t>132201109.S</t>
  </si>
  <si>
    <t>Príplatok k cene za lepivosť pri hĺbení rýh šírky do 600 mm zapažených i nezapažených s urovnaním dna v hornine 3</t>
  </si>
  <si>
    <t>6</t>
  </si>
  <si>
    <t>162201102</t>
  </si>
  <si>
    <t>Vodorovné premiestnenie výkopku z horniny 1-4 nad 20-50m</t>
  </si>
  <si>
    <t>8</t>
  </si>
  <si>
    <t>5</t>
  </si>
  <si>
    <t>162501112</t>
  </si>
  <si>
    <t>Vodorovné premiestnenie výkopku po nespevnenej ceste z horniny tr.1-4, do 100 m3 na vzdialenosť do 3000 m</t>
  </si>
  <si>
    <t>10</t>
  </si>
  <si>
    <t>171201201</t>
  </si>
  <si>
    <t>Uloženie sypaniny na skládky do 100 m3</t>
  </si>
  <si>
    <t>12</t>
  </si>
  <si>
    <t>7</t>
  </si>
  <si>
    <t>460600001</t>
  </si>
  <si>
    <t>Naloženie zeminy, odvoz do 1 km a zloženie na skládke a jazda späť</t>
  </si>
  <si>
    <t>14</t>
  </si>
  <si>
    <t>460600002</t>
  </si>
  <si>
    <t>Príplatok za odvoz zeminy za každý ďalší km a jazda späť</t>
  </si>
  <si>
    <t>16</t>
  </si>
  <si>
    <t>9</t>
  </si>
  <si>
    <t>171209002</t>
  </si>
  <si>
    <t>Poplatok za skladovanie - zemina a kamenivo (17 05) ostatné</t>
  </si>
  <si>
    <t>t</t>
  </si>
  <si>
    <t>18</t>
  </si>
  <si>
    <t xml:space="preserve">Zakladanie   </t>
  </si>
  <si>
    <t>271573001.S</t>
  </si>
  <si>
    <t>Násyp pod základové konštrukcie so zhutnením zo štrkopiesku fr.0-32 mm</t>
  </si>
  <si>
    <t>11</t>
  </si>
  <si>
    <t>274313521.S</t>
  </si>
  <si>
    <t>Betón základových pásov, prostý tr. C 12/15</t>
  </si>
  <si>
    <t>22</t>
  </si>
  <si>
    <t>274313611.S</t>
  </si>
  <si>
    <t>Betón základových pásov, prostý tr. C 16/20</t>
  </si>
  <si>
    <t>24</t>
  </si>
  <si>
    <t>13</t>
  </si>
  <si>
    <t>274361821.S</t>
  </si>
  <si>
    <t>Výstuž základových pásov z ocele 10505</t>
  </si>
  <si>
    <t>26</t>
  </si>
  <si>
    <t>274271041.S</t>
  </si>
  <si>
    <t>Murivo základových pásov (m3) z betónových debniacich tvárnic s betónovou výplňou C 16/20 hrúbky 300 mm</t>
  </si>
  <si>
    <t>28</t>
  </si>
  <si>
    <t>15</t>
  </si>
  <si>
    <t>273351217.S</t>
  </si>
  <si>
    <t>Debnenie stien základových dosiek, zhotovenie-tradičné</t>
  </si>
  <si>
    <t>m2</t>
  </si>
  <si>
    <t>30</t>
  </si>
  <si>
    <t>273351218.S</t>
  </si>
  <si>
    <t>Debnenie stien základových dosiek, odstránenie-tradičné</t>
  </si>
  <si>
    <t>32</t>
  </si>
  <si>
    <t>17</t>
  </si>
  <si>
    <t>273362442.S</t>
  </si>
  <si>
    <t>Výstuž základových dosiek zo zvár. sietí KARI, priemer drôtu 8/8 mm, veľkosť oka 150x150 mm</t>
  </si>
  <si>
    <t>34</t>
  </si>
  <si>
    <t>273313611.S</t>
  </si>
  <si>
    <t>Betón základových dosiek, prostý tr. C 16/20</t>
  </si>
  <si>
    <t>36</t>
  </si>
  <si>
    <t xml:space="preserve">Zvislé a kompletné konštrukcie   </t>
  </si>
  <si>
    <t>19</t>
  </si>
  <si>
    <t>312275231.S</t>
  </si>
  <si>
    <t>Murivo výplňové (m3) z pórobetónových tvárnic PDK pevnosti P2 až P4, nad 400 do 600 kg/m3 hrúbky 300 mm</t>
  </si>
  <si>
    <t>38</t>
  </si>
  <si>
    <t>342272051.S</t>
  </si>
  <si>
    <t>Priečky z pórobetónových tvárnic hladkých s objemovou hmotnosťou do 600 kg/m3 hrúbky 150 mm</t>
  </si>
  <si>
    <t>40</t>
  </si>
  <si>
    <t>21</t>
  </si>
  <si>
    <t>317161551.S</t>
  </si>
  <si>
    <t>Pórobetónový preklad nosný šírky 300 mm, výšky 249 mm, dĺžky 1300 mm</t>
  </si>
  <si>
    <t>ks</t>
  </si>
  <si>
    <t>42</t>
  </si>
  <si>
    <t>317161556.S</t>
  </si>
  <si>
    <t>Pórobetónový preklad nosný šírky 300 mm, výšky 249 mm, dĺžky 2500 mm</t>
  </si>
  <si>
    <t>44</t>
  </si>
  <si>
    <t>23</t>
  </si>
  <si>
    <t>317161552.S</t>
  </si>
  <si>
    <t>Pórobetónový preklad nosný šírky 300 mm, výšky 249 mm, dĺžky 1500 mm</t>
  </si>
  <si>
    <t>46</t>
  </si>
  <si>
    <t>317161231.S</t>
  </si>
  <si>
    <t>Pórobetónový preklad nenosný šírky 150 mm, výšky 124 mm, dĺžky 1150 mm</t>
  </si>
  <si>
    <t>48</t>
  </si>
  <si>
    <t xml:space="preserve">Vodorovné konštrukcie   </t>
  </si>
  <si>
    <t>25</t>
  </si>
  <si>
    <t>417351115.S</t>
  </si>
  <si>
    <t>Debnenie bočníc stužujúcich pásov a vencov vrátane vzpier zhotovenie</t>
  </si>
  <si>
    <t>50</t>
  </si>
  <si>
    <t>417351116.S</t>
  </si>
  <si>
    <t>Debnenie bočníc stužujúcich pásov a vencov vrátane vzpier odstránenie</t>
  </si>
  <si>
    <t>52</t>
  </si>
  <si>
    <t>27</t>
  </si>
  <si>
    <t>417361821.S</t>
  </si>
  <si>
    <t>Výstuž stužujúcich pásov a vencov z betonárskej ocele 10505</t>
  </si>
  <si>
    <t>54</t>
  </si>
  <si>
    <t>417321414.S</t>
  </si>
  <si>
    <t>Betón stužujúcich pásov a vencov železový tr. C 20/25</t>
  </si>
  <si>
    <t>56</t>
  </si>
  <si>
    <t>29</t>
  </si>
  <si>
    <t>417391151.S</t>
  </si>
  <si>
    <t>Montáž obkladu betónových konštrukcií vykonaný súčasne s betónovaním extrudovaným polystyrénom</t>
  </si>
  <si>
    <t>58</t>
  </si>
  <si>
    <t>M</t>
  </si>
  <si>
    <t>283750000600.S</t>
  </si>
  <si>
    <t>Doska XPS hr. 40 mm, zateplenie soklov, suterénov, podláh</t>
  </si>
  <si>
    <t>60</t>
  </si>
  <si>
    <t xml:space="preserve">Úpravy povrchov, podlahy, osadenie   </t>
  </si>
  <si>
    <t>31</t>
  </si>
  <si>
    <t>612460112.S</t>
  </si>
  <si>
    <t>Príprava vnútorného podkladu stien na betónové podklady kontaktným mostíkom</t>
  </si>
  <si>
    <t>62</t>
  </si>
  <si>
    <t>612460243.S</t>
  </si>
  <si>
    <t>Vnútorná omietka stien vápennocementová jadrová (hrubá), hr. 20 mm</t>
  </si>
  <si>
    <t>64</t>
  </si>
  <si>
    <t>33</t>
  </si>
  <si>
    <t>612460385.S</t>
  </si>
  <si>
    <t>Vnútorná omietka stien vápennocementová štuková (jemná), hr. 5 mm</t>
  </si>
  <si>
    <t>66</t>
  </si>
  <si>
    <t>625250740.S</t>
  </si>
  <si>
    <t>Kontaktný zatepľovací systém z minerálnej vlny hr. 150 mm, zatĺkacie kotvy</t>
  </si>
  <si>
    <t>68</t>
  </si>
  <si>
    <t>35</t>
  </si>
  <si>
    <t>625250762.S</t>
  </si>
  <si>
    <t>Kontaktný zatepľovací systém ostenia z minerálnej vlny hr. 30 mm</t>
  </si>
  <si>
    <t>70</t>
  </si>
  <si>
    <t>625250553.S</t>
  </si>
  <si>
    <t>Kontaktný zatepľovací systém soklovej alebo vodou namáhanej časti hr. 150 mm, skrutkovacie kotvy</t>
  </si>
  <si>
    <t>72</t>
  </si>
  <si>
    <t>37</t>
  </si>
  <si>
    <t>953995406.S</t>
  </si>
  <si>
    <t>Okenný a dverový začisťovací profil</t>
  </si>
  <si>
    <t>m</t>
  </si>
  <si>
    <t>74</t>
  </si>
  <si>
    <t>953995422.S</t>
  </si>
  <si>
    <t>Rohový profil s integrovanou sieťovinou - flexibilný</t>
  </si>
  <si>
    <t>76</t>
  </si>
  <si>
    <t>39</t>
  </si>
  <si>
    <t>953995432.S</t>
  </si>
  <si>
    <t>Ukončovací profil pri oplechovaní</t>
  </si>
  <si>
    <t>78</t>
  </si>
  <si>
    <t>622460121.S</t>
  </si>
  <si>
    <t>Príprava vonkajšieho podkladu stien penetráciou základnou</t>
  </si>
  <si>
    <t>80</t>
  </si>
  <si>
    <t>41</t>
  </si>
  <si>
    <t>622461063.S</t>
  </si>
  <si>
    <t>Vonkajšia omietka stien pastovitá silikónová ryhovaná, hr. 2 mm</t>
  </si>
  <si>
    <t>82</t>
  </si>
  <si>
    <t>632001011</t>
  </si>
  <si>
    <t>Zhotovenie separačnej fólie v podlahových vrstvách z PE</t>
  </si>
  <si>
    <t>84</t>
  </si>
  <si>
    <t>43</t>
  </si>
  <si>
    <t>283290003600</t>
  </si>
  <si>
    <t>Separačná fólia FE, šxl 1,3x100 m, na oddelenie poterov, PE, BAUMIT</t>
  </si>
  <si>
    <t>86</t>
  </si>
  <si>
    <t>632452255</t>
  </si>
  <si>
    <t>Cementový poter, pevnosti v tlaku 25 MPa, hr. 80 mm</t>
  </si>
  <si>
    <t>88</t>
  </si>
  <si>
    <t>45</t>
  </si>
  <si>
    <t>952901111</t>
  </si>
  <si>
    <t>Vyčistenie budov pri výške podlaží do 4 m</t>
  </si>
  <si>
    <t>90</t>
  </si>
  <si>
    <t xml:space="preserve">Ostatné konštrukcie a práce-búranie   </t>
  </si>
  <si>
    <t>941941031.S</t>
  </si>
  <si>
    <t>Montáž lešenia ľahkého pracovného radového s podlahami šírky od 0,80 do 1,00 m, výšky do 10 m</t>
  </si>
  <si>
    <t>92</t>
  </si>
  <si>
    <t>47</t>
  </si>
  <si>
    <t>941941191.S</t>
  </si>
  <si>
    <t>Príplatok za prvý a každý ďalší i začatý mesiac použitia lešenia ľahkého pracovného radového s podlahami šírky od 0,80 do 1,00 m, výšky do 10 m</t>
  </si>
  <si>
    <t>94</t>
  </si>
  <si>
    <t>941941831.S</t>
  </si>
  <si>
    <t>Demontáž lešenia ľahkého pracovného radového s podlahami šírky nad 0,80 do 1,00 m, výšky do 10 m</t>
  </si>
  <si>
    <t>96</t>
  </si>
  <si>
    <t>99</t>
  </si>
  <si>
    <t xml:space="preserve">Presun hmôt HSV   </t>
  </si>
  <si>
    <t>49</t>
  </si>
  <si>
    <t>998011001.S</t>
  </si>
  <si>
    <t>Presun hmôt pre budovy (801, 803, 812), zvislá konštr. z tehál, tvárnic, z kovu výšky do 6 m</t>
  </si>
  <si>
    <t>98</t>
  </si>
  <si>
    <t>PSV</t>
  </si>
  <si>
    <t xml:space="preserve">Práce a dodávky PSV   </t>
  </si>
  <si>
    <t>711</t>
  </si>
  <si>
    <t xml:space="preserve">Izolácie proti vode a vlhkosti   </t>
  </si>
  <si>
    <t>711111002.S</t>
  </si>
  <si>
    <t>Zhotovenie izolácie proti zemnej vlhkosti vodorovná asfaltovým lakom za studena</t>
  </si>
  <si>
    <t>100</t>
  </si>
  <si>
    <t>51</t>
  </si>
  <si>
    <t>246170000900.S</t>
  </si>
  <si>
    <t>Lak asfaltový penetračný</t>
  </si>
  <si>
    <t>102</t>
  </si>
  <si>
    <t>711141559.S</t>
  </si>
  <si>
    <t>Zhotovenie  izolácie proti zemnej vlhkosti a tlakovej vode vodorovná NAIP pritavením</t>
  </si>
  <si>
    <t>104</t>
  </si>
  <si>
    <t>53</t>
  </si>
  <si>
    <t>628310001000.S</t>
  </si>
  <si>
    <t>Pás asfaltový s posypom hr. 3,5 mm vystužený sklenenou rohožou</t>
  </si>
  <si>
    <t>106</t>
  </si>
  <si>
    <t>998711101.S</t>
  </si>
  <si>
    <t>Presun hmôt pre izoláciu proti vode v objektoch výšky do 6 m</t>
  </si>
  <si>
    <t>108</t>
  </si>
  <si>
    <t>712</t>
  </si>
  <si>
    <t xml:space="preserve">Izolácie striech, povlakové krytiny   </t>
  </si>
  <si>
    <t>55</t>
  </si>
  <si>
    <t>712990040.S</t>
  </si>
  <si>
    <t>Položenie geotextílie vodorovne alebo zvislo na strechy ploché do 10°</t>
  </si>
  <si>
    <t>110</t>
  </si>
  <si>
    <t>693110004710.S</t>
  </si>
  <si>
    <t>Geotextília polypropylénová netkaná 400 g/m2</t>
  </si>
  <si>
    <t>112</t>
  </si>
  <si>
    <t>57</t>
  </si>
  <si>
    <t>712470020.S</t>
  </si>
  <si>
    <t>Zhotovenie povlakovej krytiny striech šikmých do 30° PVC-P fóliou celoplošne lepenou s lepením spoju</t>
  </si>
  <si>
    <t>114</t>
  </si>
  <si>
    <t>283220001900.S</t>
  </si>
  <si>
    <t>Hydroizolačná fólia PVC-P hr. 2,6 mm s podkladnou vrstvou z netkanej textílie PES, izolácia pre lepené systémy</t>
  </si>
  <si>
    <t>116</t>
  </si>
  <si>
    <t>59</t>
  </si>
  <si>
    <t>712991040.S</t>
  </si>
  <si>
    <t>Montáž podkladnej konštrukcie z OSB dosiek na atike šírky 411 - 620 mm pod klampiarske konštrukcie</t>
  </si>
  <si>
    <t>118</t>
  </si>
  <si>
    <t>311690001000.S</t>
  </si>
  <si>
    <t>Rozperný nit 6x30 mm do betónu, hliníkový</t>
  </si>
  <si>
    <t>120</t>
  </si>
  <si>
    <t>61</t>
  </si>
  <si>
    <t>607260000300.S</t>
  </si>
  <si>
    <t>Doska OSB nebrúsená hr. 18 mm</t>
  </si>
  <si>
    <t>122</t>
  </si>
  <si>
    <t>998712101.S</t>
  </si>
  <si>
    <t>Presun hmôt pre izoláciu povlakovej krytiny v objektoch výšky do 6 m</t>
  </si>
  <si>
    <t>124</t>
  </si>
  <si>
    <t>713</t>
  </si>
  <si>
    <t xml:space="preserve">Izolácie tepelné   </t>
  </si>
  <si>
    <t>63</t>
  </si>
  <si>
    <t>713122121</t>
  </si>
  <si>
    <t>Montáž tepelnej izolácie podláh polystyrénom, kladeným voľne v dvoch vrstvách</t>
  </si>
  <si>
    <t>126</t>
  </si>
  <si>
    <t>283720007800.S</t>
  </si>
  <si>
    <t>Doska EPS hr. 60 mm, pevnosť v tlaku 100 kPa, na zateplenie podláh a plochých striech</t>
  </si>
  <si>
    <t>128</t>
  </si>
  <si>
    <t>65</t>
  </si>
  <si>
    <t>713111122</t>
  </si>
  <si>
    <t>Montáž tepelnej izolácie stropov rovných minerálnou vlnou, spodkom s pribitím na konštrukciu</t>
  </si>
  <si>
    <t>130</t>
  </si>
  <si>
    <t>631440002400</t>
  </si>
  <si>
    <t>Doska ISOVER ORSIK 200x600x1200 mm z kamennej vlny, vhodná na akustickú izoláciu šikmých striech, stropov, priečok</t>
  </si>
  <si>
    <t>132</t>
  </si>
  <si>
    <t>67</t>
  </si>
  <si>
    <t>713142255</t>
  </si>
  <si>
    <t>Montáž TI striech plochých do 10° polystyrénom, rozloženej v dvoch vrstvách, prikotvením</t>
  </si>
  <si>
    <t>134</t>
  </si>
  <si>
    <t>283720008100</t>
  </si>
  <si>
    <t>Doska EPS 100S hr. 120 mm, na zateplenie podláh a plochých striech, ISOVER</t>
  </si>
  <si>
    <t>136</t>
  </si>
  <si>
    <t>69</t>
  </si>
  <si>
    <t>713170110</t>
  </si>
  <si>
    <t>Montáž spádového klinu z EPS na balkóny a terasy položením voľne</t>
  </si>
  <si>
    <t>138</t>
  </si>
  <si>
    <t>283720001500</t>
  </si>
  <si>
    <t>Spádový klin 4-6 EPS 150 S, hr. 50 mm, PCI</t>
  </si>
  <si>
    <t>140</t>
  </si>
  <si>
    <t>71</t>
  </si>
  <si>
    <t>998713101</t>
  </si>
  <si>
    <t>Presun hmôt pre izolácie tepelné v objektoch výšky do 6 m</t>
  </si>
  <si>
    <t>142</t>
  </si>
  <si>
    <t>762</t>
  </si>
  <si>
    <t xml:space="preserve">Konštrukcie tesárske   </t>
  </si>
  <si>
    <t>762822130.S</t>
  </si>
  <si>
    <t>Montáž stropníc z hraneného a polohraneného reziva prierezovej plochy 288 - 450 cm2</t>
  </si>
  <si>
    <t>144</t>
  </si>
  <si>
    <t>73</t>
  </si>
  <si>
    <t>605120006800.S</t>
  </si>
  <si>
    <t>Hranoly z borovice neopracované hranené akosť II dĺ. 4000-6500 mm, hr. 200 mm, š. 200 mm</t>
  </si>
  <si>
    <t>146</t>
  </si>
  <si>
    <t>75</t>
  </si>
  <si>
    <t>762895000.S</t>
  </si>
  <si>
    <t>Spojovacie prostriedky pre záklop, stropnice, podbíjanie - klince, svorky</t>
  </si>
  <si>
    <t>148</t>
  </si>
  <si>
    <t>762810017.S</t>
  </si>
  <si>
    <t>Záklop stropov z dosiek OSB skrutkovaných na trámy na zraz hr. dosky 25 mm</t>
  </si>
  <si>
    <t>150</t>
  </si>
  <si>
    <t>998762202.S</t>
  </si>
  <si>
    <t>Presun hmôt pre konštrukcie tesárske v objektoch výšky do 12 m</t>
  </si>
  <si>
    <t>%</t>
  </si>
  <si>
    <t>152</t>
  </si>
  <si>
    <t>763</t>
  </si>
  <si>
    <t xml:space="preserve">Konštrukcie - drevostavby   </t>
  </si>
  <si>
    <t>77</t>
  </si>
  <si>
    <t>763131221</t>
  </si>
  <si>
    <t>SDK podhľad KNAUF D111, drevená spodná kca s priamym uchytením, dosky GKF hr. 12,5 mm</t>
  </si>
  <si>
    <t>154</t>
  </si>
  <si>
    <t>998763301</t>
  </si>
  <si>
    <t>Presun hmôt pre sádrokartónové konštrukcie v objektoch výšky do 7 m</t>
  </si>
  <si>
    <t>156</t>
  </si>
  <si>
    <t>764</t>
  </si>
  <si>
    <t xml:space="preserve">Konštrukcie klampiarske   </t>
  </si>
  <si>
    <t>79</t>
  </si>
  <si>
    <t>764353402</t>
  </si>
  <si>
    <t>Žľaby z pozinkovaného farbeného PZf plechu, nadrímsové, štvorhranné, uložené v hákoch r.š. 600 mm</t>
  </si>
  <si>
    <t>158</t>
  </si>
  <si>
    <t>764441210</t>
  </si>
  <si>
    <t>Dodanie a montáž  chrlič gulatý s intergrovanou PVC manžetou  dĺžka 600mm</t>
  </si>
  <si>
    <t>160</t>
  </si>
  <si>
    <t>83</t>
  </si>
  <si>
    <t>764430240</t>
  </si>
  <si>
    <t>Oplechovanie muriva a atík z pozinkovaného PZ plechu, vrátane rohov r.š. 500 mm</t>
  </si>
  <si>
    <t>162</t>
  </si>
  <si>
    <t>764454254</t>
  </si>
  <si>
    <t>Zvodové rúry z pozinkovaného PZ plechu, kruhové priemer 120 mm</t>
  </si>
  <si>
    <t>164</t>
  </si>
  <si>
    <t>85</t>
  </si>
  <si>
    <t>721242121.S</t>
  </si>
  <si>
    <t>Lapač strešných splavenín plastový univerzálny priamy DN 125</t>
  </si>
  <si>
    <t>166</t>
  </si>
  <si>
    <t>998764101</t>
  </si>
  <si>
    <t>Presun hmôt pre konštrukcie klampiarske v objektoch výšky do 6 m</t>
  </si>
  <si>
    <t>168</t>
  </si>
  <si>
    <t>766</t>
  </si>
  <si>
    <t xml:space="preserve">Konštrukcie stolárske   </t>
  </si>
  <si>
    <t>87</t>
  </si>
  <si>
    <t>767646510.S</t>
  </si>
  <si>
    <t>Montáž dverí kovových vchodových bezpečnostných do kovovej bezpečnostnej zárubne</t>
  </si>
  <si>
    <t>170</t>
  </si>
  <si>
    <t>611720000900.S</t>
  </si>
  <si>
    <t>Dvere do bytu vstupné bezpečnostné plné, šírka 600-900 mm, kovová výplň BT3+El45+37dB</t>
  </si>
  <si>
    <t>172</t>
  </si>
  <si>
    <t>89</t>
  </si>
  <si>
    <t>766662112</t>
  </si>
  <si>
    <t>Montáž dverového krídla otočného jednokrídlového</t>
  </si>
  <si>
    <t>174</t>
  </si>
  <si>
    <t>766702112</t>
  </si>
  <si>
    <t>Montáž obložkovej zárubne pre jednokrídlové dvere pri hrúbke steny 10 až 35 cm</t>
  </si>
  <si>
    <t>kus</t>
  </si>
  <si>
    <t>176</t>
  </si>
  <si>
    <t>91</t>
  </si>
  <si>
    <t>6117103020</t>
  </si>
  <si>
    <t>Zárubňa dýhovaná, obložková, dub/buk, do hrúbky múru150mm do 350 mm</t>
  </si>
  <si>
    <t>178</t>
  </si>
  <si>
    <t>6117103100</t>
  </si>
  <si>
    <t>Dvere vnútorné, fóliované M10, plné, š.60, 70, 80, 90cm/STN,obj.č.FOST10</t>
  </si>
  <si>
    <t>180</t>
  </si>
  <si>
    <t>93</t>
  </si>
  <si>
    <t>766621081</t>
  </si>
  <si>
    <t>Montáž okna plastového na PUR penu</t>
  </si>
  <si>
    <t>182</t>
  </si>
  <si>
    <t>611410006600</t>
  </si>
  <si>
    <t>Plastové okno jednokrídlové OS, vxš 1000x600 mm, izolačné trojsklo, systém GEALAN 9000, 6 komorový profil</t>
  </si>
  <si>
    <t>184</t>
  </si>
  <si>
    <t>95</t>
  </si>
  <si>
    <t>611410010100</t>
  </si>
  <si>
    <t>Plastové okno jednokrídlové OS+O, vxš 1100x2100 mm, izolačné trojsklo, systém GEALAN 9000, 6 komorový profil</t>
  </si>
  <si>
    <t>186</t>
  </si>
  <si>
    <t>611410007000</t>
  </si>
  <si>
    <t>Plastové okno dvojkrídlové OS, vxš 1800x1500 mm, izolačné trojsklo, systém GEALAN 9000, 6 komorový profil</t>
  </si>
  <si>
    <t>188</t>
  </si>
  <si>
    <t>97</t>
  </si>
  <si>
    <t>766641161</t>
  </si>
  <si>
    <t>Montáž dverí plastových, vchodových, obvodu dverí</t>
  </si>
  <si>
    <t>190</t>
  </si>
  <si>
    <t>5534130302</t>
  </si>
  <si>
    <t>Dvere vchodové  plastové jednokrídlové plné  1100x2400 mm  + kovanie</t>
  </si>
  <si>
    <t>192</t>
  </si>
  <si>
    <t>767</t>
  </si>
  <si>
    <t xml:space="preserve">Konštrukcie doplnkové kovové   </t>
  </si>
  <si>
    <t>767136103</t>
  </si>
  <si>
    <t>Dodanie  - montáž priečok doplňujúcich častí priečok FEAL, rozpätie stľpikov do 1200 mm</t>
  </si>
  <si>
    <t>194</t>
  </si>
  <si>
    <t>769</t>
  </si>
  <si>
    <t xml:space="preserve">Montáže vzduchotechnických zariadení   </t>
  </si>
  <si>
    <t>101</t>
  </si>
  <si>
    <t>769011030</t>
  </si>
  <si>
    <t>Montáž ventilátora malého axiálneho nástenného do stropu veľkosť: 100</t>
  </si>
  <si>
    <t>196</t>
  </si>
  <si>
    <t>429110005100</t>
  </si>
  <si>
    <t>Ventilátor malý, axiálny DECOR 100 CRZ, ELEKTRODESIGN</t>
  </si>
  <si>
    <t>198</t>
  </si>
  <si>
    <t>103</t>
  </si>
  <si>
    <t>769021000</t>
  </si>
  <si>
    <t>Montáž spiro potrubia do DN 100</t>
  </si>
  <si>
    <t>200</t>
  </si>
  <si>
    <t>429810000100</t>
  </si>
  <si>
    <t>Potrubie kruhové spiro DN 80, dĺžka 1000 mm, TZB GLOBAL</t>
  </si>
  <si>
    <t>202</t>
  </si>
  <si>
    <t>105</t>
  </si>
  <si>
    <t>769031000</t>
  </si>
  <si>
    <t>Montáž vírivej výustky s termostatickým ovládaním priemeru 300 mm</t>
  </si>
  <si>
    <t>204</t>
  </si>
  <si>
    <t>429720130300</t>
  </si>
  <si>
    <t>Výustka vírivá VVT s termostatickým ovládaním štvorhranná, typ A, rozmer 300 mm</t>
  </si>
  <si>
    <t>206</t>
  </si>
  <si>
    <t>107</t>
  </si>
  <si>
    <t>769035093</t>
  </si>
  <si>
    <t>Montáž krycej mriežky kruhovej do priemeru 160 mm</t>
  </si>
  <si>
    <t>208</t>
  </si>
  <si>
    <t>429720209100</t>
  </si>
  <si>
    <t>Mriežka krycia kruhová KMK, priemer 125 mm</t>
  </si>
  <si>
    <t>210</t>
  </si>
  <si>
    <t>109</t>
  </si>
  <si>
    <t>793531121.S</t>
  </si>
  <si>
    <t>Dodanie - montáž  klasicky odsávač pár v nerezovom prevedení  rozmer: 600x485x140 mm  nerez + čierna  hranatý</t>
  </si>
  <si>
    <t>212</t>
  </si>
  <si>
    <t>998769201</t>
  </si>
  <si>
    <t>Presun hmôt pre montáž vzduchotechnických zariadení v stavbe (objekte) výšky do 7 m</t>
  </si>
  <si>
    <t>214</t>
  </si>
  <si>
    <t>771</t>
  </si>
  <si>
    <t xml:space="preserve">Podlahy z dlaždíc   </t>
  </si>
  <si>
    <t>111</t>
  </si>
  <si>
    <t>771541215</t>
  </si>
  <si>
    <t>Montáž podláh z dlaždíc gres kladených do tmelu flexibil. mrazuvzdorného veľ. 300 x 300 mm</t>
  </si>
  <si>
    <t>216</t>
  </si>
  <si>
    <t>597740001900</t>
  </si>
  <si>
    <t>Dlaždice keramické TAURUS GRANIT leštené, lxvxhr 295x295x8 mm, farba 61 SL Tunis, RAKO</t>
  </si>
  <si>
    <t>218</t>
  </si>
  <si>
    <t>113</t>
  </si>
  <si>
    <t>998771101</t>
  </si>
  <si>
    <t>Presun hmôt pre podlahy z dlaždíc v objektoch výšky do 6m</t>
  </si>
  <si>
    <t>220</t>
  </si>
  <si>
    <t>775</t>
  </si>
  <si>
    <t xml:space="preserve">Podlahy vlysové a parketové   </t>
  </si>
  <si>
    <t>775551310</t>
  </si>
  <si>
    <t>Montáž parketovej podlahy s podložkou, parozábranou a s olištovaním z veľkoplošných parkiet</t>
  </si>
  <si>
    <t>222</t>
  </si>
  <si>
    <t>115</t>
  </si>
  <si>
    <t>6119800100</t>
  </si>
  <si>
    <t>Laminátové parkety</t>
  </si>
  <si>
    <t>224</t>
  </si>
  <si>
    <t>998775101</t>
  </si>
  <si>
    <t>Presun hmôt pre podlahy vlysové a parketové v objektoch výšky do 6 m</t>
  </si>
  <si>
    <t>226</t>
  </si>
  <si>
    <t>781</t>
  </si>
  <si>
    <t xml:space="preserve">Obklady   </t>
  </si>
  <si>
    <t>117</t>
  </si>
  <si>
    <t>781445212</t>
  </si>
  <si>
    <t>Montáž obkladov vnútor. stien z obkladačiek kladených do tmelu flexibilného veľ. 200x250 mm</t>
  </si>
  <si>
    <t>228</t>
  </si>
  <si>
    <t>597640002200</t>
  </si>
  <si>
    <t>Obkladačky keramické MARMO, lxvxhr 198x248x6,8 mm, farba béžová, RAKO</t>
  </si>
  <si>
    <t>230</t>
  </si>
  <si>
    <t>119</t>
  </si>
  <si>
    <t>998781101</t>
  </si>
  <si>
    <t>Presun hmôt pre obklady keramické v objektoch výšky do 6 m</t>
  </si>
  <si>
    <t>232</t>
  </si>
  <si>
    <t>784</t>
  </si>
  <si>
    <t xml:space="preserve">Maľby   </t>
  </si>
  <si>
    <t>784452273</t>
  </si>
  <si>
    <t>Maľby z maliarskych zmesí Primalex, Farmal, ručne nanášané dvojnásobné základné na podklad hrubozrnný výšky do 3, 80 m</t>
  </si>
  <si>
    <t>234</t>
  </si>
  <si>
    <t>121</t>
  </si>
  <si>
    <t>784452471</t>
  </si>
  <si>
    <t>Maľby z maliarskych zmesí Primalex, Farmal, ručne nanášané tónované s bielym stropom dvojnásobné na jemnozrnný podklad výšky do 3,80 m</t>
  </si>
  <si>
    <t>236</t>
  </si>
  <si>
    <t>SO-01 B - Rozpočet</t>
  </si>
  <si>
    <t>SO-01 C - Rozpočet</t>
  </si>
  <si>
    <t>SO-02A - Rozpočet</t>
  </si>
  <si>
    <t xml:space="preserve">    8 - Rúrové vedenie   </t>
  </si>
  <si>
    <t xml:space="preserve">    721 - Zdravotechnika - vnútorná kanalizácia   </t>
  </si>
  <si>
    <t xml:space="preserve">      722 - Zdravotechnika - vnútorný vodovod   </t>
  </si>
  <si>
    <t xml:space="preserve">    725 - Zdravotechnika - zariaďovacie predmety   </t>
  </si>
  <si>
    <t>174101001</t>
  </si>
  <si>
    <t>Zásyp sypaninou so zhutnením jám, šachiet, rýh, zárezov alebo okolo objektov do 100 m3</t>
  </si>
  <si>
    <t>5833716700</t>
  </si>
  <si>
    <t>Štrkopiesok 0-22 N</t>
  </si>
  <si>
    <t>175101101</t>
  </si>
  <si>
    <t>Obsyp potrubia sypaninou z vhodných hornín 1 až 4 bez prehodenia sypaniny</t>
  </si>
  <si>
    <t xml:space="preserve">Rúrové vedenie   </t>
  </si>
  <si>
    <t>871276002</t>
  </si>
  <si>
    <t>Montáž kanalizačného PVC-U potrubia hladkého viacvrstvového DN 125</t>
  </si>
  <si>
    <t>286110006400</t>
  </si>
  <si>
    <t>Rúra kanalizačná PVC-U gravitačná, hladká SN4 - KG, ML - viacvrstvová, DN 125, dĺ. 5 m, WAVIN</t>
  </si>
  <si>
    <t>871326004</t>
  </si>
  <si>
    <t>Montáž kanalizačného PVC-U potrubia hladkého viacvrstvového DN 160</t>
  </si>
  <si>
    <t>286110006900</t>
  </si>
  <si>
    <t>Rúra kanalizačná PVC-U gravitačná, hladká SN4 - KG, ML - viacvrstvová, DN 160, dĺ. 5 m, WAVIN</t>
  </si>
  <si>
    <t>877276002</t>
  </si>
  <si>
    <t>Montáž kanalizačného PVC-U kolena DN 125</t>
  </si>
  <si>
    <t>286510004100</t>
  </si>
  <si>
    <t>Koleno PVC-U, DN 125x87° hladká pre gravitačnú kanalizáciu KG potrubia, WAVIN</t>
  </si>
  <si>
    <t>877276026</t>
  </si>
  <si>
    <t>Montáž kanalizačnej PVC-U odbočky DN 125</t>
  </si>
  <si>
    <t>286510013200</t>
  </si>
  <si>
    <t>Odbočka 45° PVC-U, DN 125/110 hladká pre gravitačnú kanalizáciu KG potrubia, WAVIN</t>
  </si>
  <si>
    <t>877326004</t>
  </si>
  <si>
    <t>Montáž kanalizačného PVC-U kolena DN 160</t>
  </si>
  <si>
    <t>286510004600</t>
  </si>
  <si>
    <t>Koleno PVC-U, DN 160x87° hladká pre gravitačnú kanalizáciu KG potrubia, WAVIN</t>
  </si>
  <si>
    <t>877326028</t>
  </si>
  <si>
    <t>Montáž kanalizačnej PVC-U odbočky DN 160</t>
  </si>
  <si>
    <t>286510013400</t>
  </si>
  <si>
    <t>Odbočka 45° PVC-U, DN 160/110 hladká pre gravitačnú kanalizáciu KG potrubia, WAVIN</t>
  </si>
  <si>
    <t>974049142</t>
  </si>
  <si>
    <t>Vysekanie rýh tehlových  stenách do hĺbky 70 mm a š. do 70 mm,  -0,01100t</t>
  </si>
  <si>
    <t>721</t>
  </si>
  <si>
    <t xml:space="preserve">Zdravotechnika - vnútorná kanalizácia   </t>
  </si>
  <si>
    <t>721171107</t>
  </si>
  <si>
    <t>Potrubie kanal. z PVC-U rúr hrdlových odpadné D 75x1,8</t>
  </si>
  <si>
    <t>721171109</t>
  </si>
  <si>
    <t>Potrubie kanal. z PVC-U rúr hrdlových odpadné D 110x2,2</t>
  </si>
  <si>
    <t>721173204</t>
  </si>
  <si>
    <t>Potrubie kanal. z PVC rúr pripojovacie D 40x1.8</t>
  </si>
  <si>
    <t>721173205</t>
  </si>
  <si>
    <t>Potrubie kanal. z PVC rúr pripojovacie D 50x1.8</t>
  </si>
  <si>
    <t>721194104</t>
  </si>
  <si>
    <t>Vyvedenie a upevnenie kanal. výpustiek D 40x1.8</t>
  </si>
  <si>
    <t>721194105</t>
  </si>
  <si>
    <t>Vyvedenie a upevnenie kanal. výpustiek D 50x1.8</t>
  </si>
  <si>
    <t>721194107</t>
  </si>
  <si>
    <t>Vyvedenie a upevnenie kanal. výpustiek D 75x1.9</t>
  </si>
  <si>
    <t>721194109</t>
  </si>
  <si>
    <t>Vyvedenie a upevnenie kanal. výpustiek D 110x2.3</t>
  </si>
  <si>
    <t>721211404</t>
  </si>
  <si>
    <t>Podlahové vpusty DN 50/70</t>
  </si>
  <si>
    <t>721233112</t>
  </si>
  <si>
    <t>Strešná vpusť HL64</t>
  </si>
  <si>
    <t>721273153</t>
  </si>
  <si>
    <t>Kanalizačné pripoj.koleno HL210 D110</t>
  </si>
  <si>
    <t>721274102</t>
  </si>
  <si>
    <t>Privzdušňovacia vetracia hlavica HL900 d110</t>
  </si>
  <si>
    <t>721290111</t>
  </si>
  <si>
    <t>Skúška tesnosti kanalizácie vodou do DN 125</t>
  </si>
  <si>
    <t>721999906</t>
  </si>
  <si>
    <t>Vnútorná kanalizácia HZS, nešpec.práce</t>
  </si>
  <si>
    <t>hod</t>
  </si>
  <si>
    <t>722</t>
  </si>
  <si>
    <t xml:space="preserve">Zdravotechnika - vnútorný vodovod   </t>
  </si>
  <si>
    <t>713482305</t>
  </si>
  <si>
    <t>Montaž trubíc MIRELON hr. do 13 mm, vnút.priemer 22 - 42 mm</t>
  </si>
  <si>
    <t>283310009000</t>
  </si>
  <si>
    <t>Izolačná PE trubica MIRELON PRO 22x13 mm (d x hr. izolácie), dĺ. 2 m, AZ FLEX</t>
  </si>
  <si>
    <t>713482306</t>
  </si>
  <si>
    <t>Montaž trubíc MIRELON hr. do 13 mm, vnút.priemer 43-52 mm</t>
  </si>
  <si>
    <t>283310008700</t>
  </si>
  <si>
    <t>Izolačná PE trubica MIRELON PRO 52x9 mm (d x hr. izolácie), dĺ. 2 m, AZ FLEX</t>
  </si>
  <si>
    <t>722172111</t>
  </si>
  <si>
    <t>Potrubie z plastických rúr PP-R D20/2.8 - PN16, polyfúznym zváraním</t>
  </si>
  <si>
    <t>722172112</t>
  </si>
  <si>
    <t>Potrubie z plastických rúr PP-R D25/3.5 - PN16, polyfúznym zváraním</t>
  </si>
  <si>
    <t>722220122</t>
  </si>
  <si>
    <t>Montáž armatúry závitovej s jedným závitom, nástenka pre batériu G 3/4</t>
  </si>
  <si>
    <t>pár</t>
  </si>
  <si>
    <t>722221015</t>
  </si>
  <si>
    <t>Montáž guľového kohúta závitového priameho pre vodu G 3/4</t>
  </si>
  <si>
    <t>551110005000</t>
  </si>
  <si>
    <t>Guľový uzáver pre vodu  FF, plnoprietokový, motýľ, niklovaná mosadz,</t>
  </si>
  <si>
    <t>722221075</t>
  </si>
  <si>
    <t>Montáž guľového kohúta závitového rohového pre vodu G 3/4</t>
  </si>
  <si>
    <t>551110007800</t>
  </si>
  <si>
    <t>Guľový uzáver pre vodu rohový, 3/4" FF, motýľ, séria 59, niklovaná mosadz,</t>
  </si>
  <si>
    <t>722263415.S</t>
  </si>
  <si>
    <t>Montáž vodomeru závitového jednovtokového suchobežného G 3/4 ( 2 m3.h-1)</t>
  </si>
  <si>
    <t>388240001900</t>
  </si>
  <si>
    <t>Vodomer bytový jednovtokový Jh 3 V/3 na teplú vodu</t>
  </si>
  <si>
    <t>388240002000</t>
  </si>
  <si>
    <t>Vodomer bytový jednovtokový JM 3 V/3</t>
  </si>
  <si>
    <t>722290226</t>
  </si>
  <si>
    <t>Tlakové skúšky vodov. potrubia do DN 50</t>
  </si>
  <si>
    <t>722290234</t>
  </si>
  <si>
    <t>Preplachovanie a dezinfekcia vodov. potrubia do DN 80</t>
  </si>
  <si>
    <t>722999906</t>
  </si>
  <si>
    <t>Vnútorný vodovod HZS, napojenia</t>
  </si>
  <si>
    <t>998722202</t>
  </si>
  <si>
    <t>Presun hmôt pre vnút. vodovod v objektoch výšky do 12 m</t>
  </si>
  <si>
    <t>725</t>
  </si>
  <si>
    <t xml:space="preserve">Zdravotechnika - zariaďovacie predmety   </t>
  </si>
  <si>
    <t>725119307.S</t>
  </si>
  <si>
    <t>Montáž záchodovej misy keramickej kombinovanej s rovným odpadom</t>
  </si>
  <si>
    <t>642340000500.S</t>
  </si>
  <si>
    <t>Misa záchodová keramická kombinovaná so  rovným  odpadom</t>
  </si>
  <si>
    <t>725291112.S</t>
  </si>
  <si>
    <t>Montáž záchodového sedadla s poklopom</t>
  </si>
  <si>
    <t>554330000300.S</t>
  </si>
  <si>
    <t>Záchodové sedadlo plastové s poklopom</t>
  </si>
  <si>
    <t>725219401.S</t>
  </si>
  <si>
    <t>Montáž umývadla keramického na skrutky do muriva, bez výtokovej armatúry</t>
  </si>
  <si>
    <t>642110004300.S</t>
  </si>
  <si>
    <t>Umývadlo keramické bežný typ</t>
  </si>
  <si>
    <t>725229113.S</t>
  </si>
  <si>
    <t>Montáž vane akrylátovej klasickej, bez výtokovej armatúry</t>
  </si>
  <si>
    <t>554210001900</t>
  </si>
  <si>
    <t>Vaňa akrylátová COMFORT PLUS pravouhlá, rozmer 1900x900x410mm, objem vody 264 l, s držadlami, KOLO</t>
  </si>
  <si>
    <t>725319113.S</t>
  </si>
  <si>
    <t>Montáž kuchynských drezov jednoduchých, hranatých s rozmerom do 800x600 mm, bez výtokových armatúr</t>
  </si>
  <si>
    <t>552310001200</t>
  </si>
  <si>
    <t>Kuchynský drez nerezový Ohio 800x600mm na zapustenie do dosky aj spodná montáž, hĺbka 220 mm, sifón, DEXTRADE</t>
  </si>
  <si>
    <t>725829201.S</t>
  </si>
  <si>
    <t>Montáž batérie umývadlovej a drezovej nástennej pákovej alebo klasickej s mechanickým ovládaním</t>
  </si>
  <si>
    <t>551450000200.S</t>
  </si>
  <si>
    <t>Batéria drezová nástenná jednopáková, chróm</t>
  </si>
  <si>
    <t>725829601.S</t>
  </si>
  <si>
    <t>Montáž batérie umývadlovej a drezovej stojankovej, pákovej alebo klasickej s mechanickým ovládaním</t>
  </si>
  <si>
    <t>551450003500.S</t>
  </si>
  <si>
    <t>Batéria umývadlová nástenná páková</t>
  </si>
  <si>
    <t>725839225.S</t>
  </si>
  <si>
    <t>Montáž batérie vaňovej termostatickej</t>
  </si>
  <si>
    <t>551450002000.S</t>
  </si>
  <si>
    <t>Batéria vaňová - sprchová termostatická</t>
  </si>
  <si>
    <t>725849206.S</t>
  </si>
  <si>
    <t>Montáž batérie sprchovej nástennej, držiak sprchy s pevnou výškou sprchy</t>
  </si>
  <si>
    <t>554210005500</t>
  </si>
  <si>
    <t>Bočný panel akrylátový pre vane CLARISSA 170, výšky 615 mm, KOLO</t>
  </si>
  <si>
    <t>552270000200</t>
  </si>
  <si>
    <t>Hadica sprchová LYRA-OLYMP, s dvojitou západkou, dĺ. 2 m, mosadz, JIKA</t>
  </si>
  <si>
    <t>725869301.S</t>
  </si>
  <si>
    <t>Montáž zápachovej uzávierky pre zariaďovacie predmety, umývadlovej do D 40</t>
  </si>
  <si>
    <t>551620006400.S</t>
  </si>
  <si>
    <t>Zápachová uzávierka - sifón pre umývadlá DN 40</t>
  </si>
  <si>
    <t>725869311.S</t>
  </si>
  <si>
    <t>Montáž zápachovej uzávierky pre zariaďovacie predmety, drezovej do D 50 (pre jeden drez)</t>
  </si>
  <si>
    <t>551620007100.S</t>
  </si>
  <si>
    <t>Zápachová uzávierka- sifón pre jednodielne drezy DN 50</t>
  </si>
  <si>
    <t>725869323.S</t>
  </si>
  <si>
    <t>Montáž zápachovej uzávierky pre zariaďovacie predmety, pračkovej do D 50 (podomietkovej)</t>
  </si>
  <si>
    <t>551620012200.S</t>
  </si>
  <si>
    <t>Zápachová uzávierka podomietková DN 50 pre pripojenie práčok a umývačiek riadu, plast</t>
  </si>
  <si>
    <t>725869330.S</t>
  </si>
  <si>
    <t>Montáž zápachovej uzávierky pre zariaďovacie predmety, vaňovej do D 50</t>
  </si>
  <si>
    <t>551620000500.S</t>
  </si>
  <si>
    <t>Odtoková súprava pre vane s otočným ovládaním, krátka, d 52 mm, výkon prepadu 0,6 l/s, so súpravou pre konečnú montáž, plast</t>
  </si>
  <si>
    <t>998725101.S</t>
  </si>
  <si>
    <t>Presun hmôt pre zariaďovacie predmety v objektoch výšky do 6 m</t>
  </si>
  <si>
    <t>SO-02B - Rozpočet</t>
  </si>
  <si>
    <t>SO-02C - Rozpočet</t>
  </si>
  <si>
    <t>SO-03A - Rozpočet</t>
  </si>
  <si>
    <t xml:space="preserve">    731 - Ústredné kúrenie - kotolne   </t>
  </si>
  <si>
    <t xml:space="preserve">    732 - Ústredné kúrenie - strojovne   </t>
  </si>
  <si>
    <t xml:space="preserve">    733 - Ústredné kúrenie - rozvodné potrubie   </t>
  </si>
  <si>
    <t xml:space="preserve">    734 - Ústredné kúrenie, armatúry.   </t>
  </si>
  <si>
    <t xml:space="preserve">    735 - Ústredné kúrenie - vykurovacie telesá   </t>
  </si>
  <si>
    <t>713482151</t>
  </si>
  <si>
    <t>Montáž trubíc z EPDM, hr.38-50,vnút.priemer do 38 mm</t>
  </si>
  <si>
    <t>283310001700</t>
  </si>
  <si>
    <t>Izolačná PE trubica TUBOLIT DG 40x9 mm (d potrubia x hr. izolácie), nadrezaná, AZ FLEX</t>
  </si>
  <si>
    <t>731</t>
  </si>
  <si>
    <t xml:space="preserve">Ústredné kúrenie - kotolne   </t>
  </si>
  <si>
    <t>731251000</t>
  </si>
  <si>
    <t>Vitocal 200- S AWB - M-E  201. D08 230V  vnútornú jednotku s obehovým  čerpadlom , kondenzátorom,  elektrickým  prietokovým ohrievačom  vykurovacej vody 9,0 kW  a 3 -cestým  prepínacím  ventilom so zabudovanou  ekvitermickou reguláciou  Vitotronic  200  W</t>
  </si>
  <si>
    <t>731291080</t>
  </si>
  <si>
    <t>Výhrevný pás  pre vaňu  kondenzátu 1,20 m</t>
  </si>
  <si>
    <t>731291100</t>
  </si>
  <si>
    <t>Inštalačná  sada  pre montáž vonkajšej  jednotky  na zem  Medená rúra 10x1 mm s tepelnou izoláciou  pre kvapalinu dľžka 12,5m  medená rúra  16x1 mm  s tepelnou izoláciou  pre horúci plyn  dľžka 12,5 m 2 ks  hlinikových konzol pre  montáž na zem</t>
  </si>
  <si>
    <t>484810006800</t>
  </si>
  <si>
    <t>Odkalovač  Vitotrap s izoláciou  28 mm</t>
  </si>
  <si>
    <t>484810006802</t>
  </si>
  <si>
    <t>Ponorný  snímač  teploty   (NTC 10 kOhm)  Pre meranie teploty v  ponornom  puzdre. S pripájacím  káblom ( 5,80m dlhým) a  konektorom</t>
  </si>
  <si>
    <t>998731101</t>
  </si>
  <si>
    <t>Presun hmôt pre kotolne umiestnené vo výške (hĺbke) do 6 m</t>
  </si>
  <si>
    <t>732</t>
  </si>
  <si>
    <t xml:space="preserve">Ústredné kúrenie - strojovne   </t>
  </si>
  <si>
    <t>732219240</t>
  </si>
  <si>
    <t>VIESSMANN Vitocell 100-E ( typ SVW)  Objem zásobníka  200L Akumulačný  zásobník  teplej vody z ocele  na každej  strane  pokrytý  mäkkou  tepelnoizolačnou  PUR  penou  plašť  z ocelového plechu  s epoxidovou  vrstvou  4 privarené  ponorné puzdrá teplomer</t>
  </si>
  <si>
    <t>484380000300</t>
  </si>
  <si>
    <t>Modulový  rozdelovač  DN 20, 3- násobný  možnosť  pripojenia  až  na  5- ich vykurovacich  okruhov , pre 3  vykurovacie  okruhy DN 20</t>
  </si>
  <si>
    <t>732230100</t>
  </si>
  <si>
    <t>Rozširovaci modul  DN  20 s izoláciou</t>
  </si>
  <si>
    <t>484420002600</t>
  </si>
  <si>
    <t>Súprava nástenných držiakov  pre  moduloý  rozdelovač DN 20  žltá  pozinkovaná  vrát  kolíkov a skrutiek ( na modulový rozdelovač 5- násobný odporúčame  2 súpravy nástenných  držakov )</t>
  </si>
  <si>
    <t>732331015</t>
  </si>
  <si>
    <t>Rýchlomontážna sada  bez  zmiešavača M 31  DN 20  pre nezmiešavaný vykurovaci  okruh   napr. pre vykurovacie telesá alebo zásobníky  vysokoúčinné čerpadlo Grundfos Alpha2 / 15-60 s 2 m káblom uzatvarací  ventil  na prívode a spiatočke  spätná  klapka</t>
  </si>
  <si>
    <t>484630005600</t>
  </si>
  <si>
    <t>Rýchlomontáž sada  so  zmiešavačom  M 32 DN 20  pre  zmiešavaný vzkurovaci   okruh napr. pre  vykurovacie  telesá alebo podlahové  vykurovanie  vysokoúčinné čerpadlo Grundfos Alpha 2 /15-60 s 2 m  káblom</t>
  </si>
  <si>
    <t>732460070</t>
  </si>
  <si>
    <t>Servomotor Typ SR  10 230V /50 Hz  servopohon pre zmiešovač volitelná  ručná  alebo  automatická  prevádzka</t>
  </si>
  <si>
    <t>484730006700</t>
  </si>
  <si>
    <t>Konektor  pre čerpadlo  vykurovacieho okruhu systémový  konektor s 5 zástrčkami  3 - pólový  3 kusy</t>
  </si>
  <si>
    <t>484730006701</t>
  </si>
  <si>
    <t>Konektor  pre motor  zmiešavač  systémový konektor s 5 zástrčkami , 4- pólový,  3 kusy</t>
  </si>
  <si>
    <t>484730014700</t>
  </si>
  <si>
    <t>Príložný  snímač teploty ( NTC 10 kOhm)  na meranie teploty  na rúrke . S  pripojovacím vedením  ( 5,80 mdlhým ) a  konektorom</t>
  </si>
  <si>
    <t>732491010</t>
  </si>
  <si>
    <t>Rozširovacia  sada  pre VO  so  zmiešavačom  ( nástenná  montáž )</t>
  </si>
  <si>
    <t>426140000100</t>
  </si>
  <si>
    <t>Komunikačný  modul LON  Plošný  spoj  elektroniky  na montáž do Vitotronic 100 /typ GC1) , 200 ( typ GW1) 300(typ GW2a FW 1) a 200- H</t>
  </si>
  <si>
    <t>734411112</t>
  </si>
  <si>
    <t>VIESSMANN Vitotronic 200-H  typHK 1 B  Pre  prípojenie   samostatného  motora  zmiešavača  ( príslušenstvo  .Pre   prípojenie  vykurovacieho   okruhu  je  potrebná  doplnková  sada pre  jeden  vykurovaci  okruh  so  zmiešavačom  ( príslušenstvo)</t>
  </si>
  <si>
    <t>724231151.S</t>
  </si>
  <si>
    <t>Spojovací kábel  LON  pre výmenu  dát  medzi   reguláciami s konektorom  RJ 45 7 m dlhý</t>
  </si>
  <si>
    <t>7242311457</t>
  </si>
  <si>
    <t>Koncový  odpor    na zakončenie  systémovej  komunikačnej   zbernice musí byť   na každom  vľnom   konci  nasadený jedden koncový odpor  ( 2 kus )</t>
  </si>
  <si>
    <t>7242311568</t>
  </si>
  <si>
    <t>Vitotrol 200 A   diaľkové ovládanie  pre  jeden  vykurovaci  okruh .</t>
  </si>
  <si>
    <t>7242311562</t>
  </si>
  <si>
    <t>Uvedenie  do prevádzky  Vitocal 200 -S   kontorola zapojenie a hydraulického  zapojenia   systému</t>
  </si>
  <si>
    <t>7242311563</t>
  </si>
  <si>
    <t>Dopojenie chladiaceho   okruhu   dopojenie  chladiaceho  potrubia medzi  vnútornou  a vonkajšou  jednotkou  preplach potrubia  chladiva dusikom  kontrola tesnosti a tlaková  skuška cca 20 min</t>
  </si>
  <si>
    <t>7242311564</t>
  </si>
  <si>
    <t>UDP  rozširovacej sady pre vykur . okruh  cena  zodpovedá 0,8  hod  práce technika</t>
  </si>
  <si>
    <t>7242311565</t>
  </si>
  <si>
    <t>Obhliadka  pred  UDP   na uveenie  do prevádky zariaení Viessmann  s vyššou technickou  náročnosťou</t>
  </si>
  <si>
    <t>7242311566</t>
  </si>
  <si>
    <t>Dopravné  náklady</t>
  </si>
  <si>
    <t>998732101</t>
  </si>
  <si>
    <t>Presun hmôt pre strojovne v objektoch výšky do 6 m</t>
  </si>
  <si>
    <t>733</t>
  </si>
  <si>
    <t xml:space="preserve">Ústredné kúrenie - rozvodné potrubie   </t>
  </si>
  <si>
    <t>733181406</t>
  </si>
  <si>
    <t>Montáž odkalovača privarovacieho DN 80</t>
  </si>
  <si>
    <t>551270018000</t>
  </si>
  <si>
    <t>Odvzdušňovač s odkalovačom Flamcovent Clean DN 80 S, prípoj na navarenie, FLAMCO</t>
  </si>
  <si>
    <t>733160006</t>
  </si>
  <si>
    <t>Montáž PP-RCT potrubia univerzálneho (max 70°) polyfúznym zváraním PN 20 D 25x2,8</t>
  </si>
  <si>
    <t>286140023400</t>
  </si>
  <si>
    <t>Rúra PP-R RCT INSTAPLAST celoplastová UNIBETA D 25x2,8 mm dĺ. 4 m PN 20, systém pre rozvod vody, kúrenia (max.70°C), stlačeného vzduchu, PIPELIFE</t>
  </si>
  <si>
    <t>733191302</t>
  </si>
  <si>
    <t>Tlaková skúška plastového potrubia nad 32 do 63 mm</t>
  </si>
  <si>
    <t>998733101</t>
  </si>
  <si>
    <t>Presun hmôt pre rozvody potrubia v objektoch výšky do 6 m</t>
  </si>
  <si>
    <t>734</t>
  </si>
  <si>
    <t xml:space="preserve">Ústredné kúrenie, armatúry.   </t>
  </si>
  <si>
    <t>734225832</t>
  </si>
  <si>
    <t>Montáž armatúr s jednim závitom DN 15</t>
  </si>
  <si>
    <t>734225833</t>
  </si>
  <si>
    <t>Montáž  armatur s dvojmi závitmi  DN 15</t>
  </si>
  <si>
    <t>734225834</t>
  </si>
  <si>
    <t>Montáž armatur  s dvojmi závitmi DN 25</t>
  </si>
  <si>
    <t>2860032941</t>
  </si>
  <si>
    <t>Uzatv. ventil MK 3/4</t>
  </si>
  <si>
    <t>2860032942</t>
  </si>
  <si>
    <t>Gulový ventil DN 25</t>
  </si>
  <si>
    <t>2860032943</t>
  </si>
  <si>
    <t>Rohový termost. ventil pre rebrik DN 15</t>
  </si>
  <si>
    <t>2860032944</t>
  </si>
  <si>
    <t>Termostatická hlavica Herz M28</t>
  </si>
  <si>
    <t>2860032945</t>
  </si>
  <si>
    <t>Filter DN 25</t>
  </si>
  <si>
    <t>2860032946</t>
  </si>
  <si>
    <t>Poistný ventil DN 20 3 bar</t>
  </si>
  <si>
    <t>2860032947</t>
  </si>
  <si>
    <t>AOV DN15</t>
  </si>
  <si>
    <t>998734201</t>
  </si>
  <si>
    <t>Presun hmôt pre armatúry v objektoch výšky do 6 m</t>
  </si>
  <si>
    <t>735</t>
  </si>
  <si>
    <t xml:space="preserve">Ústredné kúrenie - vykurovacie telesá   </t>
  </si>
  <si>
    <t>735311590</t>
  </si>
  <si>
    <t>Montáž zostavy rozdeľovač / zberač na stenu typ 10 cestný</t>
  </si>
  <si>
    <t>484650036200</t>
  </si>
  <si>
    <t>Rozdeľovač s prietokomermi z ušľachtilej ocele HKVD SX-AG, šxvxhĺ 596x341x89 mm, 10 vykurovacích okruhov, ušľachtilá oceľ, REHAU</t>
  </si>
  <si>
    <t>551240011900</t>
  </si>
  <si>
    <t>Set guľových kohútov pre HKVD SX-AG, HLV SX 1“ (2 ks priame) na pripojenie k rozdeľovaču, REHAU</t>
  </si>
  <si>
    <t>735311820</t>
  </si>
  <si>
    <t>Montáž skrinky rozdeľovača na omietku 10-13 okruhov</t>
  </si>
  <si>
    <t>484650043900</t>
  </si>
  <si>
    <t>Skrinka rozdelovača pre montáž na omietku AP 1005, šxvxhĺ 1005x730x130 mm, 10-13 okruhov, oceľový plech, biely, REHAU</t>
  </si>
  <si>
    <t>735311206</t>
  </si>
  <si>
    <t>Podlahové kúrenie REHAU s izolovanou systémovou doskou Varionova 30-2 potrubie RAUTHERM S 17x2,0 rozteč 150 mm</t>
  </si>
  <si>
    <t>735154140</t>
  </si>
  <si>
    <t>Montáž vykurovacieho telesa panelového dvojradového výšky 600 mm/ dĺžky 400-600 mm</t>
  </si>
  <si>
    <t>484530021000</t>
  </si>
  <si>
    <t>Teleso vykurovacie doskové dvojradové oceľové RADIK VK 22, vxlxhĺ 600x500x100 mm, pripojenie pravé spodné, závit G 1/2" vnútorný, KORADO</t>
  </si>
  <si>
    <t>735154142</t>
  </si>
  <si>
    <t>Montáž vykurovacieho telesa panelového dvojradového výšky 600 mm/ dĺžky 1000-1200 mm</t>
  </si>
  <si>
    <t>484530021500</t>
  </si>
  <si>
    <t>Teleso vykurovacie doskové dvojradové oceľové RADIK VK 22, vxlxhĺ 600x1000x100 mm, pripojenie pravé spodné, závit G 1/2" vnútorný, KORADO</t>
  </si>
  <si>
    <t>735162140</t>
  </si>
  <si>
    <t>Montáž vykurovacieho telesa rúrkového výšky 1500 mm</t>
  </si>
  <si>
    <t>484520001400</t>
  </si>
  <si>
    <t>Teleso vykurovacie rebríkové oceľové KORALUX LINEAR CLASSIC KLC, lxvxhĺ 750x1500x30 mm, pripojenie G 1/2" vnútorné, KORADO</t>
  </si>
  <si>
    <t>SO-03B - Rozpočet</t>
  </si>
  <si>
    <t>SO-03C - Rozpočet</t>
  </si>
  <si>
    <t>SO-04 A - Rozpočet</t>
  </si>
  <si>
    <t xml:space="preserve">M - Práce a dodávky M   </t>
  </si>
  <si>
    <t xml:space="preserve">    21-M - Elektromontáže   </t>
  </si>
  <si>
    <t xml:space="preserve">    36-M - Rozvádzač   </t>
  </si>
  <si>
    <t xml:space="preserve">Práce a dodávky M   </t>
  </si>
  <si>
    <t>21-M</t>
  </si>
  <si>
    <t xml:space="preserve">Elektromontáže   </t>
  </si>
  <si>
    <t>210010301</t>
  </si>
  <si>
    <t>Krabica prístrojová bez zapojenia (1901, KP 68, KZ 3)</t>
  </si>
  <si>
    <t>3450906510</t>
  </si>
  <si>
    <t>Krabica KU 68-1901</t>
  </si>
  <si>
    <t>256</t>
  </si>
  <si>
    <t>210010313</t>
  </si>
  <si>
    <t>Krabica (KO 125) odbočná s viečkom, bez zapojenia, štvorcová</t>
  </si>
  <si>
    <t>3450913000</t>
  </si>
  <si>
    <t>Krabica KO-125</t>
  </si>
  <si>
    <t>210010321</t>
  </si>
  <si>
    <t>Krabica (1903, KR 68) odbočná s viečkom, svorkovnicou vrátane zapojenia, kruhová</t>
  </si>
  <si>
    <t>3450907510</t>
  </si>
  <si>
    <t>Krabica KU 68-1903</t>
  </si>
  <si>
    <t>210110001</t>
  </si>
  <si>
    <t>Jednopólový spínač - radenie 1, nástenný pre prostredie obyčajné alebo vlhké vrátane zapojenia</t>
  </si>
  <si>
    <t>3450201320</t>
  </si>
  <si>
    <t>Spínač č.1, 230V/16A, IP20, ABB-Tango</t>
  </si>
  <si>
    <t>210110003</t>
  </si>
  <si>
    <t>Sériový spínač (prepínač) -  radenie 5, nástenný pre prostredie obyčajné alebo vlhké vrátane zapojenia</t>
  </si>
  <si>
    <t>3450201480</t>
  </si>
  <si>
    <t>Spínač č.5, 230V/16A, IP20, ABB-Tango</t>
  </si>
  <si>
    <t>210110004</t>
  </si>
  <si>
    <t>Striedavý spínač (prepínač) - radenie 6, nástenný pre prostredie obyčajné alebo vlhké vrátane zapojenia</t>
  </si>
  <si>
    <t>3450201570</t>
  </si>
  <si>
    <t>Spínač č.6, 230V/16A, IP20, ABB-Tango</t>
  </si>
  <si>
    <t>210110005</t>
  </si>
  <si>
    <t>Krížový spínač (prepínač) - radenie 7, nástenný pre prostredie obyčajné alebo vlhké vrátane zapojenia</t>
  </si>
  <si>
    <t>3450201660</t>
  </si>
  <si>
    <t>Spínač č.7, 230V/16A, IP20, ABB-Tango</t>
  </si>
  <si>
    <t>210110006</t>
  </si>
  <si>
    <t>Spínač štart stop KJD 12</t>
  </si>
  <si>
    <t>358120001400</t>
  </si>
  <si>
    <t>Vypínač štart stop KJD 12</t>
  </si>
  <si>
    <t>210110081</t>
  </si>
  <si>
    <t>Sporáková prípojka typ 39563 - 13C, nástenná vrátane tlejivky</t>
  </si>
  <si>
    <t>3450663610</t>
  </si>
  <si>
    <t>Sporákový spínač s dútnavkou 400/25A</t>
  </si>
  <si>
    <t>210111012</t>
  </si>
  <si>
    <t>Domová zásuvka polozapustená alebo zapustená, 10/16 A 250 V 2P + Z 2 x zapojenie</t>
  </si>
  <si>
    <t>3450359300</t>
  </si>
  <si>
    <t>Jednozásuvka 230V, 16A, IP20, ABB - Tango</t>
  </si>
  <si>
    <t>3450359400</t>
  </si>
  <si>
    <t>Dvojzásuvka 230V, 16A, IP20, ABB-Tango 5513A-C02357B</t>
  </si>
  <si>
    <t>210191501</t>
  </si>
  <si>
    <t>Rozvádzač  RE</t>
  </si>
  <si>
    <t>210191909</t>
  </si>
  <si>
    <t>Rozvádzač  Rb 1</t>
  </si>
  <si>
    <t>210192110</t>
  </si>
  <si>
    <t>Rozvádzač Rb 2</t>
  </si>
  <si>
    <t>2101921101</t>
  </si>
  <si>
    <t>Rozvádzač Rb 3</t>
  </si>
  <si>
    <t>345720377</t>
  </si>
  <si>
    <t>Rozvádzač RE</t>
  </si>
  <si>
    <t>345720431</t>
  </si>
  <si>
    <t>Rozvádzač Rb 1</t>
  </si>
  <si>
    <t>345720458</t>
  </si>
  <si>
    <t>3457204583</t>
  </si>
  <si>
    <t>210201080</t>
  </si>
  <si>
    <t>Zapojenie svietidla IP20, stropného - nástenného LED</t>
  </si>
  <si>
    <t>348320000700</t>
  </si>
  <si>
    <t>Svietidlo  stropné LED 1x15,3W, 2200 lm IP66, 672x95 mm, s vyšším krytím</t>
  </si>
  <si>
    <t>210201241</t>
  </si>
  <si>
    <t>Zapojenie svietidla IP20, 2x svetelný zdroj, zabudovatelné s lineárnou žiarovkou</t>
  </si>
  <si>
    <t>348130000700</t>
  </si>
  <si>
    <t>Svietidlo zabudovateľné obdĺžnikové podhľadové 2x18W, IP20, 1200x170 mm, EVG, stromčeková mriežka</t>
  </si>
  <si>
    <t>210201500</t>
  </si>
  <si>
    <t>Zapojenie svietidla 1x svetelný zdroj, núdzového, s lineárnou žiarovkou - núdzový režim</t>
  </si>
  <si>
    <t>348150000800</t>
  </si>
  <si>
    <t>Svietidlo núdzové nástenné so svetelným zdrojom LED 1x3,2W, 360x140 mm, 3 hod., IP22, stály režim</t>
  </si>
  <si>
    <t>210220031</t>
  </si>
  <si>
    <t>Ekvipotenciálna svorkovnica EPS 2 v krabici KO 125 E</t>
  </si>
  <si>
    <t>3410300258</t>
  </si>
  <si>
    <t>Krabica odbočná krabica + veko šedá KO 125 E KA</t>
  </si>
  <si>
    <t>3410301603</t>
  </si>
  <si>
    <t>Svorkovnica ekvipotencionálna EPS 2</t>
  </si>
  <si>
    <t>210220040</t>
  </si>
  <si>
    <t>Svorka na potrubie "BERNARD" vrátane pásika Cu</t>
  </si>
  <si>
    <t>3544247905</t>
  </si>
  <si>
    <t>Bernard svorka zemniaca ZSA 16, obj. č. ESV000000041; bleskozvodný a uzemňovací materiál</t>
  </si>
  <si>
    <t>3544247910</t>
  </si>
  <si>
    <t>Páska CU, obj. č. ESV000000038; bleskozvodný a uzemňovací materiál, dĺžka 0,5m</t>
  </si>
  <si>
    <t>210220301</t>
  </si>
  <si>
    <t>Ochranné pospájanie v práčovniach, kúpeľniach, pevne uložené Cu 4-16mm2</t>
  </si>
  <si>
    <t>3410350202</t>
  </si>
  <si>
    <t>H07V-U 6 Kábel pre pevné uloženie, medený harmonizovaný</t>
  </si>
  <si>
    <t>3410350201</t>
  </si>
  <si>
    <t>H07V-U 4 Kábel pre pevné uloženie, medený harmonizovaný</t>
  </si>
  <si>
    <t>3410350203</t>
  </si>
  <si>
    <t>H07V-U 10 Kábel pre pevné uloženie, medený harmonizovaný</t>
  </si>
  <si>
    <t>210800140</t>
  </si>
  <si>
    <t>Kábel medený uložený pevne CYKY 450/750 V 2x1,5</t>
  </si>
  <si>
    <t>3410350079</t>
  </si>
  <si>
    <t>CYKY-O 2x1,5 Kábel pre pevné uloženie, medený STN</t>
  </si>
  <si>
    <t>210800146</t>
  </si>
  <si>
    <t>Kábel medený uložený pevne CYKY 450/750 V 3x1,5</t>
  </si>
  <si>
    <t>34103500851</t>
  </si>
  <si>
    <t>CYKY-J 3x1,5 Kábel pre pevné uloženie, medený STN</t>
  </si>
  <si>
    <t>210800147</t>
  </si>
  <si>
    <t>Kábel medený uložený pevne CYKY 450/750 V 3x2,5</t>
  </si>
  <si>
    <t>3410350086</t>
  </si>
  <si>
    <t>CYKY-J 3x2,5 Kábel pre pevné uloženie, medený STN</t>
  </si>
  <si>
    <t>210800158</t>
  </si>
  <si>
    <t>Kábel medený uložený pevne CYKY 450/750 V 5x1,5</t>
  </si>
  <si>
    <t>3410350097</t>
  </si>
  <si>
    <t>CYKY-J 5x1,5 Kábel pre pevné uloženie, medený STN</t>
  </si>
  <si>
    <t>711712019</t>
  </si>
  <si>
    <t>Vysekanie drážky pre káble</t>
  </si>
  <si>
    <t>MV</t>
  </si>
  <si>
    <t>Murárske výpomoci</t>
  </si>
  <si>
    <t>PM</t>
  </si>
  <si>
    <t>Podružný materiál</t>
  </si>
  <si>
    <t>PPV</t>
  </si>
  <si>
    <t>Podiel pridružených výkonov</t>
  </si>
  <si>
    <t>36-M</t>
  </si>
  <si>
    <t xml:space="preserve">Rozvádzač   </t>
  </si>
  <si>
    <t>210010005</t>
  </si>
  <si>
    <t>Rúrka ohybná elektroinštalačná typ 23-36, uložená pod omietkou</t>
  </si>
  <si>
    <t>3450704400</t>
  </si>
  <si>
    <t>I-Rúrka FXP 25</t>
  </si>
  <si>
    <t>210220002</t>
  </si>
  <si>
    <t>Uzemňovacie vedenie na povrchu FeZn do 120 mm2</t>
  </si>
  <si>
    <t>3544223850</t>
  </si>
  <si>
    <t>Územňovacia pásovina ocelová žiarovo zinkovaná označenie 30 x 4 mm</t>
  </si>
  <si>
    <t>kg</t>
  </si>
  <si>
    <t>210220021</t>
  </si>
  <si>
    <t>Uzemňovacie vedenie v zemi FeZn vrátane izolácie spojov O 10mm</t>
  </si>
  <si>
    <t>3544224150</t>
  </si>
  <si>
    <t>Územňovací vodič ocelový žiarovo zinkovaný označenie O 10</t>
  </si>
  <si>
    <t>210220050</t>
  </si>
  <si>
    <t>Označenie zvodov číselnými štítkami</t>
  </si>
  <si>
    <t>3544247920</t>
  </si>
  <si>
    <t>Štítok orientačný 0, obj. č. EBL000000358; bleskozvodný a uzemňovací materiál</t>
  </si>
  <si>
    <t>210220306</t>
  </si>
  <si>
    <t>Revízia východzia</t>
  </si>
  <si>
    <t>210220800</t>
  </si>
  <si>
    <t>Uzemňovacie vedenie na povrchu  AlMgSi  O 8-10</t>
  </si>
  <si>
    <t>3544245350</t>
  </si>
  <si>
    <t>Územňovací vodič zliatina AlMgSi označenie O 8 Al</t>
  </si>
  <si>
    <t>210220814</t>
  </si>
  <si>
    <t>Podpery vedenia</t>
  </si>
  <si>
    <t>3544234950</t>
  </si>
  <si>
    <t>Podpera vedenia na vonkajšie izolácie  nerez akosť 1.4301 označenie  PV 17-4</t>
  </si>
  <si>
    <t>354410034800</t>
  </si>
  <si>
    <t>Podpera vedenia FeZn na ploché strechy označenie PV 21 oceľ</t>
  </si>
  <si>
    <t>210220831</t>
  </si>
  <si>
    <t>Zachytávacia tyč zliatina AlMgSi bez osadenia a s osadením JP10-30</t>
  </si>
  <si>
    <t>3544240350</t>
  </si>
  <si>
    <t>Zachytávacia tyč zliatina AlMgSi označenie JP 20 Al</t>
  </si>
  <si>
    <t>210220841</t>
  </si>
  <si>
    <t>Ochranná strieška AlMgSi</t>
  </si>
  <si>
    <t>3544240800</t>
  </si>
  <si>
    <t>Ochranná strieška horná zliatina AlMgSi označenie OS 01</t>
  </si>
  <si>
    <t>210220850</t>
  </si>
  <si>
    <t>Svorka zliatina AlMgSi k uzemňovacej tyči  SJ</t>
  </si>
  <si>
    <t>3544242500</t>
  </si>
  <si>
    <t>Svorka k zemniacej tyči D= 20 zliatina AlMgSi označenie SJ 01</t>
  </si>
  <si>
    <t>210220851</t>
  </si>
  <si>
    <t>Svorka zliatina AlMgSi krížová SK a diagonálna krížová DKS</t>
  </si>
  <si>
    <t>3544242750</t>
  </si>
  <si>
    <t>Svorka krížová zliatina AlMgSi označenie SK</t>
  </si>
  <si>
    <t>210220853</t>
  </si>
  <si>
    <t>Svorka zliatina AlMgSi spojovacia SS</t>
  </si>
  <si>
    <t>81</t>
  </si>
  <si>
    <t>3544243100</t>
  </si>
  <si>
    <t>Svorka spojovacia zliatina AlMgSi označenie SS</t>
  </si>
  <si>
    <t>210220856</t>
  </si>
  <si>
    <t>Svorka zliatina AlMgSi na odkvapový žľab SO</t>
  </si>
  <si>
    <t>3544243550</t>
  </si>
  <si>
    <t>Svorka okapová zliatina AlMgSi označenie SO Al</t>
  </si>
  <si>
    <t>210220857</t>
  </si>
  <si>
    <t>Svorka zliatina AlMgSi skúšobná SZ</t>
  </si>
  <si>
    <t>3544243600</t>
  </si>
  <si>
    <t>Svorka skušobná zliatina AlMgSi označenie SZ</t>
  </si>
  <si>
    <t>210220880</t>
  </si>
  <si>
    <t>Ochranný uholník zliatina AlMgSi   OU</t>
  </si>
  <si>
    <t>3544245000</t>
  </si>
  <si>
    <t>Ochraný uholník zliatina AlMgSi označenie OU 1,7 m Al</t>
  </si>
  <si>
    <t>210220881</t>
  </si>
  <si>
    <t>Držiak ochranného uholníka zliatina AlMgSi   DU-Z,D a DOU</t>
  </si>
  <si>
    <t>3544245150</t>
  </si>
  <si>
    <t>Držiak ochranného uholníka zliatina AlMgSi označenie DU Z</t>
  </si>
  <si>
    <t>210293015</t>
  </si>
  <si>
    <t>Označiť jednotlivé zvody číselnými štítkami (doplniť)</t>
  </si>
  <si>
    <t>3544247935</t>
  </si>
  <si>
    <t>Štítok orientačný 3, obj. č. EBL000000354; bleskozvodný a uzemňovací materiál</t>
  </si>
  <si>
    <t>2102930151</t>
  </si>
  <si>
    <t>Revízia bleskozvodu</t>
  </si>
  <si>
    <t>21029301511</t>
  </si>
  <si>
    <t>Prepojenie bleskozvodu na jestvujúci</t>
  </si>
  <si>
    <t>360190012</t>
  </si>
  <si>
    <t>Montáž a zapojenie rozvádzača RP</t>
  </si>
  <si>
    <t>3570190301</t>
  </si>
  <si>
    <t>Plastový rozvádzač, 42 modulový, zapustený, IP40</t>
  </si>
  <si>
    <t>3570190302</t>
  </si>
  <si>
    <t>Hlavný vypínač 400V/40A trojpól</t>
  </si>
  <si>
    <t>3570190303</t>
  </si>
  <si>
    <t>Prepäťová ochrana 4 pól V 25 B+C, MAXI/V/4</t>
  </si>
  <si>
    <t>35701903031</t>
  </si>
  <si>
    <t>Prúdový chránič s nadprúdovou ochranou 16A/0,03 A</t>
  </si>
  <si>
    <t>3570190304</t>
  </si>
  <si>
    <t>Istič jednopólový IJ/10A</t>
  </si>
  <si>
    <t>360190013</t>
  </si>
  <si>
    <t>Úprava rozvádzača RE/RH</t>
  </si>
  <si>
    <t>kpl</t>
  </si>
  <si>
    <t>SO-04B - Rozpočet</t>
  </si>
  <si>
    <t>SO-04C - Rozpočet</t>
  </si>
  <si>
    <t>SO-05A - Rozpočet</t>
  </si>
  <si>
    <t xml:space="preserve">    5 - Komunikácie   </t>
  </si>
  <si>
    <t>122201102.S</t>
  </si>
  <si>
    <t>Odkopávka a prekopávka nezapažená v hornine 3, nad 100 do 1000 m3</t>
  </si>
  <si>
    <t>122201109.S</t>
  </si>
  <si>
    <t>Odkopávky a prekopávky nezapažené. Príplatok k cenám za lepivosť horniny 3</t>
  </si>
  <si>
    <t xml:space="preserve">Komunikácie   </t>
  </si>
  <si>
    <t>564762111.S</t>
  </si>
  <si>
    <t>Podklad alebo kryt z kameniva hrubého drveného veľ. 32-63 mm (vibr.štrk) po zhut.hr. 200 mm</t>
  </si>
  <si>
    <t>583410003500.S</t>
  </si>
  <si>
    <t>Kamenivo drvené hrubé frakcia 32-63 mm</t>
  </si>
  <si>
    <t>596911143.S</t>
  </si>
  <si>
    <t>Kladenie betónovej zámkovej dlažby komunikácií pre peších hr. 60 mm pre peších nad 100 do 300 m2 so zriadením lôžka z kameniva hr. 30 mm</t>
  </si>
  <si>
    <t>592460007700.S</t>
  </si>
  <si>
    <t>Dlažba betónová škárová, rozmer 200x165x60 mm, prírodná</t>
  </si>
  <si>
    <t>596911163.S</t>
  </si>
  <si>
    <t>Kladenie betónovej zámkovej dlažby komunikácií pre peších hr. 80 mm pre peších nad 100 do 300 m2 so zriadením lôžka z kameniva hr. 30 mm</t>
  </si>
  <si>
    <t>592460008500.S</t>
  </si>
  <si>
    <t>Dlažba betónová škárová, rozmer 200x165x80 mm, prírodná</t>
  </si>
  <si>
    <t>914001111.S</t>
  </si>
  <si>
    <t>Osadenie a montáž cestnej zvislej dopravnej značky na stĺpik, stĺp, konzolu alebo objekt</t>
  </si>
  <si>
    <t>404450006000</t>
  </si>
  <si>
    <t>Zariadenie dopravné Z4a (Smerovacia doska ľavá), rozmer 330x1100 mm, obojstranná, plastová</t>
  </si>
  <si>
    <t>404410067800</t>
  </si>
  <si>
    <t>Zákazová značka B31a (Najvyššia dovolená rýchlosť), rozmer 500 mm, fólia RA2, pozinkovaná</t>
  </si>
  <si>
    <t>404410006500</t>
  </si>
  <si>
    <t>Výstražná značka A4a (Zúžená vozovka z oboch strán), rozmer 700 mm, fólia RA1, pozinkovaná</t>
  </si>
  <si>
    <t>404410000700</t>
  </si>
  <si>
    <t>Výstražná značka A19 (Práca), rozmer 700 mm, fólia RA1, pozinkovaná</t>
  </si>
  <si>
    <t>404410087000</t>
  </si>
  <si>
    <t>Príkazová značka C6b (Prikázaný smer jazdy obchádzania vľavo), rozmer 500 mm, fólia RA1, pozinkovaná</t>
  </si>
  <si>
    <t>915701111.S</t>
  </si>
  <si>
    <t>Zhotovenie vodorov. značenia z náterových hmôt hr. 2,5 až 3 mm - vodiace pruhy</t>
  </si>
  <si>
    <t>404460002000.S</t>
  </si>
  <si>
    <t>Rozpúšťadlová cestná farba biela, pre vodorovné dopravné značenie</t>
  </si>
  <si>
    <t>916561111.S</t>
  </si>
  <si>
    <t>Osadenie záhonového alebo parkového obrubníka betón., do lôžka z bet. pros. tr. C 12/15 s bočnou oporou</t>
  </si>
  <si>
    <t>592170001500.S</t>
  </si>
  <si>
    <t>Obrubník parkový, lxšxv 1000x50x200 mm, farebný</t>
  </si>
  <si>
    <t>916361111.S</t>
  </si>
  <si>
    <t>Osadenie cestného obrubníka betónového ležatého do lôžka z betónu prostého tr. C 12/15 s bočnou oporou</t>
  </si>
  <si>
    <t>592170002200.S</t>
  </si>
  <si>
    <t>Obrubník cestný, lxšxv 1000x150x260 mm, skosenie 120/40 mm</t>
  </si>
  <si>
    <t>935151124.S</t>
  </si>
  <si>
    <t>Osadenie odvodňovacieho plastového žľabu svetlej šírky 150 mm s roštom pre zaťaženie triedy D 400</t>
  </si>
  <si>
    <t>286630000300.S</t>
  </si>
  <si>
    <t>Odvodňovací žľab plastový PP, svetlej šírky 150 mm, s ochrannou hrany</t>
  </si>
  <si>
    <t>286630002000.S</t>
  </si>
  <si>
    <t>Kombi stena pre začiatok/koniec plastová PP, pre odvodňovacie žľaby plastové svetlej šírky 150 mm</t>
  </si>
  <si>
    <t>592270067700.S</t>
  </si>
  <si>
    <t>Mriežkový rošt pozinkovaný, dĺ. 1 m, D 400, pre odvodňovacie žľaby univerzálne polymérbetónové alebo plastové s ochrannou hranou svetlej šírky 150 mm</t>
  </si>
  <si>
    <t>SO-05B - Rozpočet</t>
  </si>
  <si>
    <t>SO-05C - Rozpočet</t>
  </si>
  <si>
    <t>SO-06A - Rozpočet</t>
  </si>
  <si>
    <t>131211101.S</t>
  </si>
  <si>
    <t>Hĺbenie jám v  hornine tr.3 súdržných - ručným náradím</t>
  </si>
  <si>
    <t>131211119.S</t>
  </si>
  <si>
    <t>Príplatok za lepivosť pri hĺbení jám ručným náradím v hornine tr. 3</t>
  </si>
  <si>
    <t>180402111.S</t>
  </si>
  <si>
    <t>Založenie trávnika parkového výsevom v rovine do 1:5</t>
  </si>
  <si>
    <t>005720001400.S</t>
  </si>
  <si>
    <t>Osivá tráv - semená parkovej zmesi</t>
  </si>
  <si>
    <t>182001111.S</t>
  </si>
  <si>
    <t>Plošná úprava terénu pri nerovnostiach terénu nad 50-100mm v rovine alebo na svahu do 1:5</t>
  </si>
  <si>
    <t>183101115.S</t>
  </si>
  <si>
    <t>Hĺbenie jamky v rovine alebo na svahu do 1:5, objem nad 0,125 do 0,40 m3</t>
  </si>
  <si>
    <t>184102114.S</t>
  </si>
  <si>
    <t>Výsadba dreviny s balom v rovine alebo na svahu do 1:5, priemer balu nad 400 do 500 mm</t>
  </si>
  <si>
    <t>564750111.S</t>
  </si>
  <si>
    <t>Podklad alebo kryt z kameniva hrubého drveného veľ. 8-16 mm s rozprestretím a zhutnením hr. 150 mm</t>
  </si>
  <si>
    <t>583410002000.S</t>
  </si>
  <si>
    <t>Kamenivo drvené hrubé frakcia 8-16 mm</t>
  </si>
  <si>
    <t>56787458</t>
  </si>
  <si>
    <t>Dodanie a montáž  športovej podlahy  liata guma</t>
  </si>
  <si>
    <t>936104211.S</t>
  </si>
  <si>
    <t>Osadenie odpadkového koša do betonovej pätky</t>
  </si>
  <si>
    <t>553560003600.S</t>
  </si>
  <si>
    <t>Kôš odpadkový 45 l, kruhový pôdorys, oceľová kostra opláštená drevenými lamelami z tropického dreva, výšky 920 mm</t>
  </si>
  <si>
    <t>936105227.S</t>
  </si>
  <si>
    <t>Montáž pružinových hojdačiek z kovových prvkov skladaných na mieste, osadené do betónových pätiek</t>
  </si>
  <si>
    <t>súb.</t>
  </si>
  <si>
    <t>553570023900.S</t>
  </si>
  <si>
    <t>Hojdačka pružinová - rôzne motívy, rozmer 108x30 mm, oceľ/plast</t>
  </si>
  <si>
    <t>936105231.S</t>
  </si>
  <si>
    <t>Montáž pieskoviska z kovových prvkov skladaných na mieste, osadené do betónových pätiek</t>
  </si>
  <si>
    <t>553570025800.S</t>
  </si>
  <si>
    <t>Pieskovisko, rozmer 3000x2000x310 mm, hliník, HDPE</t>
  </si>
  <si>
    <t>936105271.S</t>
  </si>
  <si>
    <t>Montáž edukatívnych prvkov z kovových prvkov skladaných na mieste, osadené do betónových pätiek</t>
  </si>
  <si>
    <t>553570026100</t>
  </si>
  <si>
    <t>Tabuľa - piškvorky, rozmer 1200x1300x125 mm, hliník, HDPE, oceľ, FUN TIME</t>
  </si>
  <si>
    <t>936105351.S</t>
  </si>
  <si>
    <t>Montáž detských domčekov z prvkov zložených z výroby, drevené alebo kovové, osadené do betónových pätiek</t>
  </si>
  <si>
    <t>553570000100</t>
  </si>
  <si>
    <t>Detské prvky PIPE AGE, SCARAB I. šmykľavka s lanovým výlezom 3,5x2,0x2,2 m</t>
  </si>
  <si>
    <t>936124121.S</t>
  </si>
  <si>
    <t>Osadenie parkovej lavičky so zabetonováním nôh</t>
  </si>
  <si>
    <t>553560002500</t>
  </si>
  <si>
    <t>Lavička parková s operadlom a opierkami pod ruky DIVA LD155b, oceľová konštrukcia, sedadlo a operadlo z lamiel z borovicového dreva, dĺžky 1505 mm</t>
  </si>
  <si>
    <t>998231311.S</t>
  </si>
  <si>
    <t>Presun hmôt pre sadovnícke a krajinárske úpravy do 5000 m vodorovne bez zvislého presunu</t>
  </si>
  <si>
    <t>SO-06B - Rozpočet</t>
  </si>
  <si>
    <t>SO-06C - Rozpočet</t>
  </si>
  <si>
    <t>SO-07A - Rozpočet</t>
  </si>
  <si>
    <t>132201101</t>
  </si>
  <si>
    <t>132201109</t>
  </si>
  <si>
    <t>133201101</t>
  </si>
  <si>
    <t>Výkop šachty zapaženej, hornina 3 do 100 m3</t>
  </si>
  <si>
    <t>133201109</t>
  </si>
  <si>
    <t>Príplatok k cenám za lepivosť pri hĺbení šachiet zapažených i nezapažených v hornine 3</t>
  </si>
  <si>
    <t>175101102</t>
  </si>
  <si>
    <t>Obsyp potrubia sypaninou z vhodných hornín 1 až 4 s prehodením sypaniny</t>
  </si>
  <si>
    <t>583310002700</t>
  </si>
  <si>
    <t>Štrkopiesok frakcia 0-8 mm, STN EN 12620 + A1</t>
  </si>
  <si>
    <t>171201202</t>
  </si>
  <si>
    <t>Uloženie sypaniny na skládky nad 100 do 1000 m3</t>
  </si>
  <si>
    <t>271573001</t>
  </si>
  <si>
    <t>Násyp pod základové  konštrukcie so zhutnením zo štrkopiesku fr.0-32 mm</t>
  </si>
  <si>
    <t>722263416</t>
  </si>
  <si>
    <t>Montáž vodomeru závit. jednovtokového suchobežného G 3/4 (2 m3.h-1)</t>
  </si>
  <si>
    <t>388240002100</t>
  </si>
  <si>
    <t>Vodomer viacvtokový VM 3-5 3/4</t>
  </si>
  <si>
    <t>871181002</t>
  </si>
  <si>
    <t>Montáž vodovodného potrubia z dvojvsrtvového PE 100 SDR11/PN16 zváraných natupo D 40x3,7 mm</t>
  </si>
  <si>
    <t>286130033500</t>
  </si>
  <si>
    <t>Rúra HDPE na vodu PE100 PN16 SDR11 40x3,7x100 m, WAVIN</t>
  </si>
  <si>
    <t>871221006</t>
  </si>
  <si>
    <t>Montáž vodovodného potrubia z dvojvsrtvového PE 100 SDR11/PN16 zváraných natupo D 63x5,8 mm</t>
  </si>
  <si>
    <t>286130033700</t>
  </si>
  <si>
    <t>Rúra HDPE na vodu PE100 PN16 SDR11 63x5,8x100 m, WAVIN</t>
  </si>
  <si>
    <t>286530020400</t>
  </si>
  <si>
    <t>Koleno 90° na tupo PE 100, na vodu, plyn a kanalizáciu, SDR 11 L D 63 mm, WAVIN</t>
  </si>
  <si>
    <t>891163111</t>
  </si>
  <si>
    <t>Montáž vodovodnej armatúry na potrubí ventil hlavný pre prípojky DN 25</t>
  </si>
  <si>
    <t>5511084600</t>
  </si>
  <si>
    <t>Ventil k armaturám pro vodovod priamy KE 181 A1</t>
  </si>
  <si>
    <t>891211111</t>
  </si>
  <si>
    <t>Montáž vodovodného posúvača s osadením zemnej súpravy (bez poklopov) DN 50</t>
  </si>
  <si>
    <t>422210001600</t>
  </si>
  <si>
    <t>Zemná súprava posúvačová Y 1020 D 50 mm</t>
  </si>
  <si>
    <t>891269111</t>
  </si>
  <si>
    <t>Montáž navrtávacieho pásu s ventilom Jt 1 MPa na potr. z rúr liat., oceľ., plast., DN 100</t>
  </si>
  <si>
    <t>4227531001</t>
  </si>
  <si>
    <t>Navrtávaci pás HA COM uzáverový DN 100-1  na vodu HAWLE</t>
  </si>
  <si>
    <t>892233111</t>
  </si>
  <si>
    <t>Preplach a dezinfekcia vodovodného potrubia DN od 40 do 70</t>
  </si>
  <si>
    <t>892241111</t>
  </si>
  <si>
    <t>Ostatné práce na rúrovom vedení, tlakové skúšky vodovodného potrubia DN do 80</t>
  </si>
  <si>
    <t>893301001</t>
  </si>
  <si>
    <t>Osadenie vodomernej šachty železobetónovej, hmotnosti do 3 t</t>
  </si>
  <si>
    <t>594300000500</t>
  </si>
  <si>
    <t>Vodomerná a armatúrna šachta BG, lxšxv 1600x1200x1800 mm, objem 3,5 m3, železobetónová, HYDRO BG</t>
  </si>
  <si>
    <t>899401112</t>
  </si>
  <si>
    <t>Osadenie poklopu liatinového posúvačového</t>
  </si>
  <si>
    <t>552410000100</t>
  </si>
  <si>
    <t>Poklop posúvačový Y 4504</t>
  </si>
  <si>
    <t>899401113</t>
  </si>
  <si>
    <t>Osadenie poklopu liatinového hydrantového</t>
  </si>
  <si>
    <t>552410002300</t>
  </si>
  <si>
    <t>Poklop liatinový T 600 D 400, WAVIN</t>
  </si>
  <si>
    <t>998276101</t>
  </si>
  <si>
    <t>Presun hmôt pre rúrové vedenie hĺbené z rúr z plast., hmôt alebo sklolamin. v otvorenom výkope</t>
  </si>
  <si>
    <t>SO-07B - Rozpočet</t>
  </si>
  <si>
    <t>SO-07C - Rozpočet</t>
  </si>
  <si>
    <t>SO-08A - Rozpočet</t>
  </si>
  <si>
    <t>133201202.S</t>
  </si>
  <si>
    <t>Výkop šachty nezapaženej, hornina 3 nad 100 m3</t>
  </si>
  <si>
    <t>133201209.S</t>
  </si>
  <si>
    <t>Príplatok k cenám za lepivosť horniny tr.3</t>
  </si>
  <si>
    <t>174101002</t>
  </si>
  <si>
    <t>Zásyp sypaninou so zhutnením jám, šachiet, rýh, zárezov alebo okolo objektov nad 100 do 1000 m3</t>
  </si>
  <si>
    <t>583310000700</t>
  </si>
  <si>
    <t>Kamenivo ťažené drobné frakcia 0-4 mm, STN EN 13043</t>
  </si>
  <si>
    <t>181101102</t>
  </si>
  <si>
    <t>Úprava pláne v zárezoch v hornine 1-4 so zhutnením</t>
  </si>
  <si>
    <t>871356006</t>
  </si>
  <si>
    <t>Montáž kanalizačného PVC-U potrubia hladkého viacvrstvového DN 200</t>
  </si>
  <si>
    <t>286110007400</t>
  </si>
  <si>
    <t>Rúra kanalizačná PVC-U gravitačná, hladká SN4 - KG, ML - viacvrstvová, DN 200, dĺ. 5 m, WAVIN</t>
  </si>
  <si>
    <t>894431133</t>
  </si>
  <si>
    <t>Montáž revíznej šachty z PVC, DN 400/160 (DN šachty/DN potr. ved.), tlak 12,5 t, hl. 1400 do 1700mm</t>
  </si>
  <si>
    <t>286610027100</t>
  </si>
  <si>
    <t>Predĺženie DN 400, dĺžka 2 m, hladka rúra PVC, pre PP revízne šachty, PIPELIFE</t>
  </si>
  <si>
    <t>286620000100</t>
  </si>
  <si>
    <t>Poklop plastový, pre zaťaženie do 1,5 t, pre PP revízne šachty DN 315, PIPELIFE</t>
  </si>
  <si>
    <t>286610002300</t>
  </si>
  <si>
    <t>Zberné dno DN 400, vtok/výtok DN 160, pre PP revízne šachty na PVC hladkú kanalizáciu s predĺžením, PIPELIFE</t>
  </si>
  <si>
    <t>899103111</t>
  </si>
  <si>
    <t>Osadenie poklopu liatinového a oceľového vrátane rámu hmotn. nad 100 do 150 kg</t>
  </si>
  <si>
    <t>SO-08B - Rozpočet</t>
  </si>
  <si>
    <t>SO-08C - Rozpočet</t>
  </si>
  <si>
    <t>SO-09A - Rozpočet</t>
  </si>
  <si>
    <t>133201102</t>
  </si>
  <si>
    <t>Výkop šachty zapaženej, hornina 3 nad 100 m3</t>
  </si>
  <si>
    <t>583310002800</t>
  </si>
  <si>
    <t>Štrkopiesok frakcia 0-8 mm, STN EN 13242 + A1</t>
  </si>
  <si>
    <t>273313611</t>
  </si>
  <si>
    <t>894170031</t>
  </si>
  <si>
    <t>Montáž filtračno-usadzovacej šachty FDN300, DN 300, výška 1000 mm</t>
  </si>
  <si>
    <t>286610047400</t>
  </si>
  <si>
    <t>Filtračno-usadzovacia šachta FDN300 s poklopom, DN 300, výška 1 m, EKODREN</t>
  </si>
  <si>
    <t>895970003</t>
  </si>
  <si>
    <t>Montáž vsakovacieho bloku neinšpekčného 1200x600x600 mm vrátane geotextílie</t>
  </si>
  <si>
    <t>286650001200</t>
  </si>
  <si>
    <t>Vsakovací blok Q-BB, rozmer 1200x600x600 mm, objem 413 l, PP, WAVIN</t>
  </si>
  <si>
    <t>SO-09B - Rozpočet</t>
  </si>
  <si>
    <t>SO-09C -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</si>
</sst>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/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1" fillId="0" borderId="19" xfId="0" applyFont="1" applyBorder="1" applyAlignment="1">
      <alignment horizontal="left" vertical="center"/>
    </xf>
    <xf numFmtId="0" fontId="31" fillId="0" borderId="20" xfId="0" applyFont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4" borderId="8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3"/>
  <sheetViews>
    <sheetView showGridLines="0" tabSelected="1" topLeftCell="A16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210" t="s">
        <v>5</v>
      </c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86" t="s">
        <v>12</v>
      </c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R5" s="17"/>
      <c r="BS5" s="14" t="s">
        <v>6</v>
      </c>
    </row>
    <row r="6" spans="1:74" s="1" customFormat="1" ht="36.9" customHeight="1">
      <c r="B6" s="17"/>
      <c r="D6" s="22" t="s">
        <v>13</v>
      </c>
      <c r="K6" s="188" t="s">
        <v>14</v>
      </c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45" customHeight="1">
      <c r="B11" s="17"/>
      <c r="E11" s="21" t="s">
        <v>18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24</v>
      </c>
      <c r="AK13" s="23" t="s">
        <v>22</v>
      </c>
      <c r="AN13" s="21" t="s">
        <v>1</v>
      </c>
      <c r="AR13" s="17"/>
      <c r="BS13" s="14" t="s">
        <v>6</v>
      </c>
    </row>
    <row r="14" spans="1:74" ht="13.2">
      <c r="B14" s="17"/>
      <c r="E14" s="21" t="s">
        <v>18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25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45" customHeight="1">
      <c r="B17" s="17"/>
      <c r="E17" s="21" t="s">
        <v>18</v>
      </c>
      <c r="AK17" s="23" t="s">
        <v>23</v>
      </c>
      <c r="AN17" s="21" t="s">
        <v>1</v>
      </c>
      <c r="AR17" s="17"/>
      <c r="BS17" s="14" t="s">
        <v>26</v>
      </c>
    </row>
    <row r="18" spans="1:71" s="1" customFormat="1" ht="6.9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27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45" customHeight="1">
      <c r="B20" s="17"/>
      <c r="E20" s="21" t="s">
        <v>18</v>
      </c>
      <c r="AK20" s="23" t="s">
        <v>23</v>
      </c>
      <c r="AN20" s="21" t="s">
        <v>1</v>
      </c>
      <c r="AR20" s="17"/>
      <c r="BS20" s="14" t="s">
        <v>26</v>
      </c>
    </row>
    <row r="21" spans="1:71" s="1" customFormat="1" ht="6.9" customHeight="1">
      <c r="B21" s="17"/>
      <c r="AR21" s="17"/>
    </row>
    <row r="22" spans="1:71" s="1" customFormat="1" ht="12" customHeight="1">
      <c r="B22" s="17"/>
      <c r="D22" s="23" t="s">
        <v>28</v>
      </c>
      <c r="AR22" s="17"/>
    </row>
    <row r="23" spans="1:71" s="1" customFormat="1" ht="16.5" customHeight="1">
      <c r="B23" s="17"/>
      <c r="E23" s="189" t="s">
        <v>1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R23" s="17"/>
    </row>
    <row r="24" spans="1:71" s="1" customFormat="1" ht="6.9" customHeight="1">
      <c r="B24" s="17"/>
      <c r="AR24" s="17"/>
    </row>
    <row r="25" spans="1:71" s="1" customFormat="1" ht="6.9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5" customHeight="1">
      <c r="A26" s="26"/>
      <c r="B26" s="27"/>
      <c r="C26" s="26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0">
        <f>ROUND(AG94,2)</f>
        <v>579997.11</v>
      </c>
      <c r="AL26" s="191"/>
      <c r="AM26" s="191"/>
      <c r="AN26" s="191"/>
      <c r="AO26" s="191"/>
      <c r="AP26" s="26"/>
      <c r="AQ26" s="26"/>
      <c r="AR26" s="27"/>
      <c r="BE26" s="26"/>
    </row>
    <row r="27" spans="1:71" s="2" customFormat="1" ht="6.9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3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2" t="s">
        <v>30</v>
      </c>
      <c r="M28" s="192"/>
      <c r="N28" s="192"/>
      <c r="O28" s="192"/>
      <c r="P28" s="192"/>
      <c r="Q28" s="26"/>
      <c r="R28" s="26"/>
      <c r="S28" s="26"/>
      <c r="T28" s="26"/>
      <c r="U28" s="26"/>
      <c r="V28" s="26"/>
      <c r="W28" s="192" t="s">
        <v>31</v>
      </c>
      <c r="X28" s="192"/>
      <c r="Y28" s="192"/>
      <c r="Z28" s="192"/>
      <c r="AA28" s="192"/>
      <c r="AB28" s="192"/>
      <c r="AC28" s="192"/>
      <c r="AD28" s="192"/>
      <c r="AE28" s="192"/>
      <c r="AF28" s="26"/>
      <c r="AG28" s="26"/>
      <c r="AH28" s="26"/>
      <c r="AI28" s="26"/>
      <c r="AJ28" s="26"/>
      <c r="AK28" s="192" t="s">
        <v>32</v>
      </c>
      <c r="AL28" s="192"/>
      <c r="AM28" s="192"/>
      <c r="AN28" s="192"/>
      <c r="AO28" s="192"/>
      <c r="AP28" s="26"/>
      <c r="AQ28" s="26"/>
      <c r="AR28" s="27"/>
      <c r="BE28" s="26"/>
    </row>
    <row r="29" spans="1:71" s="3" customFormat="1" ht="14.4" customHeight="1">
      <c r="B29" s="31"/>
      <c r="D29" s="23" t="s">
        <v>33</v>
      </c>
      <c r="F29" s="32" t="s">
        <v>34</v>
      </c>
      <c r="L29" s="193">
        <v>0.2</v>
      </c>
      <c r="M29" s="194"/>
      <c r="N29" s="194"/>
      <c r="O29" s="194"/>
      <c r="P29" s="194"/>
      <c r="Q29" s="33"/>
      <c r="R29" s="33"/>
      <c r="S29" s="33"/>
      <c r="T29" s="33"/>
      <c r="U29" s="33"/>
      <c r="V29" s="33"/>
      <c r="W29" s="195">
        <f>ROUND(AZ94, 2)</f>
        <v>0</v>
      </c>
      <c r="X29" s="194"/>
      <c r="Y29" s="194"/>
      <c r="Z29" s="194"/>
      <c r="AA29" s="194"/>
      <c r="AB29" s="194"/>
      <c r="AC29" s="194"/>
      <c r="AD29" s="194"/>
      <c r="AE29" s="194"/>
      <c r="AF29" s="33"/>
      <c r="AG29" s="33"/>
      <c r="AH29" s="33"/>
      <c r="AI29" s="33"/>
      <c r="AJ29" s="33"/>
      <c r="AK29" s="195">
        <f>ROUND(AV94, 2)</f>
        <v>0</v>
      </c>
      <c r="AL29" s="194"/>
      <c r="AM29" s="194"/>
      <c r="AN29" s="194"/>
      <c r="AO29" s="194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1:71" s="3" customFormat="1" ht="14.4" customHeight="1">
      <c r="B30" s="31"/>
      <c r="F30" s="32" t="s">
        <v>35</v>
      </c>
      <c r="L30" s="198">
        <v>0.2</v>
      </c>
      <c r="M30" s="197"/>
      <c r="N30" s="197"/>
      <c r="O30" s="197"/>
      <c r="P30" s="197"/>
      <c r="W30" s="196">
        <f>ROUND(BA94, 2)</f>
        <v>579997.11</v>
      </c>
      <c r="X30" s="197"/>
      <c r="Y30" s="197"/>
      <c r="Z30" s="197"/>
      <c r="AA30" s="197"/>
      <c r="AB30" s="197"/>
      <c r="AC30" s="197"/>
      <c r="AD30" s="197"/>
      <c r="AE30" s="197"/>
      <c r="AK30" s="196">
        <f>ROUND(AW94, 2)</f>
        <v>115999.42</v>
      </c>
      <c r="AL30" s="197"/>
      <c r="AM30" s="197"/>
      <c r="AN30" s="197"/>
      <c r="AO30" s="197"/>
      <c r="AR30" s="31"/>
    </row>
    <row r="31" spans="1:71" s="3" customFormat="1" ht="14.4" hidden="1" customHeight="1">
      <c r="B31" s="31"/>
      <c r="F31" s="23" t="s">
        <v>36</v>
      </c>
      <c r="L31" s="198">
        <v>0.2</v>
      </c>
      <c r="M31" s="197"/>
      <c r="N31" s="197"/>
      <c r="O31" s="197"/>
      <c r="P31" s="197"/>
      <c r="W31" s="196">
        <f>ROUND(BB94, 2)</f>
        <v>0</v>
      </c>
      <c r="X31" s="197"/>
      <c r="Y31" s="197"/>
      <c r="Z31" s="197"/>
      <c r="AA31" s="197"/>
      <c r="AB31" s="197"/>
      <c r="AC31" s="197"/>
      <c r="AD31" s="197"/>
      <c r="AE31" s="197"/>
      <c r="AK31" s="196">
        <v>0</v>
      </c>
      <c r="AL31" s="197"/>
      <c r="AM31" s="197"/>
      <c r="AN31" s="197"/>
      <c r="AO31" s="197"/>
      <c r="AR31" s="31"/>
    </row>
    <row r="32" spans="1:71" s="3" customFormat="1" ht="14.4" hidden="1" customHeight="1">
      <c r="B32" s="31"/>
      <c r="F32" s="23" t="s">
        <v>37</v>
      </c>
      <c r="L32" s="198">
        <v>0.2</v>
      </c>
      <c r="M32" s="197"/>
      <c r="N32" s="197"/>
      <c r="O32" s="197"/>
      <c r="P32" s="197"/>
      <c r="W32" s="196">
        <f>ROUND(BC94, 2)</f>
        <v>0</v>
      </c>
      <c r="X32" s="197"/>
      <c r="Y32" s="197"/>
      <c r="Z32" s="197"/>
      <c r="AA32" s="197"/>
      <c r="AB32" s="197"/>
      <c r="AC32" s="197"/>
      <c r="AD32" s="197"/>
      <c r="AE32" s="197"/>
      <c r="AK32" s="196">
        <v>0</v>
      </c>
      <c r="AL32" s="197"/>
      <c r="AM32" s="197"/>
      <c r="AN32" s="197"/>
      <c r="AO32" s="197"/>
      <c r="AR32" s="31"/>
    </row>
    <row r="33" spans="1:57" s="3" customFormat="1" ht="14.4" hidden="1" customHeight="1">
      <c r="B33" s="31"/>
      <c r="F33" s="32" t="s">
        <v>38</v>
      </c>
      <c r="L33" s="193">
        <v>0</v>
      </c>
      <c r="M33" s="194"/>
      <c r="N33" s="194"/>
      <c r="O33" s="194"/>
      <c r="P33" s="194"/>
      <c r="Q33" s="33"/>
      <c r="R33" s="33"/>
      <c r="S33" s="33"/>
      <c r="T33" s="33"/>
      <c r="U33" s="33"/>
      <c r="V33" s="33"/>
      <c r="W33" s="195">
        <f>ROUND(BD94, 2)</f>
        <v>0</v>
      </c>
      <c r="X33" s="194"/>
      <c r="Y33" s="194"/>
      <c r="Z33" s="194"/>
      <c r="AA33" s="194"/>
      <c r="AB33" s="194"/>
      <c r="AC33" s="194"/>
      <c r="AD33" s="194"/>
      <c r="AE33" s="194"/>
      <c r="AF33" s="33"/>
      <c r="AG33" s="33"/>
      <c r="AH33" s="33"/>
      <c r="AI33" s="33"/>
      <c r="AJ33" s="33"/>
      <c r="AK33" s="195">
        <v>0</v>
      </c>
      <c r="AL33" s="194"/>
      <c r="AM33" s="194"/>
      <c r="AN33" s="194"/>
      <c r="AO33" s="194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7" s="2" customFormat="1" ht="6.9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5" customHeight="1">
      <c r="A35" s="26"/>
      <c r="B35" s="27"/>
      <c r="C35" s="35"/>
      <c r="D35" s="36" t="s">
        <v>39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40</v>
      </c>
      <c r="U35" s="37"/>
      <c r="V35" s="37"/>
      <c r="W35" s="37"/>
      <c r="X35" s="202" t="s">
        <v>41</v>
      </c>
      <c r="Y35" s="200"/>
      <c r="Z35" s="200"/>
      <c r="AA35" s="200"/>
      <c r="AB35" s="200"/>
      <c r="AC35" s="37"/>
      <c r="AD35" s="37"/>
      <c r="AE35" s="37"/>
      <c r="AF35" s="37"/>
      <c r="AG35" s="37"/>
      <c r="AH35" s="37"/>
      <c r="AI35" s="37"/>
      <c r="AJ35" s="37"/>
      <c r="AK35" s="199">
        <f>SUM(AK26:AK33)</f>
        <v>695996.53</v>
      </c>
      <c r="AL35" s="200"/>
      <c r="AM35" s="200"/>
      <c r="AN35" s="200"/>
      <c r="AO35" s="201"/>
      <c r="AP35" s="35"/>
      <c r="AQ35" s="35"/>
      <c r="AR35" s="27"/>
      <c r="BE35" s="26"/>
    </row>
    <row r="36" spans="1:57" s="2" customFormat="1" ht="6.9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39"/>
      <c r="D49" s="40" t="s">
        <v>42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43</v>
      </c>
      <c r="AI49" s="41"/>
      <c r="AJ49" s="41"/>
      <c r="AK49" s="41"/>
      <c r="AL49" s="41"/>
      <c r="AM49" s="41"/>
      <c r="AN49" s="41"/>
      <c r="AO49" s="41"/>
      <c r="AR49" s="39"/>
    </row>
    <row r="50" spans="1:57" ht="10.199999999999999">
      <c r="B50" s="17"/>
      <c r="AR50" s="17"/>
    </row>
    <row r="51" spans="1:57" ht="10.199999999999999">
      <c r="B51" s="17"/>
      <c r="AR51" s="17"/>
    </row>
    <row r="52" spans="1:57" ht="10.199999999999999">
      <c r="B52" s="17"/>
      <c r="AR52" s="17"/>
    </row>
    <row r="53" spans="1:57" ht="10.199999999999999">
      <c r="B53" s="17"/>
      <c r="AR53" s="17"/>
    </row>
    <row r="54" spans="1:57" ht="10.199999999999999">
      <c r="B54" s="17"/>
      <c r="AR54" s="17"/>
    </row>
    <row r="55" spans="1:57" ht="10.199999999999999">
      <c r="B55" s="17"/>
      <c r="AR55" s="17"/>
    </row>
    <row r="56" spans="1:57" ht="10.199999999999999">
      <c r="B56" s="17"/>
      <c r="AR56" s="17"/>
    </row>
    <row r="57" spans="1:57" ht="10.199999999999999">
      <c r="B57" s="17"/>
      <c r="AR57" s="17"/>
    </row>
    <row r="58" spans="1:57" ht="10.199999999999999">
      <c r="B58" s="17"/>
      <c r="AR58" s="17"/>
    </row>
    <row r="59" spans="1:57" ht="10.199999999999999">
      <c r="B59" s="17"/>
      <c r="AR59" s="17"/>
    </row>
    <row r="60" spans="1:57" s="2" customFormat="1" ht="13.2">
      <c r="A60" s="26"/>
      <c r="B60" s="27"/>
      <c r="C60" s="26"/>
      <c r="D60" s="42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44</v>
      </c>
      <c r="AI60" s="29"/>
      <c r="AJ60" s="29"/>
      <c r="AK60" s="29"/>
      <c r="AL60" s="29"/>
      <c r="AM60" s="42" t="s">
        <v>45</v>
      </c>
      <c r="AN60" s="29"/>
      <c r="AO60" s="29"/>
      <c r="AP60" s="26"/>
      <c r="AQ60" s="26"/>
      <c r="AR60" s="27"/>
      <c r="BE60" s="26"/>
    </row>
    <row r="61" spans="1:57" ht="10.199999999999999">
      <c r="B61" s="17"/>
      <c r="AR61" s="17"/>
    </row>
    <row r="62" spans="1:57" ht="10.199999999999999">
      <c r="B62" s="17"/>
      <c r="AR62" s="17"/>
    </row>
    <row r="63" spans="1:57" ht="10.199999999999999">
      <c r="B63" s="17"/>
      <c r="AR63" s="17"/>
    </row>
    <row r="64" spans="1:57" s="2" customFormat="1" ht="13.2">
      <c r="A64" s="26"/>
      <c r="B64" s="27"/>
      <c r="C64" s="26"/>
      <c r="D64" s="40" t="s">
        <v>46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47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E64" s="26"/>
    </row>
    <row r="65" spans="1:57" ht="10.199999999999999">
      <c r="B65" s="17"/>
      <c r="AR65" s="17"/>
    </row>
    <row r="66" spans="1:57" ht="10.199999999999999">
      <c r="B66" s="17"/>
      <c r="AR66" s="17"/>
    </row>
    <row r="67" spans="1:57" ht="10.199999999999999">
      <c r="B67" s="17"/>
      <c r="AR67" s="17"/>
    </row>
    <row r="68" spans="1:57" ht="10.199999999999999">
      <c r="B68" s="17"/>
      <c r="AR68" s="17"/>
    </row>
    <row r="69" spans="1:57" ht="10.199999999999999">
      <c r="B69" s="17"/>
      <c r="AR69" s="17"/>
    </row>
    <row r="70" spans="1:57" ht="10.199999999999999">
      <c r="B70" s="17"/>
      <c r="AR70" s="17"/>
    </row>
    <row r="71" spans="1:57" ht="10.199999999999999">
      <c r="B71" s="17"/>
      <c r="AR71" s="17"/>
    </row>
    <row r="72" spans="1:57" ht="10.199999999999999">
      <c r="B72" s="17"/>
      <c r="AR72" s="17"/>
    </row>
    <row r="73" spans="1:57" ht="10.199999999999999">
      <c r="B73" s="17"/>
      <c r="AR73" s="17"/>
    </row>
    <row r="74" spans="1:57" ht="10.199999999999999">
      <c r="B74" s="17"/>
      <c r="AR74" s="17"/>
    </row>
    <row r="75" spans="1:57" s="2" customFormat="1" ht="13.2">
      <c r="A75" s="26"/>
      <c r="B75" s="27"/>
      <c r="C75" s="26"/>
      <c r="D75" s="42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44</v>
      </c>
      <c r="AI75" s="29"/>
      <c r="AJ75" s="29"/>
      <c r="AK75" s="29"/>
      <c r="AL75" s="29"/>
      <c r="AM75" s="42" t="s">
        <v>45</v>
      </c>
      <c r="AN75" s="29"/>
      <c r="AO75" s="29"/>
      <c r="AP75" s="26"/>
      <c r="AQ75" s="26"/>
      <c r="AR75" s="27"/>
      <c r="BE75" s="26"/>
    </row>
    <row r="76" spans="1:57" s="2" customFormat="1" ht="10.199999999999999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E77" s="26"/>
    </row>
    <row r="81" spans="1:91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E81" s="26"/>
    </row>
    <row r="82" spans="1:91" s="2" customFormat="1" ht="24.9" customHeight="1">
      <c r="A82" s="26"/>
      <c r="B82" s="27"/>
      <c r="C82" s="18" t="s">
        <v>48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8"/>
      <c r="C84" s="23" t="s">
        <v>11</v>
      </c>
      <c r="L84" s="4" t="str">
        <f>K5</f>
        <v>IMPORT1</v>
      </c>
      <c r="AR84" s="48"/>
    </row>
    <row r="85" spans="1:91" s="5" customFormat="1" ht="36.9" customHeight="1">
      <c r="B85" s="49"/>
      <c r="C85" s="50" t="s">
        <v>13</v>
      </c>
      <c r="L85" s="177" t="str">
        <f>K6</f>
        <v>Prestúpne Bývanie JELKA</v>
      </c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R85" s="49"/>
    </row>
    <row r="86" spans="1:91" s="2" customFormat="1" ht="6.9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79" t="str">
        <f>IF(AN8= "","",AN8)</f>
        <v>1. 3. 2022</v>
      </c>
      <c r="AN87" s="179"/>
      <c r="AO87" s="26"/>
      <c r="AP87" s="26"/>
      <c r="AQ87" s="26"/>
      <c r="AR87" s="27"/>
      <c r="BE87" s="26"/>
    </row>
    <row r="88" spans="1:91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15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25</v>
      </c>
      <c r="AJ89" s="26"/>
      <c r="AK89" s="26"/>
      <c r="AL89" s="26"/>
      <c r="AM89" s="203" t="str">
        <f>IF(E17="","",E17)</f>
        <v xml:space="preserve"> </v>
      </c>
      <c r="AN89" s="204"/>
      <c r="AO89" s="204"/>
      <c r="AP89" s="204"/>
      <c r="AQ89" s="26"/>
      <c r="AR89" s="27"/>
      <c r="AS89" s="205" t="s">
        <v>49</v>
      </c>
      <c r="AT89" s="206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6"/>
    </row>
    <row r="90" spans="1:91" s="2" customFormat="1" ht="15.15" customHeight="1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203" t="str">
        <f>IF(E20="","",E20)</f>
        <v xml:space="preserve"> </v>
      </c>
      <c r="AN90" s="204"/>
      <c r="AO90" s="204"/>
      <c r="AP90" s="204"/>
      <c r="AQ90" s="26"/>
      <c r="AR90" s="27"/>
      <c r="AS90" s="207"/>
      <c r="AT90" s="208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6"/>
    </row>
    <row r="91" spans="1:91" s="2" customFormat="1" ht="10.8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207"/>
      <c r="AT91" s="208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6"/>
    </row>
    <row r="92" spans="1:91" s="2" customFormat="1" ht="29.25" customHeight="1">
      <c r="A92" s="26"/>
      <c r="B92" s="27"/>
      <c r="C92" s="185" t="s">
        <v>50</v>
      </c>
      <c r="D92" s="175"/>
      <c r="E92" s="175"/>
      <c r="F92" s="175"/>
      <c r="G92" s="175"/>
      <c r="H92" s="57"/>
      <c r="I92" s="174" t="s">
        <v>51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80" t="s">
        <v>52</v>
      </c>
      <c r="AH92" s="175"/>
      <c r="AI92" s="175"/>
      <c r="AJ92" s="175"/>
      <c r="AK92" s="175"/>
      <c r="AL92" s="175"/>
      <c r="AM92" s="175"/>
      <c r="AN92" s="174" t="s">
        <v>53</v>
      </c>
      <c r="AO92" s="175"/>
      <c r="AP92" s="209"/>
      <c r="AQ92" s="58" t="s">
        <v>54</v>
      </c>
      <c r="AR92" s="27"/>
      <c r="AS92" s="59" t="s">
        <v>55</v>
      </c>
      <c r="AT92" s="60" t="s">
        <v>56</v>
      </c>
      <c r="AU92" s="60" t="s">
        <v>57</v>
      </c>
      <c r="AV92" s="60" t="s">
        <v>58</v>
      </c>
      <c r="AW92" s="60" t="s">
        <v>59</v>
      </c>
      <c r="AX92" s="60" t="s">
        <v>60</v>
      </c>
      <c r="AY92" s="60" t="s">
        <v>61</v>
      </c>
      <c r="AZ92" s="60" t="s">
        <v>62</v>
      </c>
      <c r="BA92" s="60" t="s">
        <v>63</v>
      </c>
      <c r="BB92" s="60" t="s">
        <v>64</v>
      </c>
      <c r="BC92" s="60" t="s">
        <v>65</v>
      </c>
      <c r="BD92" s="61" t="s">
        <v>66</v>
      </c>
      <c r="BE92" s="26"/>
    </row>
    <row r="93" spans="1:91" s="2" customFormat="1" ht="10.8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6"/>
    </row>
    <row r="94" spans="1:91" s="6" customFormat="1" ht="32.4" customHeight="1">
      <c r="B94" s="65"/>
      <c r="C94" s="66" t="s">
        <v>67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83">
        <f>ROUND(SUM(AG95:AG121),2)</f>
        <v>579997.11</v>
      </c>
      <c r="AH94" s="183"/>
      <c r="AI94" s="183"/>
      <c r="AJ94" s="183"/>
      <c r="AK94" s="183"/>
      <c r="AL94" s="183"/>
      <c r="AM94" s="183"/>
      <c r="AN94" s="184">
        <f t="shared" ref="AN94:AN121" si="0">SUM(AG94,AT94)</f>
        <v>695996.53</v>
      </c>
      <c r="AO94" s="184"/>
      <c r="AP94" s="184"/>
      <c r="AQ94" s="69" t="s">
        <v>1</v>
      </c>
      <c r="AR94" s="65"/>
      <c r="AS94" s="70">
        <f>ROUND(SUM(AS95:AS121),2)</f>
        <v>0</v>
      </c>
      <c r="AT94" s="71">
        <f t="shared" ref="AT94:AT121" si="1">ROUND(SUM(AV94:AW94),2)</f>
        <v>115999.42</v>
      </c>
      <c r="AU94" s="72">
        <f>ROUND(SUM(AU95:AU121),5)</f>
        <v>22923.590649999998</v>
      </c>
      <c r="AV94" s="71">
        <f>ROUND(AZ94*L29,2)</f>
        <v>0</v>
      </c>
      <c r="AW94" s="71">
        <f>ROUND(BA94*L30,2)</f>
        <v>115999.42</v>
      </c>
      <c r="AX94" s="71">
        <f>ROUND(BB94*L29,2)</f>
        <v>0</v>
      </c>
      <c r="AY94" s="71">
        <f>ROUND(BC94*L30,2)</f>
        <v>0</v>
      </c>
      <c r="AZ94" s="71">
        <f>ROUND(SUM(AZ95:AZ121),2)</f>
        <v>0</v>
      </c>
      <c r="BA94" s="71">
        <f>ROUND(SUM(BA95:BA121),2)</f>
        <v>579997.11</v>
      </c>
      <c r="BB94" s="71">
        <f>ROUND(SUM(BB95:BB121),2)</f>
        <v>0</v>
      </c>
      <c r="BC94" s="71">
        <f>ROUND(SUM(BC95:BC121),2)</f>
        <v>0</v>
      </c>
      <c r="BD94" s="73">
        <f>ROUND(SUM(BD95:BD121),2)</f>
        <v>0</v>
      </c>
      <c r="BS94" s="74" t="s">
        <v>68</v>
      </c>
      <c r="BT94" s="74" t="s">
        <v>69</v>
      </c>
      <c r="BU94" s="75" t="s">
        <v>70</v>
      </c>
      <c r="BV94" s="74" t="s">
        <v>71</v>
      </c>
      <c r="BW94" s="74" t="s">
        <v>4</v>
      </c>
      <c r="BX94" s="74" t="s">
        <v>72</v>
      </c>
      <c r="CL94" s="74" t="s">
        <v>1</v>
      </c>
    </row>
    <row r="95" spans="1:91" s="7" customFormat="1" ht="16.5" customHeight="1">
      <c r="A95" s="76" t="s">
        <v>73</v>
      </c>
      <c r="B95" s="77"/>
      <c r="C95" s="78"/>
      <c r="D95" s="176" t="s">
        <v>74</v>
      </c>
      <c r="E95" s="176"/>
      <c r="F95" s="176"/>
      <c r="G95" s="176"/>
      <c r="H95" s="176"/>
      <c r="I95" s="79"/>
      <c r="J95" s="176" t="s">
        <v>75</v>
      </c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81">
        <f>'SO-01A - Rozpočet'!J30</f>
        <v>103466.57</v>
      </c>
      <c r="AH95" s="182"/>
      <c r="AI95" s="182"/>
      <c r="AJ95" s="182"/>
      <c r="AK95" s="182"/>
      <c r="AL95" s="182"/>
      <c r="AM95" s="182"/>
      <c r="AN95" s="181">
        <f t="shared" si="0"/>
        <v>124159.88</v>
      </c>
      <c r="AO95" s="182"/>
      <c r="AP95" s="182"/>
      <c r="AQ95" s="80" t="s">
        <v>76</v>
      </c>
      <c r="AR95" s="77"/>
      <c r="AS95" s="81">
        <v>0</v>
      </c>
      <c r="AT95" s="82">
        <f t="shared" si="1"/>
        <v>20693.310000000001</v>
      </c>
      <c r="AU95" s="83">
        <f>'SO-01A - Rozpočet'!P138</f>
        <v>4517.5890532900003</v>
      </c>
      <c r="AV95" s="82">
        <f>'SO-01A - Rozpočet'!J33</f>
        <v>0</v>
      </c>
      <c r="AW95" s="82">
        <f>'SO-01A - Rozpočet'!J34</f>
        <v>20693.310000000001</v>
      </c>
      <c r="AX95" s="82">
        <f>'SO-01A - Rozpočet'!J35</f>
        <v>0</v>
      </c>
      <c r="AY95" s="82">
        <f>'SO-01A - Rozpočet'!J36</f>
        <v>0</v>
      </c>
      <c r="AZ95" s="82">
        <f>'SO-01A - Rozpočet'!F33</f>
        <v>0</v>
      </c>
      <c r="BA95" s="82">
        <f>'SO-01A - Rozpočet'!F34</f>
        <v>103466.57</v>
      </c>
      <c r="BB95" s="82">
        <f>'SO-01A - Rozpočet'!F35</f>
        <v>0</v>
      </c>
      <c r="BC95" s="82">
        <f>'SO-01A - Rozpočet'!F36</f>
        <v>0</v>
      </c>
      <c r="BD95" s="84">
        <f>'SO-01A - Rozpočet'!F37</f>
        <v>0</v>
      </c>
      <c r="BT95" s="85" t="s">
        <v>77</v>
      </c>
      <c r="BV95" s="85" t="s">
        <v>71</v>
      </c>
      <c r="BW95" s="85" t="s">
        <v>78</v>
      </c>
      <c r="BX95" s="85" t="s">
        <v>4</v>
      </c>
      <c r="CL95" s="85" t="s">
        <v>1</v>
      </c>
      <c r="CM95" s="85" t="s">
        <v>69</v>
      </c>
    </row>
    <row r="96" spans="1:91" s="7" customFormat="1" ht="24.75" customHeight="1">
      <c r="A96" s="76" t="s">
        <v>73</v>
      </c>
      <c r="B96" s="77"/>
      <c r="C96" s="78"/>
      <c r="D96" s="176" t="s">
        <v>79</v>
      </c>
      <c r="E96" s="176"/>
      <c r="F96" s="176"/>
      <c r="G96" s="176"/>
      <c r="H96" s="176"/>
      <c r="I96" s="79"/>
      <c r="J96" s="176" t="s">
        <v>75</v>
      </c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81">
        <f>'SO-01 B - Rozpočet'!J30</f>
        <v>103466.57</v>
      </c>
      <c r="AH96" s="182"/>
      <c r="AI96" s="182"/>
      <c r="AJ96" s="182"/>
      <c r="AK96" s="182"/>
      <c r="AL96" s="182"/>
      <c r="AM96" s="182"/>
      <c r="AN96" s="181">
        <f t="shared" si="0"/>
        <v>124159.88</v>
      </c>
      <c r="AO96" s="182"/>
      <c r="AP96" s="182"/>
      <c r="AQ96" s="80" t="s">
        <v>76</v>
      </c>
      <c r="AR96" s="77"/>
      <c r="AS96" s="81">
        <v>0</v>
      </c>
      <c r="AT96" s="82">
        <f t="shared" si="1"/>
        <v>20693.310000000001</v>
      </c>
      <c r="AU96" s="83">
        <f>'SO-01 B - Rozpočet'!P138</f>
        <v>4517.5890532900003</v>
      </c>
      <c r="AV96" s="82">
        <f>'SO-01 B - Rozpočet'!J33</f>
        <v>0</v>
      </c>
      <c r="AW96" s="82">
        <f>'SO-01 B - Rozpočet'!J34</f>
        <v>20693.310000000001</v>
      </c>
      <c r="AX96" s="82">
        <f>'SO-01 B - Rozpočet'!J35</f>
        <v>0</v>
      </c>
      <c r="AY96" s="82">
        <f>'SO-01 B - Rozpočet'!J36</f>
        <v>0</v>
      </c>
      <c r="AZ96" s="82">
        <f>'SO-01 B - Rozpočet'!F33</f>
        <v>0</v>
      </c>
      <c r="BA96" s="82">
        <f>'SO-01 B - Rozpočet'!F34</f>
        <v>103466.57</v>
      </c>
      <c r="BB96" s="82">
        <f>'SO-01 B - Rozpočet'!F35</f>
        <v>0</v>
      </c>
      <c r="BC96" s="82">
        <f>'SO-01 B - Rozpočet'!F36</f>
        <v>0</v>
      </c>
      <c r="BD96" s="84">
        <f>'SO-01 B - Rozpočet'!F37</f>
        <v>0</v>
      </c>
      <c r="BT96" s="85" t="s">
        <v>77</v>
      </c>
      <c r="BV96" s="85" t="s">
        <v>71</v>
      </c>
      <c r="BW96" s="85" t="s">
        <v>80</v>
      </c>
      <c r="BX96" s="85" t="s">
        <v>4</v>
      </c>
      <c r="CL96" s="85" t="s">
        <v>1</v>
      </c>
      <c r="CM96" s="85" t="s">
        <v>69</v>
      </c>
    </row>
    <row r="97" spans="1:91" s="7" customFormat="1" ht="24.75" customHeight="1">
      <c r="A97" s="76" t="s">
        <v>73</v>
      </c>
      <c r="B97" s="77"/>
      <c r="C97" s="78"/>
      <c r="D97" s="176" t="s">
        <v>81</v>
      </c>
      <c r="E97" s="176"/>
      <c r="F97" s="176"/>
      <c r="G97" s="176"/>
      <c r="H97" s="176"/>
      <c r="I97" s="79"/>
      <c r="J97" s="176" t="s">
        <v>75</v>
      </c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81">
        <f>'SO-01 C - Rozpočet'!J30</f>
        <v>103466.57</v>
      </c>
      <c r="AH97" s="182"/>
      <c r="AI97" s="182"/>
      <c r="AJ97" s="182"/>
      <c r="AK97" s="182"/>
      <c r="AL97" s="182"/>
      <c r="AM97" s="182"/>
      <c r="AN97" s="181">
        <f t="shared" si="0"/>
        <v>124159.88</v>
      </c>
      <c r="AO97" s="182"/>
      <c r="AP97" s="182"/>
      <c r="AQ97" s="80" t="s">
        <v>76</v>
      </c>
      <c r="AR97" s="77"/>
      <c r="AS97" s="81">
        <v>0</v>
      </c>
      <c r="AT97" s="82">
        <f t="shared" si="1"/>
        <v>20693.310000000001</v>
      </c>
      <c r="AU97" s="83">
        <f>'SO-01 C - Rozpočet'!P138</f>
        <v>4516.7334532900004</v>
      </c>
      <c r="AV97" s="82">
        <f>'SO-01 C - Rozpočet'!J33</f>
        <v>0</v>
      </c>
      <c r="AW97" s="82">
        <f>'SO-01 C - Rozpočet'!J34</f>
        <v>20693.310000000001</v>
      </c>
      <c r="AX97" s="82">
        <f>'SO-01 C - Rozpočet'!J35</f>
        <v>0</v>
      </c>
      <c r="AY97" s="82">
        <f>'SO-01 C - Rozpočet'!J36</f>
        <v>0</v>
      </c>
      <c r="AZ97" s="82">
        <f>'SO-01 C - Rozpočet'!F33</f>
        <v>0</v>
      </c>
      <c r="BA97" s="82">
        <f>'SO-01 C - Rozpočet'!F34</f>
        <v>103466.57</v>
      </c>
      <c r="BB97" s="82">
        <f>'SO-01 C - Rozpočet'!F35</f>
        <v>0</v>
      </c>
      <c r="BC97" s="82">
        <f>'SO-01 C - Rozpočet'!F36</f>
        <v>0</v>
      </c>
      <c r="BD97" s="84">
        <f>'SO-01 C - Rozpočet'!F37</f>
        <v>0</v>
      </c>
      <c r="BT97" s="85" t="s">
        <v>77</v>
      </c>
      <c r="BV97" s="85" t="s">
        <v>71</v>
      </c>
      <c r="BW97" s="85" t="s">
        <v>82</v>
      </c>
      <c r="BX97" s="85" t="s">
        <v>4</v>
      </c>
      <c r="CL97" s="85" t="s">
        <v>1</v>
      </c>
      <c r="CM97" s="85" t="s">
        <v>69</v>
      </c>
    </row>
    <row r="98" spans="1:91" s="7" customFormat="1" ht="16.5" customHeight="1">
      <c r="A98" s="76" t="s">
        <v>73</v>
      </c>
      <c r="B98" s="77"/>
      <c r="C98" s="78"/>
      <c r="D98" s="176" t="s">
        <v>83</v>
      </c>
      <c r="E98" s="176"/>
      <c r="F98" s="176"/>
      <c r="G98" s="176"/>
      <c r="H98" s="176"/>
      <c r="I98" s="79"/>
      <c r="J98" s="176" t="s">
        <v>75</v>
      </c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81">
        <f>'SO-02A - Rozpočet'!J30</f>
        <v>7184.25</v>
      </c>
      <c r="AH98" s="182"/>
      <c r="AI98" s="182"/>
      <c r="AJ98" s="182"/>
      <c r="AK98" s="182"/>
      <c r="AL98" s="182"/>
      <c r="AM98" s="182"/>
      <c r="AN98" s="181">
        <f t="shared" si="0"/>
        <v>8621.1</v>
      </c>
      <c r="AO98" s="182"/>
      <c r="AP98" s="182"/>
      <c r="AQ98" s="80" t="s">
        <v>76</v>
      </c>
      <c r="AR98" s="77"/>
      <c r="AS98" s="81">
        <v>0</v>
      </c>
      <c r="AT98" s="82">
        <f t="shared" si="1"/>
        <v>1436.85</v>
      </c>
      <c r="AU98" s="83">
        <f>'SO-02A - Rozpočet'!P124</f>
        <v>254.97374560000003</v>
      </c>
      <c r="AV98" s="82">
        <f>'SO-02A - Rozpočet'!J33</f>
        <v>0</v>
      </c>
      <c r="AW98" s="82">
        <f>'SO-02A - Rozpočet'!J34</f>
        <v>1436.85</v>
      </c>
      <c r="AX98" s="82">
        <f>'SO-02A - Rozpočet'!J35</f>
        <v>0</v>
      </c>
      <c r="AY98" s="82">
        <f>'SO-02A - Rozpočet'!J36</f>
        <v>0</v>
      </c>
      <c r="AZ98" s="82">
        <f>'SO-02A - Rozpočet'!F33</f>
        <v>0</v>
      </c>
      <c r="BA98" s="82">
        <f>'SO-02A - Rozpočet'!F34</f>
        <v>7184.25</v>
      </c>
      <c r="BB98" s="82">
        <f>'SO-02A - Rozpočet'!F35</f>
        <v>0</v>
      </c>
      <c r="BC98" s="82">
        <f>'SO-02A - Rozpočet'!F36</f>
        <v>0</v>
      </c>
      <c r="BD98" s="84">
        <f>'SO-02A - Rozpočet'!F37</f>
        <v>0</v>
      </c>
      <c r="BT98" s="85" t="s">
        <v>77</v>
      </c>
      <c r="BV98" s="85" t="s">
        <v>71</v>
      </c>
      <c r="BW98" s="85" t="s">
        <v>84</v>
      </c>
      <c r="BX98" s="85" t="s">
        <v>4</v>
      </c>
      <c r="CL98" s="85" t="s">
        <v>1</v>
      </c>
      <c r="CM98" s="85" t="s">
        <v>69</v>
      </c>
    </row>
    <row r="99" spans="1:91" s="7" customFormat="1" ht="16.5" customHeight="1">
      <c r="A99" s="76" t="s">
        <v>73</v>
      </c>
      <c r="B99" s="77"/>
      <c r="C99" s="78"/>
      <c r="D99" s="176" t="s">
        <v>85</v>
      </c>
      <c r="E99" s="176"/>
      <c r="F99" s="176"/>
      <c r="G99" s="176"/>
      <c r="H99" s="176"/>
      <c r="I99" s="79"/>
      <c r="J99" s="176" t="s">
        <v>75</v>
      </c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81">
        <f>'SO-02B - Rozpočet'!J30</f>
        <v>7184.22</v>
      </c>
      <c r="AH99" s="182"/>
      <c r="AI99" s="182"/>
      <c r="AJ99" s="182"/>
      <c r="AK99" s="182"/>
      <c r="AL99" s="182"/>
      <c r="AM99" s="182"/>
      <c r="AN99" s="181">
        <f t="shared" si="0"/>
        <v>8621.06</v>
      </c>
      <c r="AO99" s="182"/>
      <c r="AP99" s="182"/>
      <c r="AQ99" s="80" t="s">
        <v>76</v>
      </c>
      <c r="AR99" s="77"/>
      <c r="AS99" s="81">
        <v>0</v>
      </c>
      <c r="AT99" s="82">
        <f t="shared" si="1"/>
        <v>1436.84</v>
      </c>
      <c r="AU99" s="83">
        <f>'SO-02B - Rozpočet'!P124</f>
        <v>254.97374560000003</v>
      </c>
      <c r="AV99" s="82">
        <f>'SO-02B - Rozpočet'!J33</f>
        <v>0</v>
      </c>
      <c r="AW99" s="82">
        <f>'SO-02B - Rozpočet'!J34</f>
        <v>1436.84</v>
      </c>
      <c r="AX99" s="82">
        <f>'SO-02B - Rozpočet'!J35</f>
        <v>0</v>
      </c>
      <c r="AY99" s="82">
        <f>'SO-02B - Rozpočet'!J36</f>
        <v>0</v>
      </c>
      <c r="AZ99" s="82">
        <f>'SO-02B - Rozpočet'!F33</f>
        <v>0</v>
      </c>
      <c r="BA99" s="82">
        <f>'SO-02B - Rozpočet'!F34</f>
        <v>7184.22</v>
      </c>
      <c r="BB99" s="82">
        <f>'SO-02B - Rozpočet'!F35</f>
        <v>0</v>
      </c>
      <c r="BC99" s="82">
        <f>'SO-02B - Rozpočet'!F36</f>
        <v>0</v>
      </c>
      <c r="BD99" s="84">
        <f>'SO-02B - Rozpočet'!F37</f>
        <v>0</v>
      </c>
      <c r="BT99" s="85" t="s">
        <v>77</v>
      </c>
      <c r="BV99" s="85" t="s">
        <v>71</v>
      </c>
      <c r="BW99" s="85" t="s">
        <v>86</v>
      </c>
      <c r="BX99" s="85" t="s">
        <v>4</v>
      </c>
      <c r="CL99" s="85" t="s">
        <v>1</v>
      </c>
      <c r="CM99" s="85" t="s">
        <v>69</v>
      </c>
    </row>
    <row r="100" spans="1:91" s="7" customFormat="1" ht="16.5" customHeight="1">
      <c r="A100" s="76" t="s">
        <v>73</v>
      </c>
      <c r="B100" s="77"/>
      <c r="C100" s="78"/>
      <c r="D100" s="176" t="s">
        <v>87</v>
      </c>
      <c r="E100" s="176"/>
      <c r="F100" s="176"/>
      <c r="G100" s="176"/>
      <c r="H100" s="176"/>
      <c r="I100" s="79"/>
      <c r="J100" s="176" t="s">
        <v>75</v>
      </c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181">
        <f>'SO-02C - Rozpočet'!J30</f>
        <v>7184.22</v>
      </c>
      <c r="AH100" s="182"/>
      <c r="AI100" s="182"/>
      <c r="AJ100" s="182"/>
      <c r="AK100" s="182"/>
      <c r="AL100" s="182"/>
      <c r="AM100" s="182"/>
      <c r="AN100" s="181">
        <f t="shared" si="0"/>
        <v>8621.06</v>
      </c>
      <c r="AO100" s="182"/>
      <c r="AP100" s="182"/>
      <c r="AQ100" s="80" t="s">
        <v>76</v>
      </c>
      <c r="AR100" s="77"/>
      <c r="AS100" s="81">
        <v>0</v>
      </c>
      <c r="AT100" s="82">
        <f t="shared" si="1"/>
        <v>1436.84</v>
      </c>
      <c r="AU100" s="83">
        <f>'SO-02C - Rozpočet'!P124</f>
        <v>254.97374560000003</v>
      </c>
      <c r="AV100" s="82">
        <f>'SO-02C - Rozpočet'!J33</f>
        <v>0</v>
      </c>
      <c r="AW100" s="82">
        <f>'SO-02C - Rozpočet'!J34</f>
        <v>1436.84</v>
      </c>
      <c r="AX100" s="82">
        <f>'SO-02C - Rozpočet'!J35</f>
        <v>0</v>
      </c>
      <c r="AY100" s="82">
        <f>'SO-02C - Rozpočet'!J36</f>
        <v>0</v>
      </c>
      <c r="AZ100" s="82">
        <f>'SO-02C - Rozpočet'!F33</f>
        <v>0</v>
      </c>
      <c r="BA100" s="82">
        <f>'SO-02C - Rozpočet'!F34</f>
        <v>7184.22</v>
      </c>
      <c r="BB100" s="82">
        <f>'SO-02C - Rozpočet'!F35</f>
        <v>0</v>
      </c>
      <c r="BC100" s="82">
        <f>'SO-02C - Rozpočet'!F36</f>
        <v>0</v>
      </c>
      <c r="BD100" s="84">
        <f>'SO-02C - Rozpočet'!F37</f>
        <v>0</v>
      </c>
      <c r="BT100" s="85" t="s">
        <v>77</v>
      </c>
      <c r="BV100" s="85" t="s">
        <v>71</v>
      </c>
      <c r="BW100" s="85" t="s">
        <v>88</v>
      </c>
      <c r="BX100" s="85" t="s">
        <v>4</v>
      </c>
      <c r="CL100" s="85" t="s">
        <v>1</v>
      </c>
      <c r="CM100" s="85" t="s">
        <v>69</v>
      </c>
    </row>
    <row r="101" spans="1:91" s="7" customFormat="1" ht="16.5" customHeight="1">
      <c r="A101" s="76" t="s">
        <v>73</v>
      </c>
      <c r="B101" s="77"/>
      <c r="C101" s="78"/>
      <c r="D101" s="176" t="s">
        <v>89</v>
      </c>
      <c r="E101" s="176"/>
      <c r="F101" s="176"/>
      <c r="G101" s="176"/>
      <c r="H101" s="176"/>
      <c r="I101" s="79"/>
      <c r="J101" s="176" t="s">
        <v>75</v>
      </c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81">
        <f>'SO-03A - Rozpočet'!J30</f>
        <v>17607.22</v>
      </c>
      <c r="AH101" s="182"/>
      <c r="AI101" s="182"/>
      <c r="AJ101" s="182"/>
      <c r="AK101" s="182"/>
      <c r="AL101" s="182"/>
      <c r="AM101" s="182"/>
      <c r="AN101" s="181">
        <f t="shared" si="0"/>
        <v>21128.66</v>
      </c>
      <c r="AO101" s="182"/>
      <c r="AP101" s="182"/>
      <c r="AQ101" s="80" t="s">
        <v>76</v>
      </c>
      <c r="AR101" s="77"/>
      <c r="AS101" s="81">
        <v>0</v>
      </c>
      <c r="AT101" s="82">
        <f t="shared" si="1"/>
        <v>3521.44</v>
      </c>
      <c r="AU101" s="83">
        <f>'SO-03A - Rozpočet'!P123</f>
        <v>102.60825207999999</v>
      </c>
      <c r="AV101" s="82">
        <f>'SO-03A - Rozpočet'!J33</f>
        <v>0</v>
      </c>
      <c r="AW101" s="82">
        <f>'SO-03A - Rozpočet'!J34</f>
        <v>3521.44</v>
      </c>
      <c r="AX101" s="82">
        <f>'SO-03A - Rozpočet'!J35</f>
        <v>0</v>
      </c>
      <c r="AY101" s="82">
        <f>'SO-03A - Rozpočet'!J36</f>
        <v>0</v>
      </c>
      <c r="AZ101" s="82">
        <f>'SO-03A - Rozpočet'!F33</f>
        <v>0</v>
      </c>
      <c r="BA101" s="82">
        <f>'SO-03A - Rozpočet'!F34</f>
        <v>17607.22</v>
      </c>
      <c r="BB101" s="82">
        <f>'SO-03A - Rozpočet'!F35</f>
        <v>0</v>
      </c>
      <c r="BC101" s="82">
        <f>'SO-03A - Rozpočet'!F36</f>
        <v>0</v>
      </c>
      <c r="BD101" s="84">
        <f>'SO-03A - Rozpočet'!F37</f>
        <v>0</v>
      </c>
      <c r="BT101" s="85" t="s">
        <v>77</v>
      </c>
      <c r="BV101" s="85" t="s">
        <v>71</v>
      </c>
      <c r="BW101" s="85" t="s">
        <v>90</v>
      </c>
      <c r="BX101" s="85" t="s">
        <v>4</v>
      </c>
      <c r="CL101" s="85" t="s">
        <v>1</v>
      </c>
      <c r="CM101" s="85" t="s">
        <v>69</v>
      </c>
    </row>
    <row r="102" spans="1:91" s="7" customFormat="1" ht="16.5" customHeight="1">
      <c r="A102" s="76" t="s">
        <v>73</v>
      </c>
      <c r="B102" s="77"/>
      <c r="C102" s="78"/>
      <c r="D102" s="176" t="s">
        <v>91</v>
      </c>
      <c r="E102" s="176"/>
      <c r="F102" s="176"/>
      <c r="G102" s="176"/>
      <c r="H102" s="176"/>
      <c r="I102" s="79"/>
      <c r="J102" s="176" t="s">
        <v>75</v>
      </c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  <c r="AF102" s="176"/>
      <c r="AG102" s="181">
        <f>'SO-03B - Rozpočet'!J30</f>
        <v>17607.22</v>
      </c>
      <c r="AH102" s="182"/>
      <c r="AI102" s="182"/>
      <c r="AJ102" s="182"/>
      <c r="AK102" s="182"/>
      <c r="AL102" s="182"/>
      <c r="AM102" s="182"/>
      <c r="AN102" s="181">
        <f t="shared" si="0"/>
        <v>21128.66</v>
      </c>
      <c r="AO102" s="182"/>
      <c r="AP102" s="182"/>
      <c r="AQ102" s="80" t="s">
        <v>76</v>
      </c>
      <c r="AR102" s="77"/>
      <c r="AS102" s="81">
        <v>0</v>
      </c>
      <c r="AT102" s="82">
        <f t="shared" si="1"/>
        <v>3521.44</v>
      </c>
      <c r="AU102" s="83">
        <f>'SO-03B - Rozpočet'!P123</f>
        <v>102.60825207999999</v>
      </c>
      <c r="AV102" s="82">
        <f>'SO-03B - Rozpočet'!J33</f>
        <v>0</v>
      </c>
      <c r="AW102" s="82">
        <f>'SO-03B - Rozpočet'!J34</f>
        <v>3521.44</v>
      </c>
      <c r="AX102" s="82">
        <f>'SO-03B - Rozpočet'!J35</f>
        <v>0</v>
      </c>
      <c r="AY102" s="82">
        <f>'SO-03B - Rozpočet'!J36</f>
        <v>0</v>
      </c>
      <c r="AZ102" s="82">
        <f>'SO-03B - Rozpočet'!F33</f>
        <v>0</v>
      </c>
      <c r="BA102" s="82">
        <f>'SO-03B - Rozpočet'!F34</f>
        <v>17607.22</v>
      </c>
      <c r="BB102" s="82">
        <f>'SO-03B - Rozpočet'!F35</f>
        <v>0</v>
      </c>
      <c r="BC102" s="82">
        <f>'SO-03B - Rozpočet'!F36</f>
        <v>0</v>
      </c>
      <c r="BD102" s="84">
        <f>'SO-03B - Rozpočet'!F37</f>
        <v>0</v>
      </c>
      <c r="BT102" s="85" t="s">
        <v>77</v>
      </c>
      <c r="BV102" s="85" t="s">
        <v>71</v>
      </c>
      <c r="BW102" s="85" t="s">
        <v>92</v>
      </c>
      <c r="BX102" s="85" t="s">
        <v>4</v>
      </c>
      <c r="CL102" s="85" t="s">
        <v>1</v>
      </c>
      <c r="CM102" s="85" t="s">
        <v>69</v>
      </c>
    </row>
    <row r="103" spans="1:91" s="7" customFormat="1" ht="16.5" customHeight="1">
      <c r="A103" s="76" t="s">
        <v>73</v>
      </c>
      <c r="B103" s="77"/>
      <c r="C103" s="78"/>
      <c r="D103" s="176" t="s">
        <v>93</v>
      </c>
      <c r="E103" s="176"/>
      <c r="F103" s="176"/>
      <c r="G103" s="176"/>
      <c r="H103" s="176"/>
      <c r="I103" s="79"/>
      <c r="J103" s="176" t="s">
        <v>75</v>
      </c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81">
        <f>'SO-03C - Rozpočet'!J30</f>
        <v>17607.22</v>
      </c>
      <c r="AH103" s="182"/>
      <c r="AI103" s="182"/>
      <c r="AJ103" s="182"/>
      <c r="AK103" s="182"/>
      <c r="AL103" s="182"/>
      <c r="AM103" s="182"/>
      <c r="AN103" s="181">
        <f t="shared" si="0"/>
        <v>21128.66</v>
      </c>
      <c r="AO103" s="182"/>
      <c r="AP103" s="182"/>
      <c r="AQ103" s="80" t="s">
        <v>76</v>
      </c>
      <c r="AR103" s="77"/>
      <c r="AS103" s="81">
        <v>0</v>
      </c>
      <c r="AT103" s="82">
        <f t="shared" si="1"/>
        <v>3521.44</v>
      </c>
      <c r="AU103" s="83">
        <f>'SO-03C - Rozpočet'!P123</f>
        <v>102.60825207999999</v>
      </c>
      <c r="AV103" s="82">
        <f>'SO-03C - Rozpočet'!J33</f>
        <v>0</v>
      </c>
      <c r="AW103" s="82">
        <f>'SO-03C - Rozpočet'!J34</f>
        <v>3521.44</v>
      </c>
      <c r="AX103" s="82">
        <f>'SO-03C - Rozpočet'!J35</f>
        <v>0</v>
      </c>
      <c r="AY103" s="82">
        <f>'SO-03C - Rozpočet'!J36</f>
        <v>0</v>
      </c>
      <c r="AZ103" s="82">
        <f>'SO-03C - Rozpočet'!F33</f>
        <v>0</v>
      </c>
      <c r="BA103" s="82">
        <f>'SO-03C - Rozpočet'!F34</f>
        <v>17607.22</v>
      </c>
      <c r="BB103" s="82">
        <f>'SO-03C - Rozpočet'!F35</f>
        <v>0</v>
      </c>
      <c r="BC103" s="82">
        <f>'SO-03C - Rozpočet'!F36</f>
        <v>0</v>
      </c>
      <c r="BD103" s="84">
        <f>'SO-03C - Rozpočet'!F37</f>
        <v>0</v>
      </c>
      <c r="BT103" s="85" t="s">
        <v>77</v>
      </c>
      <c r="BV103" s="85" t="s">
        <v>71</v>
      </c>
      <c r="BW103" s="85" t="s">
        <v>94</v>
      </c>
      <c r="BX103" s="85" t="s">
        <v>4</v>
      </c>
      <c r="CL103" s="85" t="s">
        <v>1</v>
      </c>
      <c r="CM103" s="85" t="s">
        <v>69</v>
      </c>
    </row>
    <row r="104" spans="1:91" s="7" customFormat="1" ht="24.75" customHeight="1">
      <c r="A104" s="76" t="s">
        <v>73</v>
      </c>
      <c r="B104" s="77"/>
      <c r="C104" s="78"/>
      <c r="D104" s="176" t="s">
        <v>95</v>
      </c>
      <c r="E104" s="176"/>
      <c r="F104" s="176"/>
      <c r="G104" s="176"/>
      <c r="H104" s="176"/>
      <c r="I104" s="79"/>
      <c r="J104" s="176" t="s">
        <v>75</v>
      </c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  <c r="AE104" s="176"/>
      <c r="AF104" s="176"/>
      <c r="AG104" s="181">
        <f>'SO-04 A - Rozpočet'!J30</f>
        <v>11410.91</v>
      </c>
      <c r="AH104" s="182"/>
      <c r="AI104" s="182"/>
      <c r="AJ104" s="182"/>
      <c r="AK104" s="182"/>
      <c r="AL104" s="182"/>
      <c r="AM104" s="182"/>
      <c r="AN104" s="181">
        <f t="shared" si="0"/>
        <v>13693.09</v>
      </c>
      <c r="AO104" s="182"/>
      <c r="AP104" s="182"/>
      <c r="AQ104" s="80" t="s">
        <v>76</v>
      </c>
      <c r="AR104" s="77"/>
      <c r="AS104" s="81">
        <v>0</v>
      </c>
      <c r="AT104" s="82">
        <f t="shared" si="1"/>
        <v>2282.1799999999998</v>
      </c>
      <c r="AU104" s="83">
        <f>'SO-04 A - Rozpočet'!P119</f>
        <v>283.13677999999999</v>
      </c>
      <c r="AV104" s="82">
        <f>'SO-04 A - Rozpočet'!J33</f>
        <v>0</v>
      </c>
      <c r="AW104" s="82">
        <f>'SO-04 A - Rozpočet'!J34</f>
        <v>2282.1799999999998</v>
      </c>
      <c r="AX104" s="82">
        <f>'SO-04 A - Rozpočet'!J35</f>
        <v>0</v>
      </c>
      <c r="AY104" s="82">
        <f>'SO-04 A - Rozpočet'!J36</f>
        <v>0</v>
      </c>
      <c r="AZ104" s="82">
        <f>'SO-04 A - Rozpočet'!F33</f>
        <v>0</v>
      </c>
      <c r="BA104" s="82">
        <f>'SO-04 A - Rozpočet'!F34</f>
        <v>11410.91</v>
      </c>
      <c r="BB104" s="82">
        <f>'SO-04 A - Rozpočet'!F35</f>
        <v>0</v>
      </c>
      <c r="BC104" s="82">
        <f>'SO-04 A - Rozpočet'!F36</f>
        <v>0</v>
      </c>
      <c r="BD104" s="84">
        <f>'SO-04 A - Rozpočet'!F37</f>
        <v>0</v>
      </c>
      <c r="BT104" s="85" t="s">
        <v>77</v>
      </c>
      <c r="BV104" s="85" t="s">
        <v>71</v>
      </c>
      <c r="BW104" s="85" t="s">
        <v>96</v>
      </c>
      <c r="BX104" s="85" t="s">
        <v>4</v>
      </c>
      <c r="CL104" s="85" t="s">
        <v>1</v>
      </c>
      <c r="CM104" s="85" t="s">
        <v>69</v>
      </c>
    </row>
    <row r="105" spans="1:91" s="7" customFormat="1" ht="16.5" customHeight="1">
      <c r="A105" s="76" t="s">
        <v>73</v>
      </c>
      <c r="B105" s="77"/>
      <c r="C105" s="78"/>
      <c r="D105" s="176" t="s">
        <v>97</v>
      </c>
      <c r="E105" s="176"/>
      <c r="F105" s="176"/>
      <c r="G105" s="176"/>
      <c r="H105" s="176"/>
      <c r="I105" s="79"/>
      <c r="J105" s="176" t="s">
        <v>75</v>
      </c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181">
        <f>'SO-04B - Rozpočet'!J30</f>
        <v>11410.91</v>
      </c>
      <c r="AH105" s="182"/>
      <c r="AI105" s="182"/>
      <c r="AJ105" s="182"/>
      <c r="AK105" s="182"/>
      <c r="AL105" s="182"/>
      <c r="AM105" s="182"/>
      <c r="AN105" s="181">
        <f t="shared" si="0"/>
        <v>13693.09</v>
      </c>
      <c r="AO105" s="182"/>
      <c r="AP105" s="182"/>
      <c r="AQ105" s="80" t="s">
        <v>76</v>
      </c>
      <c r="AR105" s="77"/>
      <c r="AS105" s="81">
        <v>0</v>
      </c>
      <c r="AT105" s="82">
        <f t="shared" si="1"/>
        <v>2282.1799999999998</v>
      </c>
      <c r="AU105" s="83">
        <f>'SO-04B - Rozpočet'!P119</f>
        <v>282.52078</v>
      </c>
      <c r="AV105" s="82">
        <f>'SO-04B - Rozpočet'!J33</f>
        <v>0</v>
      </c>
      <c r="AW105" s="82">
        <f>'SO-04B - Rozpočet'!J34</f>
        <v>2282.1799999999998</v>
      </c>
      <c r="AX105" s="82">
        <f>'SO-04B - Rozpočet'!J35</f>
        <v>0</v>
      </c>
      <c r="AY105" s="82">
        <f>'SO-04B - Rozpočet'!J36</f>
        <v>0</v>
      </c>
      <c r="AZ105" s="82">
        <f>'SO-04B - Rozpočet'!F33</f>
        <v>0</v>
      </c>
      <c r="BA105" s="82">
        <f>'SO-04B - Rozpočet'!F34</f>
        <v>11410.91</v>
      </c>
      <c r="BB105" s="82">
        <f>'SO-04B - Rozpočet'!F35</f>
        <v>0</v>
      </c>
      <c r="BC105" s="82">
        <f>'SO-04B - Rozpočet'!F36</f>
        <v>0</v>
      </c>
      <c r="BD105" s="84">
        <f>'SO-04B - Rozpočet'!F37</f>
        <v>0</v>
      </c>
      <c r="BT105" s="85" t="s">
        <v>77</v>
      </c>
      <c r="BV105" s="85" t="s">
        <v>71</v>
      </c>
      <c r="BW105" s="85" t="s">
        <v>98</v>
      </c>
      <c r="BX105" s="85" t="s">
        <v>4</v>
      </c>
      <c r="CL105" s="85" t="s">
        <v>1</v>
      </c>
      <c r="CM105" s="85" t="s">
        <v>69</v>
      </c>
    </row>
    <row r="106" spans="1:91" s="7" customFormat="1" ht="16.5" customHeight="1">
      <c r="A106" s="76" t="s">
        <v>73</v>
      </c>
      <c r="B106" s="77"/>
      <c r="C106" s="78"/>
      <c r="D106" s="176" t="s">
        <v>99</v>
      </c>
      <c r="E106" s="176"/>
      <c r="F106" s="176"/>
      <c r="G106" s="176"/>
      <c r="H106" s="176"/>
      <c r="I106" s="79"/>
      <c r="J106" s="176" t="s">
        <v>75</v>
      </c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  <c r="AA106" s="176"/>
      <c r="AB106" s="176"/>
      <c r="AC106" s="176"/>
      <c r="AD106" s="176"/>
      <c r="AE106" s="176"/>
      <c r="AF106" s="176"/>
      <c r="AG106" s="181">
        <f>'SO-04C - Rozpočet'!J30</f>
        <v>11410.91</v>
      </c>
      <c r="AH106" s="182"/>
      <c r="AI106" s="182"/>
      <c r="AJ106" s="182"/>
      <c r="AK106" s="182"/>
      <c r="AL106" s="182"/>
      <c r="AM106" s="182"/>
      <c r="AN106" s="181">
        <f t="shared" si="0"/>
        <v>13693.09</v>
      </c>
      <c r="AO106" s="182"/>
      <c r="AP106" s="182"/>
      <c r="AQ106" s="80" t="s">
        <v>76</v>
      </c>
      <c r="AR106" s="77"/>
      <c r="AS106" s="81">
        <v>0</v>
      </c>
      <c r="AT106" s="82">
        <f t="shared" si="1"/>
        <v>2282.1799999999998</v>
      </c>
      <c r="AU106" s="83">
        <f>'SO-04C - Rozpočet'!P119</f>
        <v>282.52078</v>
      </c>
      <c r="AV106" s="82">
        <f>'SO-04C - Rozpočet'!J33</f>
        <v>0</v>
      </c>
      <c r="AW106" s="82">
        <f>'SO-04C - Rozpočet'!J34</f>
        <v>2282.1799999999998</v>
      </c>
      <c r="AX106" s="82">
        <f>'SO-04C - Rozpočet'!J35</f>
        <v>0</v>
      </c>
      <c r="AY106" s="82">
        <f>'SO-04C - Rozpočet'!J36</f>
        <v>0</v>
      </c>
      <c r="AZ106" s="82">
        <f>'SO-04C - Rozpočet'!F33</f>
        <v>0</v>
      </c>
      <c r="BA106" s="82">
        <f>'SO-04C - Rozpočet'!F34</f>
        <v>11410.91</v>
      </c>
      <c r="BB106" s="82">
        <f>'SO-04C - Rozpočet'!F35</f>
        <v>0</v>
      </c>
      <c r="BC106" s="82">
        <f>'SO-04C - Rozpočet'!F36</f>
        <v>0</v>
      </c>
      <c r="BD106" s="84">
        <f>'SO-04C - Rozpočet'!F37</f>
        <v>0</v>
      </c>
      <c r="BT106" s="85" t="s">
        <v>77</v>
      </c>
      <c r="BV106" s="85" t="s">
        <v>71</v>
      </c>
      <c r="BW106" s="85" t="s">
        <v>100</v>
      </c>
      <c r="BX106" s="85" t="s">
        <v>4</v>
      </c>
      <c r="CL106" s="85" t="s">
        <v>1</v>
      </c>
      <c r="CM106" s="85" t="s">
        <v>69</v>
      </c>
    </row>
    <row r="107" spans="1:91" s="7" customFormat="1" ht="16.5" customHeight="1">
      <c r="A107" s="76" t="s">
        <v>73</v>
      </c>
      <c r="B107" s="77"/>
      <c r="C107" s="78"/>
      <c r="D107" s="176" t="s">
        <v>101</v>
      </c>
      <c r="E107" s="176"/>
      <c r="F107" s="176"/>
      <c r="G107" s="176"/>
      <c r="H107" s="176"/>
      <c r="I107" s="79"/>
      <c r="J107" s="176" t="s">
        <v>75</v>
      </c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  <c r="AA107" s="176"/>
      <c r="AB107" s="176"/>
      <c r="AC107" s="176"/>
      <c r="AD107" s="176"/>
      <c r="AE107" s="176"/>
      <c r="AF107" s="176"/>
      <c r="AG107" s="181">
        <f>'SO-05A - Rozpočet'!J30</f>
        <v>14582.69</v>
      </c>
      <c r="AH107" s="182"/>
      <c r="AI107" s="182"/>
      <c r="AJ107" s="182"/>
      <c r="AK107" s="182"/>
      <c r="AL107" s="182"/>
      <c r="AM107" s="182"/>
      <c r="AN107" s="181">
        <f t="shared" si="0"/>
        <v>17499.23</v>
      </c>
      <c r="AO107" s="182"/>
      <c r="AP107" s="182"/>
      <c r="AQ107" s="80" t="s">
        <v>76</v>
      </c>
      <c r="AR107" s="77"/>
      <c r="AS107" s="81">
        <v>0</v>
      </c>
      <c r="AT107" s="82">
        <f t="shared" si="1"/>
        <v>2916.54</v>
      </c>
      <c r="AU107" s="83">
        <f>'SO-05A - Rozpočet'!P120</f>
        <v>360.71022629999993</v>
      </c>
      <c r="AV107" s="82">
        <f>'SO-05A - Rozpočet'!J33</f>
        <v>0</v>
      </c>
      <c r="AW107" s="82">
        <f>'SO-05A - Rozpočet'!J34</f>
        <v>2916.54</v>
      </c>
      <c r="AX107" s="82">
        <f>'SO-05A - Rozpočet'!J35</f>
        <v>0</v>
      </c>
      <c r="AY107" s="82">
        <f>'SO-05A - Rozpočet'!J36</f>
        <v>0</v>
      </c>
      <c r="AZ107" s="82">
        <f>'SO-05A - Rozpočet'!F33</f>
        <v>0</v>
      </c>
      <c r="BA107" s="82">
        <f>'SO-05A - Rozpočet'!F34</f>
        <v>14582.69</v>
      </c>
      <c r="BB107" s="82">
        <f>'SO-05A - Rozpočet'!F35</f>
        <v>0</v>
      </c>
      <c r="BC107" s="82">
        <f>'SO-05A - Rozpočet'!F36</f>
        <v>0</v>
      </c>
      <c r="BD107" s="84">
        <f>'SO-05A - Rozpočet'!F37</f>
        <v>0</v>
      </c>
      <c r="BT107" s="85" t="s">
        <v>77</v>
      </c>
      <c r="BV107" s="85" t="s">
        <v>71</v>
      </c>
      <c r="BW107" s="85" t="s">
        <v>102</v>
      </c>
      <c r="BX107" s="85" t="s">
        <v>4</v>
      </c>
      <c r="CL107" s="85" t="s">
        <v>1</v>
      </c>
      <c r="CM107" s="85" t="s">
        <v>69</v>
      </c>
    </row>
    <row r="108" spans="1:91" s="7" customFormat="1" ht="16.5" customHeight="1">
      <c r="A108" s="76" t="s">
        <v>73</v>
      </c>
      <c r="B108" s="77"/>
      <c r="C108" s="78"/>
      <c r="D108" s="176" t="s">
        <v>103</v>
      </c>
      <c r="E108" s="176"/>
      <c r="F108" s="176"/>
      <c r="G108" s="176"/>
      <c r="H108" s="176"/>
      <c r="I108" s="79"/>
      <c r="J108" s="176" t="s">
        <v>75</v>
      </c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  <c r="AA108" s="176"/>
      <c r="AB108" s="176"/>
      <c r="AC108" s="176"/>
      <c r="AD108" s="176"/>
      <c r="AE108" s="176"/>
      <c r="AF108" s="176"/>
      <c r="AG108" s="181">
        <f>'SO-05B - Rozpočet'!J30</f>
        <v>14582.69</v>
      </c>
      <c r="AH108" s="182"/>
      <c r="AI108" s="182"/>
      <c r="AJ108" s="182"/>
      <c r="AK108" s="182"/>
      <c r="AL108" s="182"/>
      <c r="AM108" s="182"/>
      <c r="AN108" s="181">
        <f t="shared" si="0"/>
        <v>17499.23</v>
      </c>
      <c r="AO108" s="182"/>
      <c r="AP108" s="182"/>
      <c r="AQ108" s="80" t="s">
        <v>76</v>
      </c>
      <c r="AR108" s="77"/>
      <c r="AS108" s="81">
        <v>0</v>
      </c>
      <c r="AT108" s="82">
        <f t="shared" si="1"/>
        <v>2916.54</v>
      </c>
      <c r="AU108" s="83">
        <f>'SO-05B - Rozpočet'!P120</f>
        <v>360.71022629999993</v>
      </c>
      <c r="AV108" s="82">
        <f>'SO-05B - Rozpočet'!J33</f>
        <v>0</v>
      </c>
      <c r="AW108" s="82">
        <f>'SO-05B - Rozpočet'!J34</f>
        <v>2916.54</v>
      </c>
      <c r="AX108" s="82">
        <f>'SO-05B - Rozpočet'!J35</f>
        <v>0</v>
      </c>
      <c r="AY108" s="82">
        <f>'SO-05B - Rozpočet'!J36</f>
        <v>0</v>
      </c>
      <c r="AZ108" s="82">
        <f>'SO-05B - Rozpočet'!F33</f>
        <v>0</v>
      </c>
      <c r="BA108" s="82">
        <f>'SO-05B - Rozpočet'!F34</f>
        <v>14582.69</v>
      </c>
      <c r="BB108" s="82">
        <f>'SO-05B - Rozpočet'!F35</f>
        <v>0</v>
      </c>
      <c r="BC108" s="82">
        <f>'SO-05B - Rozpočet'!F36</f>
        <v>0</v>
      </c>
      <c r="BD108" s="84">
        <f>'SO-05B - Rozpočet'!F37</f>
        <v>0</v>
      </c>
      <c r="BT108" s="85" t="s">
        <v>77</v>
      </c>
      <c r="BV108" s="85" t="s">
        <v>71</v>
      </c>
      <c r="BW108" s="85" t="s">
        <v>104</v>
      </c>
      <c r="BX108" s="85" t="s">
        <v>4</v>
      </c>
      <c r="CL108" s="85" t="s">
        <v>1</v>
      </c>
      <c r="CM108" s="85" t="s">
        <v>69</v>
      </c>
    </row>
    <row r="109" spans="1:91" s="7" customFormat="1" ht="16.5" customHeight="1">
      <c r="A109" s="76" t="s">
        <v>73</v>
      </c>
      <c r="B109" s="77"/>
      <c r="C109" s="78"/>
      <c r="D109" s="176" t="s">
        <v>105</v>
      </c>
      <c r="E109" s="176"/>
      <c r="F109" s="176"/>
      <c r="G109" s="176"/>
      <c r="H109" s="176"/>
      <c r="I109" s="79"/>
      <c r="J109" s="176" t="s">
        <v>75</v>
      </c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  <c r="AA109" s="176"/>
      <c r="AB109" s="176"/>
      <c r="AC109" s="176"/>
      <c r="AD109" s="176"/>
      <c r="AE109" s="176"/>
      <c r="AF109" s="176"/>
      <c r="AG109" s="181">
        <f>'SO-05C - Rozpočet'!J30</f>
        <v>14582.69</v>
      </c>
      <c r="AH109" s="182"/>
      <c r="AI109" s="182"/>
      <c r="AJ109" s="182"/>
      <c r="AK109" s="182"/>
      <c r="AL109" s="182"/>
      <c r="AM109" s="182"/>
      <c r="AN109" s="181">
        <f t="shared" si="0"/>
        <v>17499.23</v>
      </c>
      <c r="AO109" s="182"/>
      <c r="AP109" s="182"/>
      <c r="AQ109" s="80" t="s">
        <v>76</v>
      </c>
      <c r="AR109" s="77"/>
      <c r="AS109" s="81">
        <v>0</v>
      </c>
      <c r="AT109" s="82">
        <f t="shared" si="1"/>
        <v>2916.54</v>
      </c>
      <c r="AU109" s="83">
        <f>'SO-05C - Rozpočet'!P120</f>
        <v>360.71022629999993</v>
      </c>
      <c r="AV109" s="82">
        <f>'SO-05C - Rozpočet'!J33</f>
        <v>0</v>
      </c>
      <c r="AW109" s="82">
        <f>'SO-05C - Rozpočet'!J34</f>
        <v>2916.54</v>
      </c>
      <c r="AX109" s="82">
        <f>'SO-05C - Rozpočet'!J35</f>
        <v>0</v>
      </c>
      <c r="AY109" s="82">
        <f>'SO-05C - Rozpočet'!J36</f>
        <v>0</v>
      </c>
      <c r="AZ109" s="82">
        <f>'SO-05C - Rozpočet'!F33</f>
        <v>0</v>
      </c>
      <c r="BA109" s="82">
        <f>'SO-05C - Rozpočet'!F34</f>
        <v>14582.69</v>
      </c>
      <c r="BB109" s="82">
        <f>'SO-05C - Rozpočet'!F35</f>
        <v>0</v>
      </c>
      <c r="BC109" s="82">
        <f>'SO-05C - Rozpočet'!F36</f>
        <v>0</v>
      </c>
      <c r="BD109" s="84">
        <f>'SO-05C - Rozpočet'!F37</f>
        <v>0</v>
      </c>
      <c r="BT109" s="85" t="s">
        <v>77</v>
      </c>
      <c r="BV109" s="85" t="s">
        <v>71</v>
      </c>
      <c r="BW109" s="85" t="s">
        <v>106</v>
      </c>
      <c r="BX109" s="85" t="s">
        <v>4</v>
      </c>
      <c r="CL109" s="85" t="s">
        <v>1</v>
      </c>
      <c r="CM109" s="85" t="s">
        <v>69</v>
      </c>
    </row>
    <row r="110" spans="1:91" s="7" customFormat="1" ht="16.5" customHeight="1">
      <c r="A110" s="76" t="s">
        <v>73</v>
      </c>
      <c r="B110" s="77"/>
      <c r="C110" s="78"/>
      <c r="D110" s="176" t="s">
        <v>107</v>
      </c>
      <c r="E110" s="176"/>
      <c r="F110" s="176"/>
      <c r="G110" s="176"/>
      <c r="H110" s="176"/>
      <c r="I110" s="79"/>
      <c r="J110" s="176" t="s">
        <v>75</v>
      </c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  <c r="AA110" s="176"/>
      <c r="AB110" s="176"/>
      <c r="AC110" s="176"/>
      <c r="AD110" s="176"/>
      <c r="AE110" s="176"/>
      <c r="AF110" s="176"/>
      <c r="AG110" s="181">
        <f>'SO-06A - Rozpočet'!J30</f>
        <v>20196.48</v>
      </c>
      <c r="AH110" s="182"/>
      <c r="AI110" s="182"/>
      <c r="AJ110" s="182"/>
      <c r="AK110" s="182"/>
      <c r="AL110" s="182"/>
      <c r="AM110" s="182"/>
      <c r="AN110" s="181">
        <f t="shared" si="0"/>
        <v>24235.78</v>
      </c>
      <c r="AO110" s="182"/>
      <c r="AP110" s="182"/>
      <c r="AQ110" s="80" t="s">
        <v>76</v>
      </c>
      <c r="AR110" s="77"/>
      <c r="AS110" s="81">
        <v>0</v>
      </c>
      <c r="AT110" s="82">
        <f t="shared" si="1"/>
        <v>4039.3</v>
      </c>
      <c r="AU110" s="83">
        <f>'SO-06A - Rozpočet'!P121</f>
        <v>1296.94306852</v>
      </c>
      <c r="AV110" s="82">
        <f>'SO-06A - Rozpočet'!J33</f>
        <v>0</v>
      </c>
      <c r="AW110" s="82">
        <f>'SO-06A - Rozpočet'!J34</f>
        <v>4039.3</v>
      </c>
      <c r="AX110" s="82">
        <f>'SO-06A - Rozpočet'!J35</f>
        <v>0</v>
      </c>
      <c r="AY110" s="82">
        <f>'SO-06A - Rozpočet'!J36</f>
        <v>0</v>
      </c>
      <c r="AZ110" s="82">
        <f>'SO-06A - Rozpočet'!F33</f>
        <v>0</v>
      </c>
      <c r="BA110" s="82">
        <f>'SO-06A - Rozpočet'!F34</f>
        <v>20196.48</v>
      </c>
      <c r="BB110" s="82">
        <f>'SO-06A - Rozpočet'!F35</f>
        <v>0</v>
      </c>
      <c r="BC110" s="82">
        <f>'SO-06A - Rozpočet'!F36</f>
        <v>0</v>
      </c>
      <c r="BD110" s="84">
        <f>'SO-06A - Rozpočet'!F37</f>
        <v>0</v>
      </c>
      <c r="BT110" s="85" t="s">
        <v>77</v>
      </c>
      <c r="BV110" s="85" t="s">
        <v>71</v>
      </c>
      <c r="BW110" s="85" t="s">
        <v>108</v>
      </c>
      <c r="BX110" s="85" t="s">
        <v>4</v>
      </c>
      <c r="CL110" s="85" t="s">
        <v>1</v>
      </c>
      <c r="CM110" s="85" t="s">
        <v>69</v>
      </c>
    </row>
    <row r="111" spans="1:91" s="7" customFormat="1" ht="16.5" customHeight="1">
      <c r="A111" s="76" t="s">
        <v>73</v>
      </c>
      <c r="B111" s="77"/>
      <c r="C111" s="78"/>
      <c r="D111" s="176" t="s">
        <v>109</v>
      </c>
      <c r="E111" s="176"/>
      <c r="F111" s="176"/>
      <c r="G111" s="176"/>
      <c r="H111" s="176"/>
      <c r="I111" s="79"/>
      <c r="J111" s="176" t="s">
        <v>75</v>
      </c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  <c r="AA111" s="176"/>
      <c r="AB111" s="176"/>
      <c r="AC111" s="176"/>
      <c r="AD111" s="176"/>
      <c r="AE111" s="176"/>
      <c r="AF111" s="176"/>
      <c r="AG111" s="181">
        <f>'SO-06B - Rozpočet'!J30</f>
        <v>20196.48</v>
      </c>
      <c r="AH111" s="182"/>
      <c r="AI111" s="182"/>
      <c r="AJ111" s="182"/>
      <c r="AK111" s="182"/>
      <c r="AL111" s="182"/>
      <c r="AM111" s="182"/>
      <c r="AN111" s="181">
        <f t="shared" si="0"/>
        <v>24235.78</v>
      </c>
      <c r="AO111" s="182"/>
      <c r="AP111" s="182"/>
      <c r="AQ111" s="80" t="s">
        <v>76</v>
      </c>
      <c r="AR111" s="77"/>
      <c r="AS111" s="81">
        <v>0</v>
      </c>
      <c r="AT111" s="82">
        <f t="shared" si="1"/>
        <v>4039.3</v>
      </c>
      <c r="AU111" s="83">
        <f>'SO-06B - Rozpočet'!P121</f>
        <v>1296.94306852</v>
      </c>
      <c r="AV111" s="82">
        <f>'SO-06B - Rozpočet'!J33</f>
        <v>0</v>
      </c>
      <c r="AW111" s="82">
        <f>'SO-06B - Rozpočet'!J34</f>
        <v>4039.3</v>
      </c>
      <c r="AX111" s="82">
        <f>'SO-06B - Rozpočet'!J35</f>
        <v>0</v>
      </c>
      <c r="AY111" s="82">
        <f>'SO-06B - Rozpočet'!J36</f>
        <v>0</v>
      </c>
      <c r="AZ111" s="82">
        <f>'SO-06B - Rozpočet'!F33</f>
        <v>0</v>
      </c>
      <c r="BA111" s="82">
        <f>'SO-06B - Rozpočet'!F34</f>
        <v>20196.48</v>
      </c>
      <c r="BB111" s="82">
        <f>'SO-06B - Rozpočet'!F35</f>
        <v>0</v>
      </c>
      <c r="BC111" s="82">
        <f>'SO-06B - Rozpočet'!F36</f>
        <v>0</v>
      </c>
      <c r="BD111" s="84">
        <f>'SO-06B - Rozpočet'!F37</f>
        <v>0</v>
      </c>
      <c r="BT111" s="85" t="s">
        <v>77</v>
      </c>
      <c r="BV111" s="85" t="s">
        <v>71</v>
      </c>
      <c r="BW111" s="85" t="s">
        <v>110</v>
      </c>
      <c r="BX111" s="85" t="s">
        <v>4</v>
      </c>
      <c r="CL111" s="85" t="s">
        <v>1</v>
      </c>
      <c r="CM111" s="85" t="s">
        <v>69</v>
      </c>
    </row>
    <row r="112" spans="1:91" s="7" customFormat="1" ht="16.5" customHeight="1">
      <c r="A112" s="76" t="s">
        <v>73</v>
      </c>
      <c r="B112" s="77"/>
      <c r="C112" s="78"/>
      <c r="D112" s="176" t="s">
        <v>111</v>
      </c>
      <c r="E112" s="176"/>
      <c r="F112" s="176"/>
      <c r="G112" s="176"/>
      <c r="H112" s="176"/>
      <c r="I112" s="79"/>
      <c r="J112" s="176" t="s">
        <v>75</v>
      </c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  <c r="AA112" s="176"/>
      <c r="AB112" s="176"/>
      <c r="AC112" s="176"/>
      <c r="AD112" s="176"/>
      <c r="AE112" s="176"/>
      <c r="AF112" s="176"/>
      <c r="AG112" s="181">
        <f>'SO-06C - Rozpočet'!J30</f>
        <v>20196.48</v>
      </c>
      <c r="AH112" s="182"/>
      <c r="AI112" s="182"/>
      <c r="AJ112" s="182"/>
      <c r="AK112" s="182"/>
      <c r="AL112" s="182"/>
      <c r="AM112" s="182"/>
      <c r="AN112" s="181">
        <f t="shared" si="0"/>
        <v>24235.78</v>
      </c>
      <c r="AO112" s="182"/>
      <c r="AP112" s="182"/>
      <c r="AQ112" s="80" t="s">
        <v>76</v>
      </c>
      <c r="AR112" s="77"/>
      <c r="AS112" s="81">
        <v>0</v>
      </c>
      <c r="AT112" s="82">
        <f t="shared" si="1"/>
        <v>4039.3</v>
      </c>
      <c r="AU112" s="83">
        <f>'SO-06C - Rozpočet'!P121</f>
        <v>1296.94306852</v>
      </c>
      <c r="AV112" s="82">
        <f>'SO-06C - Rozpočet'!J33</f>
        <v>0</v>
      </c>
      <c r="AW112" s="82">
        <f>'SO-06C - Rozpočet'!J34</f>
        <v>4039.3</v>
      </c>
      <c r="AX112" s="82">
        <f>'SO-06C - Rozpočet'!J35</f>
        <v>0</v>
      </c>
      <c r="AY112" s="82">
        <f>'SO-06C - Rozpočet'!J36</f>
        <v>0</v>
      </c>
      <c r="AZ112" s="82">
        <f>'SO-06C - Rozpočet'!F33</f>
        <v>0</v>
      </c>
      <c r="BA112" s="82">
        <f>'SO-06C - Rozpočet'!F34</f>
        <v>20196.48</v>
      </c>
      <c r="BB112" s="82">
        <f>'SO-06C - Rozpočet'!F35</f>
        <v>0</v>
      </c>
      <c r="BC112" s="82">
        <f>'SO-06C - Rozpočet'!F36</f>
        <v>0</v>
      </c>
      <c r="BD112" s="84">
        <f>'SO-06C - Rozpočet'!F37</f>
        <v>0</v>
      </c>
      <c r="BT112" s="85" t="s">
        <v>77</v>
      </c>
      <c r="BV112" s="85" t="s">
        <v>71</v>
      </c>
      <c r="BW112" s="85" t="s">
        <v>112</v>
      </c>
      <c r="BX112" s="85" t="s">
        <v>4</v>
      </c>
      <c r="CL112" s="85" t="s">
        <v>1</v>
      </c>
      <c r="CM112" s="85" t="s">
        <v>69</v>
      </c>
    </row>
    <row r="113" spans="1:91" s="7" customFormat="1" ht="16.5" customHeight="1">
      <c r="A113" s="76" t="s">
        <v>73</v>
      </c>
      <c r="B113" s="77"/>
      <c r="C113" s="78"/>
      <c r="D113" s="176" t="s">
        <v>113</v>
      </c>
      <c r="E113" s="176"/>
      <c r="F113" s="176"/>
      <c r="G113" s="176"/>
      <c r="H113" s="176"/>
      <c r="I113" s="79"/>
      <c r="J113" s="176" t="s">
        <v>75</v>
      </c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  <c r="AA113" s="176"/>
      <c r="AB113" s="176"/>
      <c r="AC113" s="176"/>
      <c r="AD113" s="176"/>
      <c r="AE113" s="176"/>
      <c r="AF113" s="176"/>
      <c r="AG113" s="181">
        <f>'SO-07A - Rozpočet'!J30</f>
        <v>3953.93</v>
      </c>
      <c r="AH113" s="182"/>
      <c r="AI113" s="182"/>
      <c r="AJ113" s="182"/>
      <c r="AK113" s="182"/>
      <c r="AL113" s="182"/>
      <c r="AM113" s="182"/>
      <c r="AN113" s="181">
        <f t="shared" si="0"/>
        <v>4744.7199999999993</v>
      </c>
      <c r="AO113" s="182"/>
      <c r="AP113" s="182"/>
      <c r="AQ113" s="80" t="s">
        <v>76</v>
      </c>
      <c r="AR113" s="77"/>
      <c r="AS113" s="81">
        <v>0</v>
      </c>
      <c r="AT113" s="82">
        <f t="shared" si="1"/>
        <v>790.79</v>
      </c>
      <c r="AU113" s="83">
        <f>'SO-07A - Rozpočet'!P121</f>
        <v>204.58935719999999</v>
      </c>
      <c r="AV113" s="82">
        <f>'SO-07A - Rozpočet'!J33</f>
        <v>0</v>
      </c>
      <c r="AW113" s="82">
        <f>'SO-07A - Rozpočet'!J34</f>
        <v>790.79</v>
      </c>
      <c r="AX113" s="82">
        <f>'SO-07A - Rozpočet'!J35</f>
        <v>0</v>
      </c>
      <c r="AY113" s="82">
        <f>'SO-07A - Rozpočet'!J36</f>
        <v>0</v>
      </c>
      <c r="AZ113" s="82">
        <f>'SO-07A - Rozpočet'!F33</f>
        <v>0</v>
      </c>
      <c r="BA113" s="82">
        <f>'SO-07A - Rozpočet'!F34</f>
        <v>3953.93</v>
      </c>
      <c r="BB113" s="82">
        <f>'SO-07A - Rozpočet'!F35</f>
        <v>0</v>
      </c>
      <c r="BC113" s="82">
        <f>'SO-07A - Rozpočet'!F36</f>
        <v>0</v>
      </c>
      <c r="BD113" s="84">
        <f>'SO-07A - Rozpočet'!F37</f>
        <v>0</v>
      </c>
      <c r="BT113" s="85" t="s">
        <v>77</v>
      </c>
      <c r="BV113" s="85" t="s">
        <v>71</v>
      </c>
      <c r="BW113" s="85" t="s">
        <v>114</v>
      </c>
      <c r="BX113" s="85" t="s">
        <v>4</v>
      </c>
      <c r="CL113" s="85" t="s">
        <v>1</v>
      </c>
      <c r="CM113" s="85" t="s">
        <v>69</v>
      </c>
    </row>
    <row r="114" spans="1:91" s="7" customFormat="1" ht="16.5" customHeight="1">
      <c r="A114" s="76" t="s">
        <v>73</v>
      </c>
      <c r="B114" s="77"/>
      <c r="C114" s="78"/>
      <c r="D114" s="176" t="s">
        <v>115</v>
      </c>
      <c r="E114" s="176"/>
      <c r="F114" s="176"/>
      <c r="G114" s="176"/>
      <c r="H114" s="176"/>
      <c r="I114" s="79"/>
      <c r="J114" s="176" t="s">
        <v>75</v>
      </c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  <c r="AA114" s="176"/>
      <c r="AB114" s="176"/>
      <c r="AC114" s="176"/>
      <c r="AD114" s="176"/>
      <c r="AE114" s="176"/>
      <c r="AF114" s="176"/>
      <c r="AG114" s="181">
        <f>'SO-07B - Rozpočet'!J30</f>
        <v>3953.93</v>
      </c>
      <c r="AH114" s="182"/>
      <c r="AI114" s="182"/>
      <c r="AJ114" s="182"/>
      <c r="AK114" s="182"/>
      <c r="AL114" s="182"/>
      <c r="AM114" s="182"/>
      <c r="AN114" s="181">
        <f t="shared" si="0"/>
        <v>4744.7199999999993</v>
      </c>
      <c r="AO114" s="182"/>
      <c r="AP114" s="182"/>
      <c r="AQ114" s="80" t="s">
        <v>76</v>
      </c>
      <c r="AR114" s="77"/>
      <c r="AS114" s="81">
        <v>0</v>
      </c>
      <c r="AT114" s="82">
        <f t="shared" si="1"/>
        <v>790.79</v>
      </c>
      <c r="AU114" s="83">
        <f>'SO-07B - Rozpočet'!P121</f>
        <v>204.58935719999999</v>
      </c>
      <c r="AV114" s="82">
        <f>'SO-07B - Rozpočet'!J33</f>
        <v>0</v>
      </c>
      <c r="AW114" s="82">
        <f>'SO-07B - Rozpočet'!J34</f>
        <v>790.79</v>
      </c>
      <c r="AX114" s="82">
        <f>'SO-07B - Rozpočet'!J35</f>
        <v>0</v>
      </c>
      <c r="AY114" s="82">
        <f>'SO-07B - Rozpočet'!J36</f>
        <v>0</v>
      </c>
      <c r="AZ114" s="82">
        <f>'SO-07B - Rozpočet'!F33</f>
        <v>0</v>
      </c>
      <c r="BA114" s="82">
        <f>'SO-07B - Rozpočet'!F34</f>
        <v>3953.93</v>
      </c>
      <c r="BB114" s="82">
        <f>'SO-07B - Rozpočet'!F35</f>
        <v>0</v>
      </c>
      <c r="BC114" s="82">
        <f>'SO-07B - Rozpočet'!F36</f>
        <v>0</v>
      </c>
      <c r="BD114" s="84">
        <f>'SO-07B - Rozpočet'!F37</f>
        <v>0</v>
      </c>
      <c r="BT114" s="85" t="s">
        <v>77</v>
      </c>
      <c r="BV114" s="85" t="s">
        <v>71</v>
      </c>
      <c r="BW114" s="85" t="s">
        <v>116</v>
      </c>
      <c r="BX114" s="85" t="s">
        <v>4</v>
      </c>
      <c r="CL114" s="85" t="s">
        <v>1</v>
      </c>
      <c r="CM114" s="85" t="s">
        <v>69</v>
      </c>
    </row>
    <row r="115" spans="1:91" s="7" customFormat="1" ht="16.5" customHeight="1">
      <c r="A115" s="76" t="s">
        <v>73</v>
      </c>
      <c r="B115" s="77"/>
      <c r="C115" s="78"/>
      <c r="D115" s="176" t="s">
        <v>117</v>
      </c>
      <c r="E115" s="176"/>
      <c r="F115" s="176"/>
      <c r="G115" s="176"/>
      <c r="H115" s="176"/>
      <c r="I115" s="79"/>
      <c r="J115" s="176" t="s">
        <v>75</v>
      </c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  <c r="AF115" s="176"/>
      <c r="AG115" s="181">
        <f>'SO-07C - Rozpočet'!J30</f>
        <v>3953.93</v>
      </c>
      <c r="AH115" s="182"/>
      <c r="AI115" s="182"/>
      <c r="AJ115" s="182"/>
      <c r="AK115" s="182"/>
      <c r="AL115" s="182"/>
      <c r="AM115" s="182"/>
      <c r="AN115" s="181">
        <f t="shared" si="0"/>
        <v>4744.7199999999993</v>
      </c>
      <c r="AO115" s="182"/>
      <c r="AP115" s="182"/>
      <c r="AQ115" s="80" t="s">
        <v>76</v>
      </c>
      <c r="AR115" s="77"/>
      <c r="AS115" s="81">
        <v>0</v>
      </c>
      <c r="AT115" s="82">
        <f t="shared" si="1"/>
        <v>790.79</v>
      </c>
      <c r="AU115" s="83">
        <f>'SO-07C - Rozpočet'!P121</f>
        <v>204.58935719999999</v>
      </c>
      <c r="AV115" s="82">
        <f>'SO-07C - Rozpočet'!J33</f>
        <v>0</v>
      </c>
      <c r="AW115" s="82">
        <f>'SO-07C - Rozpočet'!J34</f>
        <v>790.79</v>
      </c>
      <c r="AX115" s="82">
        <f>'SO-07C - Rozpočet'!J35</f>
        <v>0</v>
      </c>
      <c r="AY115" s="82">
        <f>'SO-07C - Rozpočet'!J36</f>
        <v>0</v>
      </c>
      <c r="AZ115" s="82">
        <f>'SO-07C - Rozpočet'!F33</f>
        <v>0</v>
      </c>
      <c r="BA115" s="82">
        <f>'SO-07C - Rozpočet'!F34</f>
        <v>3953.93</v>
      </c>
      <c r="BB115" s="82">
        <f>'SO-07C - Rozpočet'!F35</f>
        <v>0</v>
      </c>
      <c r="BC115" s="82">
        <f>'SO-07C - Rozpočet'!F36</f>
        <v>0</v>
      </c>
      <c r="BD115" s="84">
        <f>'SO-07C - Rozpočet'!F37</f>
        <v>0</v>
      </c>
      <c r="BT115" s="85" t="s">
        <v>77</v>
      </c>
      <c r="BV115" s="85" t="s">
        <v>71</v>
      </c>
      <c r="BW115" s="85" t="s">
        <v>118</v>
      </c>
      <c r="BX115" s="85" t="s">
        <v>4</v>
      </c>
      <c r="CL115" s="85" t="s">
        <v>1</v>
      </c>
      <c r="CM115" s="85" t="s">
        <v>69</v>
      </c>
    </row>
    <row r="116" spans="1:91" s="7" customFormat="1" ht="16.5" customHeight="1">
      <c r="A116" s="76" t="s">
        <v>73</v>
      </c>
      <c r="B116" s="77"/>
      <c r="C116" s="78"/>
      <c r="D116" s="176" t="s">
        <v>119</v>
      </c>
      <c r="E116" s="176"/>
      <c r="F116" s="176"/>
      <c r="G116" s="176"/>
      <c r="H116" s="176"/>
      <c r="I116" s="79"/>
      <c r="J116" s="176" t="s">
        <v>75</v>
      </c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  <c r="AA116" s="176"/>
      <c r="AB116" s="176"/>
      <c r="AC116" s="176"/>
      <c r="AD116" s="176"/>
      <c r="AE116" s="176"/>
      <c r="AF116" s="176"/>
      <c r="AG116" s="181">
        <f>'SO-08A - Rozpočet'!J30</f>
        <v>3041.69</v>
      </c>
      <c r="AH116" s="182"/>
      <c r="AI116" s="182"/>
      <c r="AJ116" s="182"/>
      <c r="AK116" s="182"/>
      <c r="AL116" s="182"/>
      <c r="AM116" s="182"/>
      <c r="AN116" s="181">
        <f t="shared" si="0"/>
        <v>3650.03</v>
      </c>
      <c r="AO116" s="182"/>
      <c r="AP116" s="182"/>
      <c r="AQ116" s="80" t="s">
        <v>76</v>
      </c>
      <c r="AR116" s="77"/>
      <c r="AS116" s="81">
        <v>0</v>
      </c>
      <c r="AT116" s="82">
        <f t="shared" si="1"/>
        <v>608.34</v>
      </c>
      <c r="AU116" s="83">
        <f>'SO-08A - Rozpočet'!P121</f>
        <v>281.12790562999993</v>
      </c>
      <c r="AV116" s="82">
        <f>'SO-08A - Rozpočet'!J33</f>
        <v>0</v>
      </c>
      <c r="AW116" s="82">
        <f>'SO-08A - Rozpočet'!J34</f>
        <v>608.34</v>
      </c>
      <c r="AX116" s="82">
        <f>'SO-08A - Rozpočet'!J35</f>
        <v>0</v>
      </c>
      <c r="AY116" s="82">
        <f>'SO-08A - Rozpočet'!J36</f>
        <v>0</v>
      </c>
      <c r="AZ116" s="82">
        <f>'SO-08A - Rozpočet'!F33</f>
        <v>0</v>
      </c>
      <c r="BA116" s="82">
        <f>'SO-08A - Rozpočet'!F34</f>
        <v>3041.69</v>
      </c>
      <c r="BB116" s="82">
        <f>'SO-08A - Rozpočet'!F35</f>
        <v>0</v>
      </c>
      <c r="BC116" s="82">
        <f>'SO-08A - Rozpočet'!F36</f>
        <v>0</v>
      </c>
      <c r="BD116" s="84">
        <f>'SO-08A - Rozpočet'!F37</f>
        <v>0</v>
      </c>
      <c r="BT116" s="85" t="s">
        <v>77</v>
      </c>
      <c r="BV116" s="85" t="s">
        <v>71</v>
      </c>
      <c r="BW116" s="85" t="s">
        <v>120</v>
      </c>
      <c r="BX116" s="85" t="s">
        <v>4</v>
      </c>
      <c r="CL116" s="85" t="s">
        <v>1</v>
      </c>
      <c r="CM116" s="85" t="s">
        <v>69</v>
      </c>
    </row>
    <row r="117" spans="1:91" s="7" customFormat="1" ht="16.5" customHeight="1">
      <c r="A117" s="76" t="s">
        <v>73</v>
      </c>
      <c r="B117" s="77"/>
      <c r="C117" s="78"/>
      <c r="D117" s="176" t="s">
        <v>121</v>
      </c>
      <c r="E117" s="176"/>
      <c r="F117" s="176"/>
      <c r="G117" s="176"/>
      <c r="H117" s="176"/>
      <c r="I117" s="79"/>
      <c r="J117" s="176" t="s">
        <v>75</v>
      </c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  <c r="AA117" s="176"/>
      <c r="AB117" s="176"/>
      <c r="AC117" s="176"/>
      <c r="AD117" s="176"/>
      <c r="AE117" s="176"/>
      <c r="AF117" s="176"/>
      <c r="AG117" s="181">
        <f>'SO-08B - Rozpočet'!J30</f>
        <v>3041.69</v>
      </c>
      <c r="AH117" s="182"/>
      <c r="AI117" s="182"/>
      <c r="AJ117" s="182"/>
      <c r="AK117" s="182"/>
      <c r="AL117" s="182"/>
      <c r="AM117" s="182"/>
      <c r="AN117" s="181">
        <f t="shared" si="0"/>
        <v>3650.03</v>
      </c>
      <c r="AO117" s="182"/>
      <c r="AP117" s="182"/>
      <c r="AQ117" s="80" t="s">
        <v>76</v>
      </c>
      <c r="AR117" s="77"/>
      <c r="AS117" s="81">
        <v>0</v>
      </c>
      <c r="AT117" s="82">
        <f t="shared" si="1"/>
        <v>608.34</v>
      </c>
      <c r="AU117" s="83">
        <f>'SO-08B - Rozpočet'!P121</f>
        <v>281.12790562999993</v>
      </c>
      <c r="AV117" s="82">
        <f>'SO-08B - Rozpočet'!J33</f>
        <v>0</v>
      </c>
      <c r="AW117" s="82">
        <f>'SO-08B - Rozpočet'!J34</f>
        <v>608.34</v>
      </c>
      <c r="AX117" s="82">
        <f>'SO-08B - Rozpočet'!J35</f>
        <v>0</v>
      </c>
      <c r="AY117" s="82">
        <f>'SO-08B - Rozpočet'!J36</f>
        <v>0</v>
      </c>
      <c r="AZ117" s="82">
        <f>'SO-08B - Rozpočet'!F33</f>
        <v>0</v>
      </c>
      <c r="BA117" s="82">
        <f>'SO-08B - Rozpočet'!F34</f>
        <v>3041.69</v>
      </c>
      <c r="BB117" s="82">
        <f>'SO-08B - Rozpočet'!F35</f>
        <v>0</v>
      </c>
      <c r="BC117" s="82">
        <f>'SO-08B - Rozpočet'!F36</f>
        <v>0</v>
      </c>
      <c r="BD117" s="84">
        <f>'SO-08B - Rozpočet'!F37</f>
        <v>0</v>
      </c>
      <c r="BT117" s="85" t="s">
        <v>77</v>
      </c>
      <c r="BV117" s="85" t="s">
        <v>71</v>
      </c>
      <c r="BW117" s="85" t="s">
        <v>122</v>
      </c>
      <c r="BX117" s="85" t="s">
        <v>4</v>
      </c>
      <c r="CL117" s="85" t="s">
        <v>1</v>
      </c>
      <c r="CM117" s="85" t="s">
        <v>69</v>
      </c>
    </row>
    <row r="118" spans="1:91" s="7" customFormat="1" ht="16.5" customHeight="1">
      <c r="A118" s="76" t="s">
        <v>73</v>
      </c>
      <c r="B118" s="77"/>
      <c r="C118" s="78"/>
      <c r="D118" s="176" t="s">
        <v>123</v>
      </c>
      <c r="E118" s="176"/>
      <c r="F118" s="176"/>
      <c r="G118" s="176"/>
      <c r="H118" s="176"/>
      <c r="I118" s="79"/>
      <c r="J118" s="176" t="s">
        <v>75</v>
      </c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  <c r="AA118" s="176"/>
      <c r="AB118" s="176"/>
      <c r="AC118" s="176"/>
      <c r="AD118" s="176"/>
      <c r="AE118" s="176"/>
      <c r="AF118" s="176"/>
      <c r="AG118" s="181">
        <f>'SO-08C - Rozpočet'!J30</f>
        <v>3041.69</v>
      </c>
      <c r="AH118" s="182"/>
      <c r="AI118" s="182"/>
      <c r="AJ118" s="182"/>
      <c r="AK118" s="182"/>
      <c r="AL118" s="182"/>
      <c r="AM118" s="182"/>
      <c r="AN118" s="181">
        <f t="shared" si="0"/>
        <v>3650.03</v>
      </c>
      <c r="AO118" s="182"/>
      <c r="AP118" s="182"/>
      <c r="AQ118" s="80" t="s">
        <v>76</v>
      </c>
      <c r="AR118" s="77"/>
      <c r="AS118" s="81">
        <v>0</v>
      </c>
      <c r="AT118" s="82">
        <f t="shared" si="1"/>
        <v>608.34</v>
      </c>
      <c r="AU118" s="83">
        <f>'SO-08C - Rozpočet'!P121</f>
        <v>281.12790562999993</v>
      </c>
      <c r="AV118" s="82">
        <f>'SO-08C - Rozpočet'!J33</f>
        <v>0</v>
      </c>
      <c r="AW118" s="82">
        <f>'SO-08C - Rozpočet'!J34</f>
        <v>608.34</v>
      </c>
      <c r="AX118" s="82">
        <f>'SO-08C - Rozpočet'!J35</f>
        <v>0</v>
      </c>
      <c r="AY118" s="82">
        <f>'SO-08C - Rozpočet'!J36</f>
        <v>0</v>
      </c>
      <c r="AZ118" s="82">
        <f>'SO-08C - Rozpočet'!F33</f>
        <v>0</v>
      </c>
      <c r="BA118" s="82">
        <f>'SO-08C - Rozpočet'!F34</f>
        <v>3041.69</v>
      </c>
      <c r="BB118" s="82">
        <f>'SO-08C - Rozpočet'!F35</f>
        <v>0</v>
      </c>
      <c r="BC118" s="82">
        <f>'SO-08C - Rozpočet'!F36</f>
        <v>0</v>
      </c>
      <c r="BD118" s="84">
        <f>'SO-08C - Rozpočet'!F37</f>
        <v>0</v>
      </c>
      <c r="BT118" s="85" t="s">
        <v>77</v>
      </c>
      <c r="BV118" s="85" t="s">
        <v>71</v>
      </c>
      <c r="BW118" s="85" t="s">
        <v>124</v>
      </c>
      <c r="BX118" s="85" t="s">
        <v>4</v>
      </c>
      <c r="CL118" s="85" t="s">
        <v>1</v>
      </c>
      <c r="CM118" s="85" t="s">
        <v>69</v>
      </c>
    </row>
    <row r="119" spans="1:91" s="7" customFormat="1" ht="16.5" customHeight="1">
      <c r="A119" s="76" t="s">
        <v>73</v>
      </c>
      <c r="B119" s="77"/>
      <c r="C119" s="78"/>
      <c r="D119" s="176" t="s">
        <v>125</v>
      </c>
      <c r="E119" s="176"/>
      <c r="F119" s="176"/>
      <c r="G119" s="176"/>
      <c r="H119" s="176"/>
      <c r="I119" s="79"/>
      <c r="J119" s="176" t="s">
        <v>75</v>
      </c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  <c r="AA119" s="176"/>
      <c r="AB119" s="176"/>
      <c r="AC119" s="176"/>
      <c r="AD119" s="176"/>
      <c r="AE119" s="176"/>
      <c r="AF119" s="176"/>
      <c r="AG119" s="181">
        <f>'SO-09A - Rozpočet'!J30</f>
        <v>11888.65</v>
      </c>
      <c r="AH119" s="182"/>
      <c r="AI119" s="182"/>
      <c r="AJ119" s="182"/>
      <c r="AK119" s="182"/>
      <c r="AL119" s="182"/>
      <c r="AM119" s="182"/>
      <c r="AN119" s="181">
        <f t="shared" si="0"/>
        <v>14266.38</v>
      </c>
      <c r="AO119" s="182"/>
      <c r="AP119" s="182"/>
      <c r="AQ119" s="80" t="s">
        <v>76</v>
      </c>
      <c r="AR119" s="77"/>
      <c r="AS119" s="81">
        <v>0</v>
      </c>
      <c r="AT119" s="82">
        <f t="shared" si="1"/>
        <v>2377.73</v>
      </c>
      <c r="AU119" s="83">
        <f>'SO-09A - Rozpočet'!P121</f>
        <v>340.75615991999996</v>
      </c>
      <c r="AV119" s="82">
        <f>'SO-09A - Rozpočet'!J33</f>
        <v>0</v>
      </c>
      <c r="AW119" s="82">
        <f>'SO-09A - Rozpočet'!J34</f>
        <v>2377.73</v>
      </c>
      <c r="AX119" s="82">
        <f>'SO-09A - Rozpočet'!J35</f>
        <v>0</v>
      </c>
      <c r="AY119" s="82">
        <f>'SO-09A - Rozpočet'!J36</f>
        <v>0</v>
      </c>
      <c r="AZ119" s="82">
        <f>'SO-09A - Rozpočet'!F33</f>
        <v>0</v>
      </c>
      <c r="BA119" s="82">
        <f>'SO-09A - Rozpočet'!F34</f>
        <v>11888.65</v>
      </c>
      <c r="BB119" s="82">
        <f>'SO-09A - Rozpočet'!F35</f>
        <v>0</v>
      </c>
      <c r="BC119" s="82">
        <f>'SO-09A - Rozpočet'!F36</f>
        <v>0</v>
      </c>
      <c r="BD119" s="84">
        <f>'SO-09A - Rozpočet'!F37</f>
        <v>0</v>
      </c>
      <c r="BT119" s="85" t="s">
        <v>77</v>
      </c>
      <c r="BV119" s="85" t="s">
        <v>71</v>
      </c>
      <c r="BW119" s="85" t="s">
        <v>126</v>
      </c>
      <c r="BX119" s="85" t="s">
        <v>4</v>
      </c>
      <c r="CL119" s="85" t="s">
        <v>1</v>
      </c>
      <c r="CM119" s="85" t="s">
        <v>69</v>
      </c>
    </row>
    <row r="120" spans="1:91" s="7" customFormat="1" ht="16.5" customHeight="1">
      <c r="A120" s="76" t="s">
        <v>73</v>
      </c>
      <c r="B120" s="77"/>
      <c r="C120" s="78"/>
      <c r="D120" s="176" t="s">
        <v>127</v>
      </c>
      <c r="E120" s="176"/>
      <c r="F120" s="176"/>
      <c r="G120" s="176"/>
      <c r="H120" s="176"/>
      <c r="I120" s="79"/>
      <c r="J120" s="176" t="s">
        <v>75</v>
      </c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  <c r="AA120" s="176"/>
      <c r="AB120" s="176"/>
      <c r="AC120" s="176"/>
      <c r="AD120" s="176"/>
      <c r="AE120" s="176"/>
      <c r="AF120" s="176"/>
      <c r="AG120" s="181">
        <f>'SO-09B - Rozpočet'!J30</f>
        <v>11888.65</v>
      </c>
      <c r="AH120" s="182"/>
      <c r="AI120" s="182"/>
      <c r="AJ120" s="182"/>
      <c r="AK120" s="182"/>
      <c r="AL120" s="182"/>
      <c r="AM120" s="182"/>
      <c r="AN120" s="181">
        <f t="shared" si="0"/>
        <v>14266.38</v>
      </c>
      <c r="AO120" s="182"/>
      <c r="AP120" s="182"/>
      <c r="AQ120" s="80" t="s">
        <v>76</v>
      </c>
      <c r="AR120" s="77"/>
      <c r="AS120" s="81">
        <v>0</v>
      </c>
      <c r="AT120" s="82">
        <f t="shared" si="1"/>
        <v>2377.73</v>
      </c>
      <c r="AU120" s="83">
        <f>'SO-09B - Rozpočet'!P121</f>
        <v>340.75615991999996</v>
      </c>
      <c r="AV120" s="82">
        <f>'SO-09B - Rozpočet'!J33</f>
        <v>0</v>
      </c>
      <c r="AW120" s="82">
        <f>'SO-09B - Rozpočet'!J34</f>
        <v>2377.73</v>
      </c>
      <c r="AX120" s="82">
        <f>'SO-09B - Rozpočet'!J35</f>
        <v>0</v>
      </c>
      <c r="AY120" s="82">
        <f>'SO-09B - Rozpočet'!J36</f>
        <v>0</v>
      </c>
      <c r="AZ120" s="82">
        <f>'SO-09B - Rozpočet'!F33</f>
        <v>0</v>
      </c>
      <c r="BA120" s="82">
        <f>'SO-09B - Rozpočet'!F34</f>
        <v>11888.65</v>
      </c>
      <c r="BB120" s="82">
        <f>'SO-09B - Rozpočet'!F35</f>
        <v>0</v>
      </c>
      <c r="BC120" s="82">
        <f>'SO-09B - Rozpočet'!F36</f>
        <v>0</v>
      </c>
      <c r="BD120" s="84">
        <f>'SO-09B - Rozpočet'!F37</f>
        <v>0</v>
      </c>
      <c r="BT120" s="85" t="s">
        <v>77</v>
      </c>
      <c r="BV120" s="85" t="s">
        <v>71</v>
      </c>
      <c r="BW120" s="85" t="s">
        <v>128</v>
      </c>
      <c r="BX120" s="85" t="s">
        <v>4</v>
      </c>
      <c r="CL120" s="85" t="s">
        <v>1</v>
      </c>
      <c r="CM120" s="85" t="s">
        <v>69</v>
      </c>
    </row>
    <row r="121" spans="1:91" s="7" customFormat="1" ht="16.5" customHeight="1">
      <c r="A121" s="76" t="s">
        <v>73</v>
      </c>
      <c r="B121" s="77"/>
      <c r="C121" s="78"/>
      <c r="D121" s="176" t="s">
        <v>129</v>
      </c>
      <c r="E121" s="176"/>
      <c r="F121" s="176"/>
      <c r="G121" s="176"/>
      <c r="H121" s="176"/>
      <c r="I121" s="79"/>
      <c r="J121" s="176" t="s">
        <v>75</v>
      </c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  <c r="AA121" s="176"/>
      <c r="AB121" s="176"/>
      <c r="AC121" s="176"/>
      <c r="AD121" s="176"/>
      <c r="AE121" s="176"/>
      <c r="AF121" s="176"/>
      <c r="AG121" s="181">
        <f>'SO-09C - Rozpočet'!J30</f>
        <v>11888.65</v>
      </c>
      <c r="AH121" s="182"/>
      <c r="AI121" s="182"/>
      <c r="AJ121" s="182"/>
      <c r="AK121" s="182"/>
      <c r="AL121" s="182"/>
      <c r="AM121" s="182"/>
      <c r="AN121" s="181">
        <f t="shared" si="0"/>
        <v>14266.38</v>
      </c>
      <c r="AO121" s="182"/>
      <c r="AP121" s="182"/>
      <c r="AQ121" s="80" t="s">
        <v>76</v>
      </c>
      <c r="AR121" s="77"/>
      <c r="AS121" s="86">
        <v>0</v>
      </c>
      <c r="AT121" s="87">
        <f t="shared" si="1"/>
        <v>2377.73</v>
      </c>
      <c r="AU121" s="88">
        <f>'SO-09C - Rozpočet'!P121</f>
        <v>339.13075991999995</v>
      </c>
      <c r="AV121" s="87">
        <f>'SO-09C - Rozpočet'!J33</f>
        <v>0</v>
      </c>
      <c r="AW121" s="87">
        <f>'SO-09C - Rozpočet'!J34</f>
        <v>2377.73</v>
      </c>
      <c r="AX121" s="87">
        <f>'SO-09C - Rozpočet'!J35</f>
        <v>0</v>
      </c>
      <c r="AY121" s="87">
        <f>'SO-09C - Rozpočet'!J36</f>
        <v>0</v>
      </c>
      <c r="AZ121" s="87">
        <f>'SO-09C - Rozpočet'!F33</f>
        <v>0</v>
      </c>
      <c r="BA121" s="87">
        <f>'SO-09C - Rozpočet'!F34</f>
        <v>11888.65</v>
      </c>
      <c r="BB121" s="87">
        <f>'SO-09C - Rozpočet'!F35</f>
        <v>0</v>
      </c>
      <c r="BC121" s="87">
        <f>'SO-09C - Rozpočet'!F36</f>
        <v>0</v>
      </c>
      <c r="BD121" s="89">
        <f>'SO-09C - Rozpočet'!F37</f>
        <v>0</v>
      </c>
      <c r="BT121" s="85" t="s">
        <v>77</v>
      </c>
      <c r="BV121" s="85" t="s">
        <v>71</v>
      </c>
      <c r="BW121" s="85" t="s">
        <v>130</v>
      </c>
      <c r="BX121" s="85" t="s">
        <v>4</v>
      </c>
      <c r="CL121" s="85" t="s">
        <v>1</v>
      </c>
      <c r="CM121" s="85" t="s">
        <v>69</v>
      </c>
    </row>
    <row r="122" spans="1:91" s="2" customFormat="1" ht="30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7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91" s="2" customFormat="1" ht="6.9" customHeight="1">
      <c r="A123" s="26"/>
      <c r="B123" s="44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27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</sheetData>
  <mergeCells count="144">
    <mergeCell ref="AR2:BE2"/>
    <mergeCell ref="L33:P33"/>
    <mergeCell ref="W33:AE33"/>
    <mergeCell ref="AK33:AO33"/>
    <mergeCell ref="AK35:AO35"/>
    <mergeCell ref="X35:AB35"/>
    <mergeCell ref="AM89:AP89"/>
    <mergeCell ref="AS89:AT91"/>
    <mergeCell ref="AM90:AP90"/>
    <mergeCell ref="AN92:AP92"/>
    <mergeCell ref="D95:H95"/>
    <mergeCell ref="D96:H96"/>
    <mergeCell ref="D119:H119"/>
    <mergeCell ref="D120:H120"/>
    <mergeCell ref="D121:H121"/>
    <mergeCell ref="K5:AO5"/>
    <mergeCell ref="K6:AO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W31:AE31"/>
    <mergeCell ref="AK31:AO31"/>
    <mergeCell ref="L31:P31"/>
    <mergeCell ref="L32:P32"/>
    <mergeCell ref="W32:AE32"/>
    <mergeCell ref="AK32:AO32"/>
    <mergeCell ref="AN94:AP94"/>
    <mergeCell ref="C92:G92"/>
    <mergeCell ref="D118:H118"/>
    <mergeCell ref="D108:H108"/>
    <mergeCell ref="D107:H107"/>
    <mergeCell ref="D111:H111"/>
    <mergeCell ref="D106:H106"/>
    <mergeCell ref="D112:H112"/>
    <mergeCell ref="D105:H105"/>
    <mergeCell ref="D104:H104"/>
    <mergeCell ref="D113:H113"/>
    <mergeCell ref="D103:H103"/>
    <mergeCell ref="D102:H102"/>
    <mergeCell ref="D109:H109"/>
    <mergeCell ref="D101:H101"/>
    <mergeCell ref="D114:H114"/>
    <mergeCell ref="D110:H110"/>
    <mergeCell ref="D99:H99"/>
    <mergeCell ref="D115:H115"/>
    <mergeCell ref="D98:H98"/>
    <mergeCell ref="D97:H97"/>
    <mergeCell ref="D117:H117"/>
    <mergeCell ref="D100:H100"/>
    <mergeCell ref="D116:H116"/>
    <mergeCell ref="AN119:AP119"/>
    <mergeCell ref="AG119:AM119"/>
    <mergeCell ref="AN120:AP120"/>
    <mergeCell ref="AG120:AM120"/>
    <mergeCell ref="AN121:AP121"/>
    <mergeCell ref="AG121:AM121"/>
    <mergeCell ref="AN95:AP95"/>
    <mergeCell ref="AN96:AP96"/>
    <mergeCell ref="AN97:AP97"/>
    <mergeCell ref="AN98:AP98"/>
    <mergeCell ref="AN99:AP99"/>
    <mergeCell ref="AN100:AP100"/>
    <mergeCell ref="AN114:AP114"/>
    <mergeCell ref="AG114:AM114"/>
    <mergeCell ref="AG115:AM115"/>
    <mergeCell ref="AN115:AP115"/>
    <mergeCell ref="AN116:AP116"/>
    <mergeCell ref="AG116:AM116"/>
    <mergeCell ref="AN117:AP117"/>
    <mergeCell ref="AG117:AM117"/>
    <mergeCell ref="AN118:AP118"/>
    <mergeCell ref="AG118:AM118"/>
    <mergeCell ref="AN109:AP109"/>
    <mergeCell ref="AG109:AM109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AG104:AM104"/>
    <mergeCell ref="AN105:AP105"/>
    <mergeCell ref="AG105:AM105"/>
    <mergeCell ref="AN106:AP106"/>
    <mergeCell ref="AG106:AM106"/>
    <mergeCell ref="AG107:AM107"/>
    <mergeCell ref="AN107:AP107"/>
    <mergeCell ref="AN108:AP108"/>
    <mergeCell ref="AG108:AM108"/>
    <mergeCell ref="J118:AF118"/>
    <mergeCell ref="J107:AF107"/>
    <mergeCell ref="J108:AF108"/>
    <mergeCell ref="J102:AF102"/>
    <mergeCell ref="L85:AO85"/>
    <mergeCell ref="J119:AF119"/>
    <mergeCell ref="J120:AF120"/>
    <mergeCell ref="J121:AF121"/>
    <mergeCell ref="AM87:AN87"/>
    <mergeCell ref="AG92:AM92"/>
    <mergeCell ref="AG95:AM95"/>
    <mergeCell ref="AG96:AM96"/>
    <mergeCell ref="AG97:AM97"/>
    <mergeCell ref="AG98:AM98"/>
    <mergeCell ref="AG99:AM99"/>
    <mergeCell ref="AG100:AM100"/>
    <mergeCell ref="AG94:AM94"/>
    <mergeCell ref="AG101:AM101"/>
    <mergeCell ref="AN101:AP101"/>
    <mergeCell ref="AG102:AM102"/>
    <mergeCell ref="AN102:AP102"/>
    <mergeCell ref="AG103:AM103"/>
    <mergeCell ref="AN103:AP103"/>
    <mergeCell ref="AN104:AP104"/>
    <mergeCell ref="I92:AF92"/>
    <mergeCell ref="J111:AF111"/>
    <mergeCell ref="J112:AF112"/>
    <mergeCell ref="J113:AF113"/>
    <mergeCell ref="J116:AF116"/>
    <mergeCell ref="J114:AF114"/>
    <mergeCell ref="J117:AF117"/>
    <mergeCell ref="J115:AF115"/>
    <mergeCell ref="J106:AF106"/>
    <mergeCell ref="J109:AF109"/>
    <mergeCell ref="J95:AF95"/>
    <mergeCell ref="J96:AF96"/>
    <mergeCell ref="J97:AF97"/>
    <mergeCell ref="J98:AF98"/>
    <mergeCell ref="J99:AF99"/>
    <mergeCell ref="J100:AF100"/>
    <mergeCell ref="J110:AF110"/>
    <mergeCell ref="J101:AF101"/>
    <mergeCell ref="J103:AF103"/>
    <mergeCell ref="J104:AF104"/>
    <mergeCell ref="J105:AF105"/>
  </mergeCells>
  <hyperlinks>
    <hyperlink ref="A95" location="'SO-01A - Rozpočet'!C2" display="/" xr:uid="{00000000-0004-0000-0000-000000000000}"/>
    <hyperlink ref="A96" location="'SO-01 B - Rozpočet'!C2" display="/" xr:uid="{00000000-0004-0000-0000-000001000000}"/>
    <hyperlink ref="A97" location="'SO-01 C - Rozpočet'!C2" display="/" xr:uid="{00000000-0004-0000-0000-000002000000}"/>
    <hyperlink ref="A98" location="'SO-02A - Rozpočet'!C2" display="/" xr:uid="{00000000-0004-0000-0000-000003000000}"/>
    <hyperlink ref="A99" location="'SO-02B - Rozpočet'!C2" display="/" xr:uid="{00000000-0004-0000-0000-000004000000}"/>
    <hyperlink ref="A100" location="'SO-02C - Rozpočet'!C2" display="/" xr:uid="{00000000-0004-0000-0000-000005000000}"/>
    <hyperlink ref="A101" location="'SO-03A - Rozpočet'!C2" display="/" xr:uid="{00000000-0004-0000-0000-000006000000}"/>
    <hyperlink ref="A102" location="'SO-03B - Rozpočet'!C2" display="/" xr:uid="{00000000-0004-0000-0000-000007000000}"/>
    <hyperlink ref="A103" location="'SO-03C - Rozpočet'!C2" display="/" xr:uid="{00000000-0004-0000-0000-000008000000}"/>
    <hyperlink ref="A104" location="'SO-04 A - Rozpočet'!C2" display="/" xr:uid="{00000000-0004-0000-0000-000009000000}"/>
    <hyperlink ref="A105" location="'SO-04B - Rozpočet'!C2" display="/" xr:uid="{00000000-0004-0000-0000-00000A000000}"/>
    <hyperlink ref="A106" location="'SO-04C - Rozpočet'!C2" display="/" xr:uid="{00000000-0004-0000-0000-00000B000000}"/>
    <hyperlink ref="A107" location="'SO-05A - Rozpočet'!C2" display="/" xr:uid="{00000000-0004-0000-0000-00000C000000}"/>
    <hyperlink ref="A108" location="'SO-05B - Rozpočet'!C2" display="/" xr:uid="{00000000-0004-0000-0000-00000D000000}"/>
    <hyperlink ref="A109" location="'SO-05C - Rozpočet'!C2" display="/" xr:uid="{00000000-0004-0000-0000-00000E000000}"/>
    <hyperlink ref="A110" location="'SO-06A - Rozpočet'!C2" display="/" xr:uid="{00000000-0004-0000-0000-00000F000000}"/>
    <hyperlink ref="A111" location="'SO-06B - Rozpočet'!C2" display="/" xr:uid="{00000000-0004-0000-0000-000010000000}"/>
    <hyperlink ref="A112" location="'SO-06C - Rozpočet'!C2" display="/" xr:uid="{00000000-0004-0000-0000-000011000000}"/>
    <hyperlink ref="A113" location="'SO-07A - Rozpočet'!C2" display="/" xr:uid="{00000000-0004-0000-0000-000012000000}"/>
    <hyperlink ref="A114" location="'SO-07B - Rozpočet'!C2" display="/" xr:uid="{00000000-0004-0000-0000-000013000000}"/>
    <hyperlink ref="A115" location="'SO-07C - Rozpočet'!C2" display="/" xr:uid="{00000000-0004-0000-0000-000014000000}"/>
    <hyperlink ref="A116" location="'SO-08A - Rozpočet'!C2" display="/" xr:uid="{00000000-0004-0000-0000-000015000000}"/>
    <hyperlink ref="A117" location="'SO-08B - Rozpočet'!C2" display="/" xr:uid="{00000000-0004-0000-0000-000016000000}"/>
    <hyperlink ref="A118" location="'SO-08C - Rozpočet'!C2" display="/" xr:uid="{00000000-0004-0000-0000-000017000000}"/>
    <hyperlink ref="A119" location="'SO-09A - Rozpočet'!C2" display="/" xr:uid="{00000000-0004-0000-0000-000018000000}"/>
    <hyperlink ref="A120" location="'SO-09B - Rozpočet'!C2" display="/" xr:uid="{00000000-0004-0000-0000-000019000000}"/>
    <hyperlink ref="A121" location="'SO-09C - Rozpočet'!C2" display="/" xr:uid="{00000000-0004-0000-0000-00001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M191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94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937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ROUND(J123, 2)</f>
        <v>17607.22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ROUND((SUM(BE123:BE190)),  2)</f>
        <v>0</v>
      </c>
      <c r="G33" s="98"/>
      <c r="H33" s="98"/>
      <c r="I33" s="99">
        <v>0.2</v>
      </c>
      <c r="J33" s="97">
        <f>ROUND(((SUM(BE123:BE190))*I33),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ROUND((SUM(BF123:BF190)),  2)</f>
        <v>17607.22</v>
      </c>
      <c r="G34" s="26"/>
      <c r="H34" s="26"/>
      <c r="I34" s="101">
        <v>0.2</v>
      </c>
      <c r="J34" s="100">
        <f>ROUND(((SUM(BF123:BF190))*I34),  2)</f>
        <v>3521.44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ROUND((SUM(BG123:BG190)),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ROUND((SUM(BH123:BH190)),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ROUND((SUM(BI123:BI190)),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21128.66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SO-03C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J123</f>
        <v>17607.219999999998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147</v>
      </c>
      <c r="E97" s="115"/>
      <c r="F97" s="115"/>
      <c r="G97" s="115"/>
      <c r="H97" s="115"/>
      <c r="I97" s="115"/>
      <c r="J97" s="116">
        <f>J124</f>
        <v>17607.219999999998</v>
      </c>
      <c r="L97" s="113"/>
    </row>
    <row r="98" spans="1:31" s="10" customFormat="1" ht="19.95" hidden="1" customHeight="1">
      <c r="B98" s="117"/>
      <c r="D98" s="118" t="s">
        <v>150</v>
      </c>
      <c r="E98" s="119"/>
      <c r="F98" s="119"/>
      <c r="G98" s="119"/>
      <c r="H98" s="119"/>
      <c r="I98" s="119"/>
      <c r="J98" s="120">
        <f>J125</f>
        <v>299.40999999999997</v>
      </c>
      <c r="L98" s="117"/>
    </row>
    <row r="99" spans="1:31" s="10" customFormat="1" ht="19.95" hidden="1" customHeight="1">
      <c r="B99" s="117"/>
      <c r="D99" s="118" t="s">
        <v>803</v>
      </c>
      <c r="E99" s="119"/>
      <c r="F99" s="119"/>
      <c r="G99" s="119"/>
      <c r="H99" s="119"/>
      <c r="I99" s="119"/>
      <c r="J99" s="120">
        <f>J129</f>
        <v>7272.55</v>
      </c>
      <c r="L99" s="117"/>
    </row>
    <row r="100" spans="1:31" s="10" customFormat="1" ht="19.95" hidden="1" customHeight="1">
      <c r="B100" s="117"/>
      <c r="D100" s="118" t="s">
        <v>804</v>
      </c>
      <c r="E100" s="119"/>
      <c r="F100" s="119"/>
      <c r="G100" s="119"/>
      <c r="H100" s="119"/>
      <c r="I100" s="119"/>
      <c r="J100" s="120">
        <f>J136</f>
        <v>3987.889999999999</v>
      </c>
      <c r="L100" s="117"/>
    </row>
    <row r="101" spans="1:31" s="10" customFormat="1" ht="19.95" hidden="1" customHeight="1">
      <c r="B101" s="117"/>
      <c r="D101" s="118" t="s">
        <v>805</v>
      </c>
      <c r="E101" s="119"/>
      <c r="F101" s="119"/>
      <c r="G101" s="119"/>
      <c r="H101" s="119"/>
      <c r="I101" s="119"/>
      <c r="J101" s="120">
        <f>J159</f>
        <v>597.45999999999992</v>
      </c>
      <c r="L101" s="117"/>
    </row>
    <row r="102" spans="1:31" s="10" customFormat="1" ht="19.95" hidden="1" customHeight="1">
      <c r="B102" s="117"/>
      <c r="D102" s="118" t="s">
        <v>806</v>
      </c>
      <c r="E102" s="119"/>
      <c r="F102" s="119"/>
      <c r="G102" s="119"/>
      <c r="H102" s="119"/>
      <c r="I102" s="119"/>
      <c r="J102" s="120">
        <f>J166</f>
        <v>469.34000000000009</v>
      </c>
      <c r="L102" s="117"/>
    </row>
    <row r="103" spans="1:31" s="10" customFormat="1" ht="19.95" hidden="1" customHeight="1">
      <c r="B103" s="117"/>
      <c r="D103" s="118" t="s">
        <v>807</v>
      </c>
      <c r="E103" s="119"/>
      <c r="F103" s="119"/>
      <c r="G103" s="119"/>
      <c r="H103" s="119"/>
      <c r="I103" s="119"/>
      <c r="J103" s="120">
        <f>J178</f>
        <v>4980.5700000000006</v>
      </c>
      <c r="L103" s="117"/>
    </row>
    <row r="104" spans="1:31" s="2" customFormat="1" ht="21.75" hidden="1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" hidden="1" customHeight="1">
      <c r="A105" s="26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ht="10.199999999999999" hidden="1"/>
    <row r="107" spans="1:31" ht="10.199999999999999" hidden="1"/>
    <row r="108" spans="1:31" ht="10.199999999999999" hidden="1"/>
    <row r="109" spans="1:31" s="2" customFormat="1" ht="6.9" customHeight="1">
      <c r="A109" s="26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" customHeight="1">
      <c r="A110" s="26"/>
      <c r="B110" s="27"/>
      <c r="C110" s="18" t="s">
        <v>161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211" t="str">
        <f>E7</f>
        <v>Prestúpne Bývanie JELKA</v>
      </c>
      <c r="F113" s="212"/>
      <c r="G113" s="212"/>
      <c r="H113" s="212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132</v>
      </c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77" t="str">
        <f>E9</f>
        <v>SO-03C - Rozpočet</v>
      </c>
      <c r="F115" s="213"/>
      <c r="G115" s="213"/>
      <c r="H115" s="213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17</v>
      </c>
      <c r="D117" s="26"/>
      <c r="E117" s="26"/>
      <c r="F117" s="21" t="str">
        <f>F12</f>
        <v xml:space="preserve"> </v>
      </c>
      <c r="G117" s="26"/>
      <c r="H117" s="26"/>
      <c r="I117" s="23" t="s">
        <v>19</v>
      </c>
      <c r="J117" s="52" t="str">
        <f>IF(J12="","",J12)</f>
        <v>1. 3. 2022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15" customHeight="1">
      <c r="A119" s="26"/>
      <c r="B119" s="27"/>
      <c r="C119" s="23" t="s">
        <v>21</v>
      </c>
      <c r="D119" s="26"/>
      <c r="E119" s="26"/>
      <c r="F119" s="21" t="str">
        <f>E15</f>
        <v xml:space="preserve"> </v>
      </c>
      <c r="G119" s="26"/>
      <c r="H119" s="26"/>
      <c r="I119" s="23" t="s">
        <v>25</v>
      </c>
      <c r="J119" s="24" t="str">
        <f>E21</f>
        <v xml:space="preserve"> </v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15" customHeight="1">
      <c r="A120" s="26"/>
      <c r="B120" s="27"/>
      <c r="C120" s="23" t="s">
        <v>24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27</v>
      </c>
      <c r="J120" s="24" t="str">
        <f>E24</f>
        <v xml:space="preserve"> </v>
      </c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21"/>
      <c r="B122" s="122"/>
      <c r="C122" s="123" t="s">
        <v>162</v>
      </c>
      <c r="D122" s="124" t="s">
        <v>54</v>
      </c>
      <c r="E122" s="124" t="s">
        <v>50</v>
      </c>
      <c r="F122" s="124" t="s">
        <v>51</v>
      </c>
      <c r="G122" s="124" t="s">
        <v>163</v>
      </c>
      <c r="H122" s="124" t="s">
        <v>164</v>
      </c>
      <c r="I122" s="124" t="s">
        <v>165</v>
      </c>
      <c r="J122" s="125" t="s">
        <v>136</v>
      </c>
      <c r="K122" s="126" t="s">
        <v>166</v>
      </c>
      <c r="L122" s="127"/>
      <c r="M122" s="59" t="s">
        <v>1</v>
      </c>
      <c r="N122" s="60" t="s">
        <v>33</v>
      </c>
      <c r="O122" s="60" t="s">
        <v>167</v>
      </c>
      <c r="P122" s="60" t="s">
        <v>168</v>
      </c>
      <c r="Q122" s="60" t="s">
        <v>169</v>
      </c>
      <c r="R122" s="60" t="s">
        <v>170</v>
      </c>
      <c r="S122" s="60" t="s">
        <v>171</v>
      </c>
      <c r="T122" s="61" t="s">
        <v>172</v>
      </c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</row>
    <row r="123" spans="1:65" s="2" customFormat="1" ht="22.8" customHeight="1">
      <c r="A123" s="26"/>
      <c r="B123" s="27"/>
      <c r="C123" s="66" t="s">
        <v>137</v>
      </c>
      <c r="D123" s="26"/>
      <c r="E123" s="26"/>
      <c r="F123" s="26"/>
      <c r="G123" s="26"/>
      <c r="H123" s="26"/>
      <c r="I123" s="26"/>
      <c r="J123" s="128">
        <f>BK123</f>
        <v>17607.219999999998</v>
      </c>
      <c r="K123" s="26"/>
      <c r="L123" s="27"/>
      <c r="M123" s="62"/>
      <c r="N123" s="53"/>
      <c r="O123" s="63"/>
      <c r="P123" s="129">
        <f>P124</f>
        <v>102.60825207999999</v>
      </c>
      <c r="Q123" s="63"/>
      <c r="R123" s="129">
        <f>R124</f>
        <v>1.3798649759999999</v>
      </c>
      <c r="S123" s="63"/>
      <c r="T123" s="130">
        <f>T124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68</v>
      </c>
      <c r="AU123" s="14" t="s">
        <v>138</v>
      </c>
      <c r="BK123" s="131">
        <f>BK124</f>
        <v>17607.219999999998</v>
      </c>
    </row>
    <row r="124" spans="1:65" s="12" customFormat="1" ht="25.95" customHeight="1">
      <c r="B124" s="132"/>
      <c r="D124" s="133" t="s">
        <v>68</v>
      </c>
      <c r="E124" s="134" t="s">
        <v>361</v>
      </c>
      <c r="F124" s="134" t="s">
        <v>362</v>
      </c>
      <c r="J124" s="135">
        <f>BK124</f>
        <v>17607.219999999998</v>
      </c>
      <c r="L124" s="132"/>
      <c r="M124" s="136"/>
      <c r="N124" s="137"/>
      <c r="O124" s="137"/>
      <c r="P124" s="138">
        <f>P125+P129+P136+P159+P166+P178</f>
        <v>102.60825207999999</v>
      </c>
      <c r="Q124" s="137"/>
      <c r="R124" s="138">
        <f>R125+R129+R136+R159+R166+R178</f>
        <v>1.3798649759999999</v>
      </c>
      <c r="S124" s="137"/>
      <c r="T124" s="139">
        <f>T125+T129+T136+T159+T166+T178</f>
        <v>0</v>
      </c>
      <c r="AR124" s="133" t="s">
        <v>182</v>
      </c>
      <c r="AT124" s="140" t="s">
        <v>68</v>
      </c>
      <c r="AU124" s="140" t="s">
        <v>69</v>
      </c>
      <c r="AY124" s="133" t="s">
        <v>175</v>
      </c>
      <c r="BK124" s="141">
        <f>BK125+BK129+BK136+BK159+BK166+BK178</f>
        <v>17607.219999999998</v>
      </c>
    </row>
    <row r="125" spans="1:65" s="12" customFormat="1" ht="22.8" customHeight="1">
      <c r="B125" s="132"/>
      <c r="D125" s="133" t="s">
        <v>68</v>
      </c>
      <c r="E125" s="142" t="s">
        <v>412</v>
      </c>
      <c r="F125" s="142" t="s">
        <v>413</v>
      </c>
      <c r="J125" s="143">
        <f>BK125</f>
        <v>299.40999999999997</v>
      </c>
      <c r="L125" s="132"/>
      <c r="M125" s="136"/>
      <c r="N125" s="137"/>
      <c r="O125" s="137"/>
      <c r="P125" s="138">
        <f>SUM(P126:P128)</f>
        <v>12.388609799999999</v>
      </c>
      <c r="Q125" s="137"/>
      <c r="R125" s="138">
        <f>SUM(R126:R128)</f>
        <v>7.4747760000000007E-3</v>
      </c>
      <c r="S125" s="137"/>
      <c r="T125" s="139">
        <f>SUM(T126:T128)</f>
        <v>0</v>
      </c>
      <c r="AR125" s="133" t="s">
        <v>182</v>
      </c>
      <c r="AT125" s="140" t="s">
        <v>68</v>
      </c>
      <c r="AU125" s="140" t="s">
        <v>77</v>
      </c>
      <c r="AY125" s="133" t="s">
        <v>175</v>
      </c>
      <c r="BK125" s="141">
        <f>SUM(BK126:BK128)</f>
        <v>299.40999999999997</v>
      </c>
    </row>
    <row r="126" spans="1:65" s="2" customFormat="1" ht="21.75" customHeight="1">
      <c r="A126" s="26"/>
      <c r="B126" s="144"/>
      <c r="C126" s="145" t="s">
        <v>77</v>
      </c>
      <c r="D126" s="145" t="s">
        <v>177</v>
      </c>
      <c r="E126" s="146" t="s">
        <v>808</v>
      </c>
      <c r="F126" s="147" t="s">
        <v>809</v>
      </c>
      <c r="G126" s="148" t="s">
        <v>314</v>
      </c>
      <c r="H126" s="149">
        <v>86.915999999999997</v>
      </c>
      <c r="I126" s="150">
        <v>2.95</v>
      </c>
      <c r="J126" s="150">
        <f>ROUND(I126*H126,2)</f>
        <v>256.39999999999998</v>
      </c>
      <c r="K126" s="151"/>
      <c r="L126" s="27"/>
      <c r="M126" s="152" t="s">
        <v>1</v>
      </c>
      <c r="N126" s="153" t="s">
        <v>35</v>
      </c>
      <c r="O126" s="154">
        <v>0.13905000000000001</v>
      </c>
      <c r="P126" s="154">
        <f>O126*H126</f>
        <v>12.0856698</v>
      </c>
      <c r="Q126" s="154">
        <v>4.6E-5</v>
      </c>
      <c r="R126" s="154">
        <f>Q126*H126</f>
        <v>3.9981360000000002E-3</v>
      </c>
      <c r="S126" s="154">
        <v>0</v>
      </c>
      <c r="T126" s="155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205</v>
      </c>
      <c r="AT126" s="156" t="s">
        <v>177</v>
      </c>
      <c r="AU126" s="156" t="s">
        <v>182</v>
      </c>
      <c r="AY126" s="14" t="s">
        <v>175</v>
      </c>
      <c r="BE126" s="157">
        <f>IF(N126="základná",J126,0)</f>
        <v>0</v>
      </c>
      <c r="BF126" s="157">
        <f>IF(N126="znížená",J126,0)</f>
        <v>256.39999999999998</v>
      </c>
      <c r="BG126" s="157">
        <f>IF(N126="zákl. prenesená",J126,0)</f>
        <v>0</v>
      </c>
      <c r="BH126" s="157">
        <f>IF(N126="zníž. prenesená",J126,0)</f>
        <v>0</v>
      </c>
      <c r="BI126" s="157">
        <f>IF(N126="nulová",J126,0)</f>
        <v>0</v>
      </c>
      <c r="BJ126" s="14" t="s">
        <v>182</v>
      </c>
      <c r="BK126" s="157">
        <f>ROUND(I126*H126,2)</f>
        <v>256.39999999999998</v>
      </c>
      <c r="BL126" s="14" t="s">
        <v>205</v>
      </c>
      <c r="BM126" s="156" t="s">
        <v>182</v>
      </c>
    </row>
    <row r="127" spans="1:65" s="2" customFormat="1" ht="24.15" customHeight="1">
      <c r="A127" s="26"/>
      <c r="B127" s="144"/>
      <c r="C127" s="158" t="s">
        <v>182</v>
      </c>
      <c r="D127" s="158" t="s">
        <v>285</v>
      </c>
      <c r="E127" s="159" t="s">
        <v>810</v>
      </c>
      <c r="F127" s="160" t="s">
        <v>811</v>
      </c>
      <c r="G127" s="161" t="s">
        <v>314</v>
      </c>
      <c r="H127" s="162">
        <v>86.915999999999997</v>
      </c>
      <c r="I127" s="163">
        <v>0.45</v>
      </c>
      <c r="J127" s="163">
        <f>ROUND(I127*H127,2)</f>
        <v>39.11</v>
      </c>
      <c r="K127" s="164"/>
      <c r="L127" s="165"/>
      <c r="M127" s="166" t="s">
        <v>1</v>
      </c>
      <c r="N127" s="167" t="s">
        <v>35</v>
      </c>
      <c r="O127" s="154">
        <v>0</v>
      </c>
      <c r="P127" s="154">
        <f>O127*H127</f>
        <v>0</v>
      </c>
      <c r="Q127" s="154">
        <v>4.0000000000000003E-5</v>
      </c>
      <c r="R127" s="154">
        <f>Q127*H127</f>
        <v>3.47664E-3</v>
      </c>
      <c r="S127" s="154">
        <v>0</v>
      </c>
      <c r="T127" s="155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235</v>
      </c>
      <c r="AT127" s="156" t="s">
        <v>285</v>
      </c>
      <c r="AU127" s="156" t="s">
        <v>182</v>
      </c>
      <c r="AY127" s="14" t="s">
        <v>175</v>
      </c>
      <c r="BE127" s="157">
        <f>IF(N127="základná",J127,0)</f>
        <v>0</v>
      </c>
      <c r="BF127" s="157">
        <f>IF(N127="znížená",J127,0)</f>
        <v>39.11</v>
      </c>
      <c r="BG127" s="157">
        <f>IF(N127="zákl. prenesená",J127,0)</f>
        <v>0</v>
      </c>
      <c r="BH127" s="157">
        <f>IF(N127="zníž. prenesená",J127,0)</f>
        <v>0</v>
      </c>
      <c r="BI127" s="157">
        <f>IF(N127="nulová",J127,0)</f>
        <v>0</v>
      </c>
      <c r="BJ127" s="14" t="s">
        <v>182</v>
      </c>
      <c r="BK127" s="157">
        <f>ROUND(I127*H127,2)</f>
        <v>39.11</v>
      </c>
      <c r="BL127" s="14" t="s">
        <v>205</v>
      </c>
      <c r="BM127" s="156" t="s">
        <v>181</v>
      </c>
    </row>
    <row r="128" spans="1:65" s="2" customFormat="1" ht="24.15" customHeight="1">
      <c r="A128" s="26"/>
      <c r="B128" s="144"/>
      <c r="C128" s="145" t="s">
        <v>185</v>
      </c>
      <c r="D128" s="145" t="s">
        <v>177</v>
      </c>
      <c r="E128" s="146" t="s">
        <v>443</v>
      </c>
      <c r="F128" s="147" t="s">
        <v>444</v>
      </c>
      <c r="G128" s="148" t="s">
        <v>209</v>
      </c>
      <c r="H128" s="149">
        <v>0.17</v>
      </c>
      <c r="I128" s="150">
        <v>22.97</v>
      </c>
      <c r="J128" s="150">
        <f>ROUND(I128*H128,2)</f>
        <v>3.9</v>
      </c>
      <c r="K128" s="151"/>
      <c r="L128" s="27"/>
      <c r="M128" s="152" t="s">
        <v>1</v>
      </c>
      <c r="N128" s="153" t="s">
        <v>35</v>
      </c>
      <c r="O128" s="154">
        <v>1.782</v>
      </c>
      <c r="P128" s="154">
        <f>O128*H128</f>
        <v>0.30294000000000004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205</v>
      </c>
      <c r="AT128" s="156" t="s">
        <v>177</v>
      </c>
      <c r="AU128" s="156" t="s">
        <v>182</v>
      </c>
      <c r="AY128" s="14" t="s">
        <v>175</v>
      </c>
      <c r="BE128" s="157">
        <f>IF(N128="základná",J128,0)</f>
        <v>0</v>
      </c>
      <c r="BF128" s="157">
        <f>IF(N128="znížená",J128,0)</f>
        <v>3.9</v>
      </c>
      <c r="BG128" s="157">
        <f>IF(N128="zákl. prenesená",J128,0)</f>
        <v>0</v>
      </c>
      <c r="BH128" s="157">
        <f>IF(N128="zníž. prenesená",J128,0)</f>
        <v>0</v>
      </c>
      <c r="BI128" s="157">
        <f>IF(N128="nulová",J128,0)</f>
        <v>0</v>
      </c>
      <c r="BJ128" s="14" t="s">
        <v>182</v>
      </c>
      <c r="BK128" s="157">
        <f>ROUND(I128*H128,2)</f>
        <v>3.9</v>
      </c>
      <c r="BL128" s="14" t="s">
        <v>205</v>
      </c>
      <c r="BM128" s="156" t="s">
        <v>188</v>
      </c>
    </row>
    <row r="129" spans="1:65" s="12" customFormat="1" ht="22.8" customHeight="1">
      <c r="B129" s="132"/>
      <c r="D129" s="133" t="s">
        <v>68</v>
      </c>
      <c r="E129" s="142" t="s">
        <v>812</v>
      </c>
      <c r="F129" s="142" t="s">
        <v>813</v>
      </c>
      <c r="J129" s="143">
        <f>BK129</f>
        <v>7272.55</v>
      </c>
      <c r="L129" s="132"/>
      <c r="M129" s="136"/>
      <c r="N129" s="137"/>
      <c r="O129" s="137"/>
      <c r="P129" s="138">
        <f>SUM(P130:P135)</f>
        <v>0.19015199999999999</v>
      </c>
      <c r="Q129" s="137"/>
      <c r="R129" s="138">
        <f>SUM(R130:R135)</f>
        <v>1.9229999999999997E-2</v>
      </c>
      <c r="S129" s="137"/>
      <c r="T129" s="139">
        <f>SUM(T130:T135)</f>
        <v>0</v>
      </c>
      <c r="AR129" s="133" t="s">
        <v>182</v>
      </c>
      <c r="AT129" s="140" t="s">
        <v>68</v>
      </c>
      <c r="AU129" s="140" t="s">
        <v>77</v>
      </c>
      <c r="AY129" s="133" t="s">
        <v>175</v>
      </c>
      <c r="BK129" s="141">
        <f>SUM(BK130:BK135)</f>
        <v>7272.55</v>
      </c>
    </row>
    <row r="130" spans="1:65" s="2" customFormat="1" ht="76.349999999999994" customHeight="1">
      <c r="A130" s="26"/>
      <c r="B130" s="144"/>
      <c r="C130" s="145" t="s">
        <v>181</v>
      </c>
      <c r="D130" s="145" t="s">
        <v>177</v>
      </c>
      <c r="E130" s="146" t="s">
        <v>814</v>
      </c>
      <c r="F130" s="147" t="s">
        <v>815</v>
      </c>
      <c r="G130" s="148" t="s">
        <v>254</v>
      </c>
      <c r="H130" s="149">
        <v>1</v>
      </c>
      <c r="I130" s="150">
        <v>6507.36</v>
      </c>
      <c r="J130" s="150">
        <f t="shared" ref="J130:J135" si="0">ROUND(I130*H130,2)</f>
        <v>6507.36</v>
      </c>
      <c r="K130" s="151"/>
      <c r="L130" s="27"/>
      <c r="M130" s="152" t="s">
        <v>1</v>
      </c>
      <c r="N130" s="153" t="s">
        <v>35</v>
      </c>
      <c r="O130" s="154">
        <v>0</v>
      </c>
      <c r="P130" s="154">
        <f t="shared" ref="P130:P135" si="1">O130*H130</f>
        <v>0</v>
      </c>
      <c r="Q130" s="154">
        <v>0</v>
      </c>
      <c r="R130" s="154">
        <f t="shared" ref="R130:R135" si="2">Q130*H130</f>
        <v>0</v>
      </c>
      <c r="S130" s="154">
        <v>0</v>
      </c>
      <c r="T130" s="155">
        <f t="shared" ref="T130:T135" si="3"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205</v>
      </c>
      <c r="AT130" s="156" t="s">
        <v>177</v>
      </c>
      <c r="AU130" s="156" t="s">
        <v>182</v>
      </c>
      <c r="AY130" s="14" t="s">
        <v>175</v>
      </c>
      <c r="BE130" s="157">
        <f t="shared" ref="BE130:BE135" si="4">IF(N130="základná",J130,0)</f>
        <v>0</v>
      </c>
      <c r="BF130" s="157">
        <f t="shared" ref="BF130:BF135" si="5">IF(N130="znížená",J130,0)</f>
        <v>6507.36</v>
      </c>
      <c r="BG130" s="157">
        <f t="shared" ref="BG130:BG135" si="6">IF(N130="zákl. prenesená",J130,0)</f>
        <v>0</v>
      </c>
      <c r="BH130" s="157">
        <f t="shared" ref="BH130:BH135" si="7">IF(N130="zníž. prenesená",J130,0)</f>
        <v>0</v>
      </c>
      <c r="BI130" s="157">
        <f t="shared" ref="BI130:BI135" si="8">IF(N130="nulová",J130,0)</f>
        <v>0</v>
      </c>
      <c r="BJ130" s="14" t="s">
        <v>182</v>
      </c>
      <c r="BK130" s="157">
        <f t="shared" ref="BK130:BK135" si="9">ROUND(I130*H130,2)</f>
        <v>6507.36</v>
      </c>
      <c r="BL130" s="14" t="s">
        <v>205</v>
      </c>
      <c r="BM130" s="156" t="s">
        <v>191</v>
      </c>
    </row>
    <row r="131" spans="1:65" s="2" customFormat="1" ht="16.5" customHeight="1">
      <c r="A131" s="26"/>
      <c r="B131" s="144"/>
      <c r="C131" s="145" t="s">
        <v>192</v>
      </c>
      <c r="D131" s="145" t="s">
        <v>177</v>
      </c>
      <c r="E131" s="146" t="s">
        <v>816</v>
      </c>
      <c r="F131" s="147" t="s">
        <v>817</v>
      </c>
      <c r="G131" s="148" t="s">
        <v>254</v>
      </c>
      <c r="H131" s="149">
        <v>1</v>
      </c>
      <c r="I131" s="150">
        <v>95.34</v>
      </c>
      <c r="J131" s="150">
        <f t="shared" si="0"/>
        <v>95.34</v>
      </c>
      <c r="K131" s="151"/>
      <c r="L131" s="27"/>
      <c r="M131" s="152" t="s">
        <v>1</v>
      </c>
      <c r="N131" s="153" t="s">
        <v>35</v>
      </c>
      <c r="O131" s="154">
        <v>0</v>
      </c>
      <c r="P131" s="154">
        <f t="shared" si="1"/>
        <v>0</v>
      </c>
      <c r="Q131" s="154">
        <v>2.7499999999999998E-3</v>
      </c>
      <c r="R131" s="154">
        <f t="shared" si="2"/>
        <v>2.7499999999999998E-3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205</v>
      </c>
      <c r="AT131" s="156" t="s">
        <v>177</v>
      </c>
      <c r="AU131" s="156" t="s">
        <v>182</v>
      </c>
      <c r="AY131" s="14" t="s">
        <v>175</v>
      </c>
      <c r="BE131" s="157">
        <f t="shared" si="4"/>
        <v>0</v>
      </c>
      <c r="BF131" s="157">
        <f t="shared" si="5"/>
        <v>95.34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182</v>
      </c>
      <c r="BK131" s="157">
        <f t="shared" si="9"/>
        <v>95.34</v>
      </c>
      <c r="BL131" s="14" t="s">
        <v>205</v>
      </c>
      <c r="BM131" s="156" t="s">
        <v>195</v>
      </c>
    </row>
    <row r="132" spans="1:65" s="2" customFormat="1" ht="66.75" customHeight="1">
      <c r="A132" s="26"/>
      <c r="B132" s="144"/>
      <c r="C132" s="145" t="s">
        <v>188</v>
      </c>
      <c r="D132" s="145" t="s">
        <v>177</v>
      </c>
      <c r="E132" s="146" t="s">
        <v>818</v>
      </c>
      <c r="F132" s="147" t="s">
        <v>819</v>
      </c>
      <c r="G132" s="148" t="s">
        <v>254</v>
      </c>
      <c r="H132" s="149">
        <v>1</v>
      </c>
      <c r="I132" s="150">
        <v>528.91999999999996</v>
      </c>
      <c r="J132" s="150">
        <f t="shared" si="0"/>
        <v>528.91999999999996</v>
      </c>
      <c r="K132" s="151"/>
      <c r="L132" s="27"/>
      <c r="M132" s="152" t="s">
        <v>1</v>
      </c>
      <c r="N132" s="153" t="s">
        <v>35</v>
      </c>
      <c r="O132" s="154">
        <v>0</v>
      </c>
      <c r="P132" s="154">
        <f t="shared" si="1"/>
        <v>0</v>
      </c>
      <c r="Q132" s="154">
        <v>1.48E-3</v>
      </c>
      <c r="R132" s="154">
        <f t="shared" si="2"/>
        <v>1.48E-3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205</v>
      </c>
      <c r="AT132" s="156" t="s">
        <v>177</v>
      </c>
      <c r="AU132" s="156" t="s">
        <v>182</v>
      </c>
      <c r="AY132" s="14" t="s">
        <v>175</v>
      </c>
      <c r="BE132" s="157">
        <f t="shared" si="4"/>
        <v>0</v>
      </c>
      <c r="BF132" s="157">
        <f t="shared" si="5"/>
        <v>528.91999999999996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182</v>
      </c>
      <c r="BK132" s="157">
        <f t="shared" si="9"/>
        <v>528.91999999999996</v>
      </c>
      <c r="BL132" s="14" t="s">
        <v>205</v>
      </c>
      <c r="BM132" s="156" t="s">
        <v>198</v>
      </c>
    </row>
    <row r="133" spans="1:65" s="2" customFormat="1" ht="16.5" customHeight="1">
      <c r="A133" s="26"/>
      <c r="B133" s="144"/>
      <c r="C133" s="158" t="s">
        <v>199</v>
      </c>
      <c r="D133" s="158" t="s">
        <v>285</v>
      </c>
      <c r="E133" s="159" t="s">
        <v>820</v>
      </c>
      <c r="F133" s="160" t="s">
        <v>821</v>
      </c>
      <c r="G133" s="161" t="s">
        <v>254</v>
      </c>
      <c r="H133" s="162">
        <v>1</v>
      </c>
      <c r="I133" s="163">
        <v>127.05</v>
      </c>
      <c r="J133" s="163">
        <f t="shared" si="0"/>
        <v>127.05</v>
      </c>
      <c r="K133" s="164"/>
      <c r="L133" s="165"/>
      <c r="M133" s="166" t="s">
        <v>1</v>
      </c>
      <c r="N133" s="167" t="s">
        <v>35</v>
      </c>
      <c r="O133" s="154">
        <v>0</v>
      </c>
      <c r="P133" s="154">
        <f t="shared" si="1"/>
        <v>0</v>
      </c>
      <c r="Q133" s="154">
        <v>7.4999999999999997E-3</v>
      </c>
      <c r="R133" s="154">
        <f t="shared" si="2"/>
        <v>7.4999999999999997E-3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235</v>
      </c>
      <c r="AT133" s="156" t="s">
        <v>285</v>
      </c>
      <c r="AU133" s="156" t="s">
        <v>182</v>
      </c>
      <c r="AY133" s="14" t="s">
        <v>175</v>
      </c>
      <c r="BE133" s="157">
        <f t="shared" si="4"/>
        <v>0</v>
      </c>
      <c r="BF133" s="157">
        <f t="shared" si="5"/>
        <v>127.05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182</v>
      </c>
      <c r="BK133" s="157">
        <f t="shared" si="9"/>
        <v>127.05</v>
      </c>
      <c r="BL133" s="14" t="s">
        <v>205</v>
      </c>
      <c r="BM133" s="156" t="s">
        <v>202</v>
      </c>
    </row>
    <row r="134" spans="1:65" s="2" customFormat="1" ht="44.25" customHeight="1">
      <c r="A134" s="26"/>
      <c r="B134" s="144"/>
      <c r="C134" s="158" t="s">
        <v>191</v>
      </c>
      <c r="D134" s="158" t="s">
        <v>285</v>
      </c>
      <c r="E134" s="159" t="s">
        <v>822</v>
      </c>
      <c r="F134" s="160" t="s">
        <v>823</v>
      </c>
      <c r="G134" s="161" t="s">
        <v>254</v>
      </c>
      <c r="H134" s="162">
        <v>1</v>
      </c>
      <c r="I134" s="163">
        <v>11.76</v>
      </c>
      <c r="J134" s="163">
        <f t="shared" si="0"/>
        <v>11.76</v>
      </c>
      <c r="K134" s="164"/>
      <c r="L134" s="165"/>
      <c r="M134" s="166" t="s">
        <v>1</v>
      </c>
      <c r="N134" s="167" t="s">
        <v>35</v>
      </c>
      <c r="O134" s="154">
        <v>0</v>
      </c>
      <c r="P134" s="154">
        <f t="shared" si="1"/>
        <v>0</v>
      </c>
      <c r="Q134" s="154">
        <v>7.4999999999999997E-3</v>
      </c>
      <c r="R134" s="154">
        <f t="shared" si="2"/>
        <v>7.4999999999999997E-3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235</v>
      </c>
      <c r="AT134" s="156" t="s">
        <v>285</v>
      </c>
      <c r="AU134" s="156" t="s">
        <v>182</v>
      </c>
      <c r="AY134" s="14" t="s">
        <v>175</v>
      </c>
      <c r="BE134" s="157">
        <f t="shared" si="4"/>
        <v>0</v>
      </c>
      <c r="BF134" s="157">
        <f t="shared" si="5"/>
        <v>11.76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182</v>
      </c>
      <c r="BK134" s="157">
        <f t="shared" si="9"/>
        <v>11.76</v>
      </c>
      <c r="BL134" s="14" t="s">
        <v>205</v>
      </c>
      <c r="BM134" s="156" t="s">
        <v>205</v>
      </c>
    </row>
    <row r="135" spans="1:65" s="2" customFormat="1" ht="24.15" customHeight="1">
      <c r="A135" s="26"/>
      <c r="B135" s="144"/>
      <c r="C135" s="145" t="s">
        <v>206</v>
      </c>
      <c r="D135" s="145" t="s">
        <v>177</v>
      </c>
      <c r="E135" s="146" t="s">
        <v>824</v>
      </c>
      <c r="F135" s="147" t="s">
        <v>825</v>
      </c>
      <c r="G135" s="148" t="s">
        <v>209</v>
      </c>
      <c r="H135" s="149">
        <v>1.9E-2</v>
      </c>
      <c r="I135" s="150">
        <v>111.33</v>
      </c>
      <c r="J135" s="150">
        <f t="shared" si="0"/>
        <v>2.12</v>
      </c>
      <c r="K135" s="151"/>
      <c r="L135" s="27"/>
      <c r="M135" s="152" t="s">
        <v>1</v>
      </c>
      <c r="N135" s="153" t="s">
        <v>35</v>
      </c>
      <c r="O135" s="154">
        <v>10.007999999999999</v>
      </c>
      <c r="P135" s="154">
        <f t="shared" si="1"/>
        <v>0.19015199999999999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205</v>
      </c>
      <c r="AT135" s="156" t="s">
        <v>177</v>
      </c>
      <c r="AU135" s="156" t="s">
        <v>182</v>
      </c>
      <c r="AY135" s="14" t="s">
        <v>175</v>
      </c>
      <c r="BE135" s="157">
        <f t="shared" si="4"/>
        <v>0</v>
      </c>
      <c r="BF135" s="157">
        <f t="shared" si="5"/>
        <v>2.12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182</v>
      </c>
      <c r="BK135" s="157">
        <f t="shared" si="9"/>
        <v>2.12</v>
      </c>
      <c r="BL135" s="14" t="s">
        <v>205</v>
      </c>
      <c r="BM135" s="156" t="s">
        <v>210</v>
      </c>
    </row>
    <row r="136" spans="1:65" s="12" customFormat="1" ht="22.8" customHeight="1">
      <c r="B136" s="132"/>
      <c r="D136" s="133" t="s">
        <v>68</v>
      </c>
      <c r="E136" s="142" t="s">
        <v>826</v>
      </c>
      <c r="F136" s="142" t="s">
        <v>827</v>
      </c>
      <c r="J136" s="143">
        <f>BK136</f>
        <v>3987.889999999999</v>
      </c>
      <c r="L136" s="132"/>
      <c r="M136" s="136"/>
      <c r="N136" s="137"/>
      <c r="O136" s="137"/>
      <c r="P136" s="138">
        <f>SUM(P137:P158)</f>
        <v>2.5312190000000001</v>
      </c>
      <c r="Q136" s="137"/>
      <c r="R136" s="138">
        <f>SUM(R137:R158)</f>
        <v>0.72283999999999993</v>
      </c>
      <c r="S136" s="137"/>
      <c r="T136" s="139">
        <f>SUM(T137:T158)</f>
        <v>0</v>
      </c>
      <c r="AR136" s="133" t="s">
        <v>182</v>
      </c>
      <c r="AT136" s="140" t="s">
        <v>68</v>
      </c>
      <c r="AU136" s="140" t="s">
        <v>77</v>
      </c>
      <c r="AY136" s="133" t="s">
        <v>175</v>
      </c>
      <c r="BK136" s="141">
        <f>SUM(BK137:BK158)</f>
        <v>3987.889999999999</v>
      </c>
    </row>
    <row r="137" spans="1:65" s="2" customFormat="1" ht="76.349999999999994" customHeight="1">
      <c r="A137" s="26"/>
      <c r="B137" s="144"/>
      <c r="C137" s="145" t="s">
        <v>195</v>
      </c>
      <c r="D137" s="145" t="s">
        <v>177</v>
      </c>
      <c r="E137" s="146" t="s">
        <v>828</v>
      </c>
      <c r="F137" s="147" t="s">
        <v>829</v>
      </c>
      <c r="G137" s="148" t="s">
        <v>254</v>
      </c>
      <c r="H137" s="149">
        <v>1</v>
      </c>
      <c r="I137" s="150">
        <v>614.88</v>
      </c>
      <c r="J137" s="150">
        <f t="shared" ref="J137:J158" si="10">ROUND(I137*H137,2)</f>
        <v>614.88</v>
      </c>
      <c r="K137" s="151"/>
      <c r="L137" s="27"/>
      <c r="M137" s="152" t="s">
        <v>1</v>
      </c>
      <c r="N137" s="153" t="s">
        <v>35</v>
      </c>
      <c r="O137" s="154">
        <v>0</v>
      </c>
      <c r="P137" s="154">
        <f t="shared" ref="P137:P158" si="11">O137*H137</f>
        <v>0</v>
      </c>
      <c r="Q137" s="154">
        <v>0</v>
      </c>
      <c r="R137" s="154">
        <f t="shared" ref="R137:R158" si="12">Q137*H137</f>
        <v>0</v>
      </c>
      <c r="S137" s="154">
        <v>0</v>
      </c>
      <c r="T137" s="155">
        <f t="shared" ref="T137:T158" si="13"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205</v>
      </c>
      <c r="AT137" s="156" t="s">
        <v>177</v>
      </c>
      <c r="AU137" s="156" t="s">
        <v>182</v>
      </c>
      <c r="AY137" s="14" t="s">
        <v>175</v>
      </c>
      <c r="BE137" s="157">
        <f t="shared" ref="BE137:BE158" si="14">IF(N137="základná",J137,0)</f>
        <v>0</v>
      </c>
      <c r="BF137" s="157">
        <f t="shared" ref="BF137:BF158" si="15">IF(N137="znížená",J137,0)</f>
        <v>614.88</v>
      </c>
      <c r="BG137" s="157">
        <f t="shared" ref="BG137:BG158" si="16">IF(N137="zákl. prenesená",J137,0)</f>
        <v>0</v>
      </c>
      <c r="BH137" s="157">
        <f t="shared" ref="BH137:BH158" si="17">IF(N137="zníž. prenesená",J137,0)</f>
        <v>0</v>
      </c>
      <c r="BI137" s="157">
        <f t="shared" ref="BI137:BI158" si="18">IF(N137="nulová",J137,0)</f>
        <v>0</v>
      </c>
      <c r="BJ137" s="14" t="s">
        <v>182</v>
      </c>
      <c r="BK137" s="157">
        <f t="shared" ref="BK137:BK158" si="19">ROUND(I137*H137,2)</f>
        <v>614.88</v>
      </c>
      <c r="BL137" s="14" t="s">
        <v>205</v>
      </c>
      <c r="BM137" s="156" t="s">
        <v>7</v>
      </c>
    </row>
    <row r="138" spans="1:65" s="2" customFormat="1" ht="44.25" customHeight="1">
      <c r="A138" s="26"/>
      <c r="B138" s="144"/>
      <c r="C138" s="158" t="s">
        <v>214</v>
      </c>
      <c r="D138" s="158" t="s">
        <v>285</v>
      </c>
      <c r="E138" s="159" t="s">
        <v>830</v>
      </c>
      <c r="F138" s="160" t="s">
        <v>831</v>
      </c>
      <c r="G138" s="161" t="s">
        <v>254</v>
      </c>
      <c r="H138" s="162">
        <v>1</v>
      </c>
      <c r="I138" s="163">
        <v>301.45999999999998</v>
      </c>
      <c r="J138" s="163">
        <f t="shared" si="10"/>
        <v>301.45999999999998</v>
      </c>
      <c r="K138" s="164"/>
      <c r="L138" s="165"/>
      <c r="M138" s="166" t="s">
        <v>1</v>
      </c>
      <c r="N138" s="167" t="s">
        <v>35</v>
      </c>
      <c r="O138" s="154">
        <v>0</v>
      </c>
      <c r="P138" s="154">
        <f t="shared" si="11"/>
        <v>0</v>
      </c>
      <c r="Q138" s="154">
        <v>0.16700000000000001</v>
      </c>
      <c r="R138" s="154">
        <f t="shared" si="12"/>
        <v>0.16700000000000001</v>
      </c>
      <c r="S138" s="154">
        <v>0</v>
      </c>
      <c r="T138" s="155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235</v>
      </c>
      <c r="AT138" s="156" t="s">
        <v>285</v>
      </c>
      <c r="AU138" s="156" t="s">
        <v>182</v>
      </c>
      <c r="AY138" s="14" t="s">
        <v>175</v>
      </c>
      <c r="BE138" s="157">
        <f t="shared" si="14"/>
        <v>0</v>
      </c>
      <c r="BF138" s="157">
        <f t="shared" si="15"/>
        <v>301.45999999999998</v>
      </c>
      <c r="BG138" s="157">
        <f t="shared" si="16"/>
        <v>0</v>
      </c>
      <c r="BH138" s="157">
        <f t="shared" si="17"/>
        <v>0</v>
      </c>
      <c r="BI138" s="157">
        <f t="shared" si="18"/>
        <v>0</v>
      </c>
      <c r="BJ138" s="14" t="s">
        <v>182</v>
      </c>
      <c r="BK138" s="157">
        <f t="shared" si="19"/>
        <v>301.45999999999998</v>
      </c>
      <c r="BL138" s="14" t="s">
        <v>205</v>
      </c>
      <c r="BM138" s="156" t="s">
        <v>217</v>
      </c>
    </row>
    <row r="139" spans="1:65" s="2" customFormat="1" ht="16.5" customHeight="1">
      <c r="A139" s="26"/>
      <c r="B139" s="144"/>
      <c r="C139" s="145" t="s">
        <v>198</v>
      </c>
      <c r="D139" s="145" t="s">
        <v>177</v>
      </c>
      <c r="E139" s="146" t="s">
        <v>832</v>
      </c>
      <c r="F139" s="147" t="s">
        <v>833</v>
      </c>
      <c r="G139" s="148" t="s">
        <v>254</v>
      </c>
      <c r="H139" s="149">
        <v>1</v>
      </c>
      <c r="I139" s="150">
        <v>140.84</v>
      </c>
      <c r="J139" s="150">
        <f t="shared" si="10"/>
        <v>140.84</v>
      </c>
      <c r="K139" s="151"/>
      <c r="L139" s="27"/>
      <c r="M139" s="152" t="s">
        <v>1</v>
      </c>
      <c r="N139" s="153" t="s">
        <v>35</v>
      </c>
      <c r="O139" s="154">
        <v>0</v>
      </c>
      <c r="P139" s="154">
        <f t="shared" si="11"/>
        <v>0</v>
      </c>
      <c r="Q139" s="154">
        <v>0</v>
      </c>
      <c r="R139" s="154">
        <f t="shared" si="12"/>
        <v>0</v>
      </c>
      <c r="S139" s="154">
        <v>0</v>
      </c>
      <c r="T139" s="155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205</v>
      </c>
      <c r="AT139" s="156" t="s">
        <v>177</v>
      </c>
      <c r="AU139" s="156" t="s">
        <v>182</v>
      </c>
      <c r="AY139" s="14" t="s">
        <v>175</v>
      </c>
      <c r="BE139" s="157">
        <f t="shared" si="14"/>
        <v>0</v>
      </c>
      <c r="BF139" s="157">
        <f t="shared" si="15"/>
        <v>140.84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4" t="s">
        <v>182</v>
      </c>
      <c r="BK139" s="157">
        <f t="shared" si="19"/>
        <v>140.84</v>
      </c>
      <c r="BL139" s="14" t="s">
        <v>205</v>
      </c>
      <c r="BM139" s="156" t="s">
        <v>220</v>
      </c>
    </row>
    <row r="140" spans="1:65" s="2" customFormat="1" ht="55.5" customHeight="1">
      <c r="A140" s="26"/>
      <c r="B140" s="144"/>
      <c r="C140" s="158" t="s">
        <v>221</v>
      </c>
      <c r="D140" s="158" t="s">
        <v>285</v>
      </c>
      <c r="E140" s="159" t="s">
        <v>834</v>
      </c>
      <c r="F140" s="160" t="s">
        <v>835</v>
      </c>
      <c r="G140" s="161" t="s">
        <v>254</v>
      </c>
      <c r="H140" s="162">
        <v>1</v>
      </c>
      <c r="I140" s="163">
        <v>17.96</v>
      </c>
      <c r="J140" s="163">
        <f t="shared" si="10"/>
        <v>17.96</v>
      </c>
      <c r="K140" s="164"/>
      <c r="L140" s="165"/>
      <c r="M140" s="166" t="s">
        <v>1</v>
      </c>
      <c r="N140" s="167" t="s">
        <v>35</v>
      </c>
      <c r="O140" s="154">
        <v>0</v>
      </c>
      <c r="P140" s="154">
        <f t="shared" si="11"/>
        <v>0</v>
      </c>
      <c r="Q140" s="154">
        <v>0.14000000000000001</v>
      </c>
      <c r="R140" s="154">
        <f t="shared" si="12"/>
        <v>0.14000000000000001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235</v>
      </c>
      <c r="AT140" s="156" t="s">
        <v>285</v>
      </c>
      <c r="AU140" s="156" t="s">
        <v>182</v>
      </c>
      <c r="AY140" s="14" t="s">
        <v>175</v>
      </c>
      <c r="BE140" s="157">
        <f t="shared" si="14"/>
        <v>0</v>
      </c>
      <c r="BF140" s="157">
        <f t="shared" si="15"/>
        <v>17.96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182</v>
      </c>
      <c r="BK140" s="157">
        <f t="shared" si="19"/>
        <v>17.96</v>
      </c>
      <c r="BL140" s="14" t="s">
        <v>205</v>
      </c>
      <c r="BM140" s="156" t="s">
        <v>224</v>
      </c>
    </row>
    <row r="141" spans="1:65" s="2" customFormat="1" ht="76.349999999999994" customHeight="1">
      <c r="A141" s="26"/>
      <c r="B141" s="144"/>
      <c r="C141" s="145" t="s">
        <v>202</v>
      </c>
      <c r="D141" s="145" t="s">
        <v>177</v>
      </c>
      <c r="E141" s="146" t="s">
        <v>836</v>
      </c>
      <c r="F141" s="147" t="s">
        <v>837</v>
      </c>
      <c r="G141" s="148" t="s">
        <v>254</v>
      </c>
      <c r="H141" s="149">
        <v>1</v>
      </c>
      <c r="I141" s="150">
        <v>325.64</v>
      </c>
      <c r="J141" s="150">
        <f t="shared" si="10"/>
        <v>325.64</v>
      </c>
      <c r="K141" s="151"/>
      <c r="L141" s="27"/>
      <c r="M141" s="152" t="s">
        <v>1</v>
      </c>
      <c r="N141" s="153" t="s">
        <v>35</v>
      </c>
      <c r="O141" s="154">
        <v>0</v>
      </c>
      <c r="P141" s="154">
        <f t="shared" si="11"/>
        <v>0</v>
      </c>
      <c r="Q141" s="154">
        <v>0</v>
      </c>
      <c r="R141" s="154">
        <f t="shared" si="12"/>
        <v>0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205</v>
      </c>
      <c r="AT141" s="156" t="s">
        <v>177</v>
      </c>
      <c r="AU141" s="156" t="s">
        <v>182</v>
      </c>
      <c r="AY141" s="14" t="s">
        <v>175</v>
      </c>
      <c r="BE141" s="157">
        <f t="shared" si="14"/>
        <v>0</v>
      </c>
      <c r="BF141" s="157">
        <f t="shared" si="15"/>
        <v>325.64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4" t="s">
        <v>182</v>
      </c>
      <c r="BK141" s="157">
        <f t="shared" si="19"/>
        <v>325.64</v>
      </c>
      <c r="BL141" s="14" t="s">
        <v>205</v>
      </c>
      <c r="BM141" s="156" t="s">
        <v>227</v>
      </c>
    </row>
    <row r="142" spans="1:65" s="2" customFormat="1" ht="62.7" customHeight="1">
      <c r="A142" s="26"/>
      <c r="B142" s="144"/>
      <c r="C142" s="158" t="s">
        <v>228</v>
      </c>
      <c r="D142" s="158" t="s">
        <v>285</v>
      </c>
      <c r="E142" s="159" t="s">
        <v>838</v>
      </c>
      <c r="F142" s="160" t="s">
        <v>839</v>
      </c>
      <c r="G142" s="161" t="s">
        <v>254</v>
      </c>
      <c r="H142" s="162">
        <v>1</v>
      </c>
      <c r="I142" s="163">
        <v>393.61</v>
      </c>
      <c r="J142" s="163">
        <f t="shared" si="10"/>
        <v>393.61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1"/>
        <v>0</v>
      </c>
      <c r="Q142" s="154">
        <v>7.4999999999999997E-3</v>
      </c>
      <c r="R142" s="154">
        <f t="shared" si="12"/>
        <v>7.4999999999999997E-3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235</v>
      </c>
      <c r="AT142" s="156" t="s">
        <v>285</v>
      </c>
      <c r="AU142" s="156" t="s">
        <v>182</v>
      </c>
      <c r="AY142" s="14" t="s">
        <v>175</v>
      </c>
      <c r="BE142" s="157">
        <f t="shared" si="14"/>
        <v>0</v>
      </c>
      <c r="BF142" s="157">
        <f t="shared" si="15"/>
        <v>393.61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182</v>
      </c>
      <c r="BK142" s="157">
        <f t="shared" si="19"/>
        <v>393.61</v>
      </c>
      <c r="BL142" s="14" t="s">
        <v>205</v>
      </c>
      <c r="BM142" s="156" t="s">
        <v>232</v>
      </c>
    </row>
    <row r="143" spans="1:65" s="2" customFormat="1" ht="37.799999999999997" customHeight="1">
      <c r="A143" s="26"/>
      <c r="B143" s="144"/>
      <c r="C143" s="145" t="s">
        <v>205</v>
      </c>
      <c r="D143" s="145" t="s">
        <v>177</v>
      </c>
      <c r="E143" s="146" t="s">
        <v>840</v>
      </c>
      <c r="F143" s="147" t="s">
        <v>841</v>
      </c>
      <c r="G143" s="148" t="s">
        <v>254</v>
      </c>
      <c r="H143" s="149">
        <v>1</v>
      </c>
      <c r="I143" s="150">
        <v>147</v>
      </c>
      <c r="J143" s="150">
        <f t="shared" si="10"/>
        <v>147</v>
      </c>
      <c r="K143" s="151"/>
      <c r="L143" s="27"/>
      <c r="M143" s="152" t="s">
        <v>1</v>
      </c>
      <c r="N143" s="153" t="s">
        <v>35</v>
      </c>
      <c r="O143" s="154">
        <v>0</v>
      </c>
      <c r="P143" s="154">
        <f t="shared" si="11"/>
        <v>0</v>
      </c>
      <c r="Q143" s="154">
        <v>0</v>
      </c>
      <c r="R143" s="154">
        <f t="shared" si="12"/>
        <v>0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205</v>
      </c>
      <c r="AT143" s="156" t="s">
        <v>177</v>
      </c>
      <c r="AU143" s="156" t="s">
        <v>182</v>
      </c>
      <c r="AY143" s="14" t="s">
        <v>175</v>
      </c>
      <c r="BE143" s="157">
        <f t="shared" si="14"/>
        <v>0</v>
      </c>
      <c r="BF143" s="157">
        <f t="shared" si="15"/>
        <v>147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182</v>
      </c>
      <c r="BK143" s="157">
        <f t="shared" si="19"/>
        <v>147</v>
      </c>
      <c r="BL143" s="14" t="s">
        <v>205</v>
      </c>
      <c r="BM143" s="156" t="s">
        <v>235</v>
      </c>
    </row>
    <row r="144" spans="1:65" s="2" customFormat="1" ht="33" customHeight="1">
      <c r="A144" s="26"/>
      <c r="B144" s="144"/>
      <c r="C144" s="158" t="s">
        <v>236</v>
      </c>
      <c r="D144" s="158" t="s">
        <v>285</v>
      </c>
      <c r="E144" s="159" t="s">
        <v>842</v>
      </c>
      <c r="F144" s="160" t="s">
        <v>843</v>
      </c>
      <c r="G144" s="161" t="s">
        <v>254</v>
      </c>
      <c r="H144" s="162">
        <v>1</v>
      </c>
      <c r="I144" s="163">
        <v>11.1</v>
      </c>
      <c r="J144" s="163">
        <f t="shared" si="10"/>
        <v>11.1</v>
      </c>
      <c r="K144" s="164"/>
      <c r="L144" s="165"/>
      <c r="M144" s="166" t="s">
        <v>1</v>
      </c>
      <c r="N144" s="167" t="s">
        <v>35</v>
      </c>
      <c r="O144" s="154">
        <v>0</v>
      </c>
      <c r="P144" s="154">
        <f t="shared" si="11"/>
        <v>0</v>
      </c>
      <c r="Q144" s="154">
        <v>0.13</v>
      </c>
      <c r="R144" s="154">
        <f t="shared" si="12"/>
        <v>0.13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235</v>
      </c>
      <c r="AT144" s="156" t="s">
        <v>285</v>
      </c>
      <c r="AU144" s="156" t="s">
        <v>182</v>
      </c>
      <c r="AY144" s="14" t="s">
        <v>175</v>
      </c>
      <c r="BE144" s="157">
        <f t="shared" si="14"/>
        <v>0</v>
      </c>
      <c r="BF144" s="157">
        <f t="shared" si="15"/>
        <v>11.1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182</v>
      </c>
      <c r="BK144" s="157">
        <f t="shared" si="19"/>
        <v>11.1</v>
      </c>
      <c r="BL144" s="14" t="s">
        <v>205</v>
      </c>
      <c r="BM144" s="156" t="s">
        <v>239</v>
      </c>
    </row>
    <row r="145" spans="1:65" s="2" customFormat="1" ht="24.15" customHeight="1">
      <c r="A145" s="26"/>
      <c r="B145" s="144"/>
      <c r="C145" s="158" t="s">
        <v>210</v>
      </c>
      <c r="D145" s="158" t="s">
        <v>285</v>
      </c>
      <c r="E145" s="159" t="s">
        <v>844</v>
      </c>
      <c r="F145" s="160" t="s">
        <v>845</v>
      </c>
      <c r="G145" s="161" t="s">
        <v>254</v>
      </c>
      <c r="H145" s="162">
        <v>1</v>
      </c>
      <c r="I145" s="163">
        <v>11.1</v>
      </c>
      <c r="J145" s="163">
        <f t="shared" si="10"/>
        <v>11.1</v>
      </c>
      <c r="K145" s="164"/>
      <c r="L145" s="165"/>
      <c r="M145" s="166" t="s">
        <v>1</v>
      </c>
      <c r="N145" s="167" t="s">
        <v>35</v>
      </c>
      <c r="O145" s="154">
        <v>0</v>
      </c>
      <c r="P145" s="154">
        <f t="shared" si="11"/>
        <v>0</v>
      </c>
      <c r="Q145" s="154">
        <v>0.13</v>
      </c>
      <c r="R145" s="154">
        <f t="shared" si="12"/>
        <v>0.13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235</v>
      </c>
      <c r="AT145" s="156" t="s">
        <v>285</v>
      </c>
      <c r="AU145" s="156" t="s">
        <v>182</v>
      </c>
      <c r="AY145" s="14" t="s">
        <v>175</v>
      </c>
      <c r="BE145" s="157">
        <f t="shared" si="14"/>
        <v>0</v>
      </c>
      <c r="BF145" s="157">
        <f t="shared" si="15"/>
        <v>11.1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4" t="s">
        <v>182</v>
      </c>
      <c r="BK145" s="157">
        <f t="shared" si="19"/>
        <v>11.1</v>
      </c>
      <c r="BL145" s="14" t="s">
        <v>205</v>
      </c>
      <c r="BM145" s="156" t="s">
        <v>242</v>
      </c>
    </row>
    <row r="146" spans="1:65" s="2" customFormat="1" ht="37.799999999999997" customHeight="1">
      <c r="A146" s="26"/>
      <c r="B146" s="144"/>
      <c r="C146" s="158" t="s">
        <v>244</v>
      </c>
      <c r="D146" s="158" t="s">
        <v>285</v>
      </c>
      <c r="E146" s="159" t="s">
        <v>846</v>
      </c>
      <c r="F146" s="160" t="s">
        <v>847</v>
      </c>
      <c r="G146" s="161" t="s">
        <v>254</v>
      </c>
      <c r="H146" s="162">
        <v>1</v>
      </c>
      <c r="I146" s="163">
        <v>43.02</v>
      </c>
      <c r="J146" s="163">
        <f t="shared" si="10"/>
        <v>43.02</v>
      </c>
      <c r="K146" s="164"/>
      <c r="L146" s="165"/>
      <c r="M146" s="166" t="s">
        <v>1</v>
      </c>
      <c r="N146" s="167" t="s">
        <v>35</v>
      </c>
      <c r="O146" s="154">
        <v>0</v>
      </c>
      <c r="P146" s="154">
        <f t="shared" si="11"/>
        <v>0</v>
      </c>
      <c r="Q146" s="154">
        <v>5.0000000000000001E-4</v>
      </c>
      <c r="R146" s="154">
        <f t="shared" si="12"/>
        <v>5.0000000000000001E-4</v>
      </c>
      <c r="S146" s="154">
        <v>0</v>
      </c>
      <c r="T146" s="155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235</v>
      </c>
      <c r="AT146" s="156" t="s">
        <v>285</v>
      </c>
      <c r="AU146" s="156" t="s">
        <v>182</v>
      </c>
      <c r="AY146" s="14" t="s">
        <v>175</v>
      </c>
      <c r="BE146" s="157">
        <f t="shared" si="14"/>
        <v>0</v>
      </c>
      <c r="BF146" s="157">
        <f t="shared" si="15"/>
        <v>43.02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4" t="s">
        <v>182</v>
      </c>
      <c r="BK146" s="157">
        <f t="shared" si="19"/>
        <v>43.02</v>
      </c>
      <c r="BL146" s="14" t="s">
        <v>205</v>
      </c>
      <c r="BM146" s="156" t="s">
        <v>247</v>
      </c>
    </row>
    <row r="147" spans="1:65" s="2" customFormat="1" ht="24.15" customHeight="1">
      <c r="A147" s="26"/>
      <c r="B147" s="144"/>
      <c r="C147" s="145" t="s">
        <v>7</v>
      </c>
      <c r="D147" s="145" t="s">
        <v>177</v>
      </c>
      <c r="E147" s="146" t="s">
        <v>848</v>
      </c>
      <c r="F147" s="147" t="s">
        <v>849</v>
      </c>
      <c r="G147" s="148" t="s">
        <v>254</v>
      </c>
      <c r="H147" s="149">
        <v>1</v>
      </c>
      <c r="I147" s="150">
        <v>189.21</v>
      </c>
      <c r="J147" s="150">
        <f t="shared" si="10"/>
        <v>189.21</v>
      </c>
      <c r="K147" s="151"/>
      <c r="L147" s="27"/>
      <c r="M147" s="152" t="s">
        <v>1</v>
      </c>
      <c r="N147" s="153" t="s">
        <v>35</v>
      </c>
      <c r="O147" s="154">
        <v>0</v>
      </c>
      <c r="P147" s="154">
        <f t="shared" si="11"/>
        <v>0</v>
      </c>
      <c r="Q147" s="154">
        <v>0</v>
      </c>
      <c r="R147" s="154">
        <f t="shared" si="12"/>
        <v>0</v>
      </c>
      <c r="S147" s="154">
        <v>0</v>
      </c>
      <c r="T147" s="155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205</v>
      </c>
      <c r="AT147" s="156" t="s">
        <v>177</v>
      </c>
      <c r="AU147" s="156" t="s">
        <v>182</v>
      </c>
      <c r="AY147" s="14" t="s">
        <v>175</v>
      </c>
      <c r="BE147" s="157">
        <f t="shared" si="14"/>
        <v>0</v>
      </c>
      <c r="BF147" s="157">
        <f t="shared" si="15"/>
        <v>189.21</v>
      </c>
      <c r="BG147" s="157">
        <f t="shared" si="16"/>
        <v>0</v>
      </c>
      <c r="BH147" s="157">
        <f t="shared" si="17"/>
        <v>0</v>
      </c>
      <c r="BI147" s="157">
        <f t="shared" si="18"/>
        <v>0</v>
      </c>
      <c r="BJ147" s="14" t="s">
        <v>182</v>
      </c>
      <c r="BK147" s="157">
        <f t="shared" si="19"/>
        <v>189.21</v>
      </c>
      <c r="BL147" s="14" t="s">
        <v>205</v>
      </c>
      <c r="BM147" s="156" t="s">
        <v>250</v>
      </c>
    </row>
    <row r="148" spans="1:65" s="2" customFormat="1" ht="44.25" customHeight="1">
      <c r="A148" s="26"/>
      <c r="B148" s="144"/>
      <c r="C148" s="158" t="s">
        <v>251</v>
      </c>
      <c r="D148" s="158" t="s">
        <v>285</v>
      </c>
      <c r="E148" s="159" t="s">
        <v>850</v>
      </c>
      <c r="F148" s="160" t="s">
        <v>851</v>
      </c>
      <c r="G148" s="161" t="s">
        <v>254</v>
      </c>
      <c r="H148" s="162">
        <v>2</v>
      </c>
      <c r="I148" s="163">
        <v>126.46</v>
      </c>
      <c r="J148" s="163">
        <f t="shared" si="10"/>
        <v>252.92</v>
      </c>
      <c r="K148" s="164"/>
      <c r="L148" s="165"/>
      <c r="M148" s="166" t="s">
        <v>1</v>
      </c>
      <c r="N148" s="167" t="s">
        <v>35</v>
      </c>
      <c r="O148" s="154">
        <v>0</v>
      </c>
      <c r="P148" s="154">
        <f t="shared" si="11"/>
        <v>0</v>
      </c>
      <c r="Q148" s="154">
        <v>3.2000000000000001E-2</v>
      </c>
      <c r="R148" s="154">
        <f t="shared" si="12"/>
        <v>6.4000000000000001E-2</v>
      </c>
      <c r="S148" s="154">
        <v>0</v>
      </c>
      <c r="T148" s="155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235</v>
      </c>
      <c r="AT148" s="156" t="s">
        <v>285</v>
      </c>
      <c r="AU148" s="156" t="s">
        <v>182</v>
      </c>
      <c r="AY148" s="14" t="s">
        <v>175</v>
      </c>
      <c r="BE148" s="157">
        <f t="shared" si="14"/>
        <v>0</v>
      </c>
      <c r="BF148" s="157">
        <f t="shared" si="15"/>
        <v>252.92</v>
      </c>
      <c r="BG148" s="157">
        <f t="shared" si="16"/>
        <v>0</v>
      </c>
      <c r="BH148" s="157">
        <f t="shared" si="17"/>
        <v>0</v>
      </c>
      <c r="BI148" s="157">
        <f t="shared" si="18"/>
        <v>0</v>
      </c>
      <c r="BJ148" s="14" t="s">
        <v>182</v>
      </c>
      <c r="BK148" s="157">
        <f t="shared" si="19"/>
        <v>252.92</v>
      </c>
      <c r="BL148" s="14" t="s">
        <v>205</v>
      </c>
      <c r="BM148" s="156" t="s">
        <v>255</v>
      </c>
    </row>
    <row r="149" spans="1:65" s="2" customFormat="1" ht="66.75" customHeight="1">
      <c r="A149" s="26"/>
      <c r="B149" s="144"/>
      <c r="C149" s="145" t="s">
        <v>217</v>
      </c>
      <c r="D149" s="145" t="s">
        <v>177</v>
      </c>
      <c r="E149" s="146" t="s">
        <v>852</v>
      </c>
      <c r="F149" s="147" t="s">
        <v>853</v>
      </c>
      <c r="G149" s="148" t="s">
        <v>254</v>
      </c>
      <c r="H149" s="149">
        <v>1</v>
      </c>
      <c r="I149" s="150">
        <v>476.49</v>
      </c>
      <c r="J149" s="150">
        <f t="shared" si="10"/>
        <v>476.49</v>
      </c>
      <c r="K149" s="151"/>
      <c r="L149" s="27"/>
      <c r="M149" s="152" t="s">
        <v>1</v>
      </c>
      <c r="N149" s="153" t="s">
        <v>35</v>
      </c>
      <c r="O149" s="154">
        <v>0</v>
      </c>
      <c r="P149" s="154">
        <f t="shared" si="11"/>
        <v>0</v>
      </c>
      <c r="Q149" s="154">
        <v>6.8000000000000005E-4</v>
      </c>
      <c r="R149" s="154">
        <f t="shared" si="12"/>
        <v>6.8000000000000005E-4</v>
      </c>
      <c r="S149" s="154">
        <v>0</v>
      </c>
      <c r="T149" s="155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205</v>
      </c>
      <c r="AT149" s="156" t="s">
        <v>177</v>
      </c>
      <c r="AU149" s="156" t="s">
        <v>182</v>
      </c>
      <c r="AY149" s="14" t="s">
        <v>175</v>
      </c>
      <c r="BE149" s="157">
        <f t="shared" si="14"/>
        <v>0</v>
      </c>
      <c r="BF149" s="157">
        <f t="shared" si="15"/>
        <v>476.49</v>
      </c>
      <c r="BG149" s="157">
        <f t="shared" si="16"/>
        <v>0</v>
      </c>
      <c r="BH149" s="157">
        <f t="shared" si="17"/>
        <v>0</v>
      </c>
      <c r="BI149" s="157">
        <f t="shared" si="18"/>
        <v>0</v>
      </c>
      <c r="BJ149" s="14" t="s">
        <v>182</v>
      </c>
      <c r="BK149" s="157">
        <f t="shared" si="19"/>
        <v>476.49</v>
      </c>
      <c r="BL149" s="14" t="s">
        <v>205</v>
      </c>
      <c r="BM149" s="156" t="s">
        <v>258</v>
      </c>
    </row>
    <row r="150" spans="1:65" s="2" customFormat="1" ht="33" customHeight="1">
      <c r="A150" s="26"/>
      <c r="B150" s="144"/>
      <c r="C150" s="145" t="s">
        <v>259</v>
      </c>
      <c r="D150" s="145" t="s">
        <v>177</v>
      </c>
      <c r="E150" s="146" t="s">
        <v>854</v>
      </c>
      <c r="F150" s="147" t="s">
        <v>855</v>
      </c>
      <c r="G150" s="148" t="s">
        <v>254</v>
      </c>
      <c r="H150" s="149">
        <v>1</v>
      </c>
      <c r="I150" s="150">
        <v>28.14</v>
      </c>
      <c r="J150" s="150">
        <f t="shared" si="10"/>
        <v>28.14</v>
      </c>
      <c r="K150" s="151"/>
      <c r="L150" s="27"/>
      <c r="M150" s="152" t="s">
        <v>1</v>
      </c>
      <c r="N150" s="153" t="s">
        <v>35</v>
      </c>
      <c r="O150" s="154">
        <v>0</v>
      </c>
      <c r="P150" s="154">
        <f t="shared" si="11"/>
        <v>0</v>
      </c>
      <c r="Q150" s="154">
        <v>5.4000000000000001E-4</v>
      </c>
      <c r="R150" s="154">
        <f t="shared" si="12"/>
        <v>5.4000000000000001E-4</v>
      </c>
      <c r="S150" s="154">
        <v>0</v>
      </c>
      <c r="T150" s="155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205</v>
      </c>
      <c r="AT150" s="156" t="s">
        <v>177</v>
      </c>
      <c r="AU150" s="156" t="s">
        <v>182</v>
      </c>
      <c r="AY150" s="14" t="s">
        <v>175</v>
      </c>
      <c r="BE150" s="157">
        <f t="shared" si="14"/>
        <v>0</v>
      </c>
      <c r="BF150" s="157">
        <f t="shared" si="15"/>
        <v>28.14</v>
      </c>
      <c r="BG150" s="157">
        <f t="shared" si="16"/>
        <v>0</v>
      </c>
      <c r="BH150" s="157">
        <f t="shared" si="17"/>
        <v>0</v>
      </c>
      <c r="BI150" s="157">
        <f t="shared" si="18"/>
        <v>0</v>
      </c>
      <c r="BJ150" s="14" t="s">
        <v>182</v>
      </c>
      <c r="BK150" s="157">
        <f t="shared" si="19"/>
        <v>28.14</v>
      </c>
      <c r="BL150" s="14" t="s">
        <v>205</v>
      </c>
      <c r="BM150" s="156" t="s">
        <v>262</v>
      </c>
    </row>
    <row r="151" spans="1:65" s="2" customFormat="1" ht="44.25" customHeight="1">
      <c r="A151" s="26"/>
      <c r="B151" s="144"/>
      <c r="C151" s="145" t="s">
        <v>220</v>
      </c>
      <c r="D151" s="145" t="s">
        <v>177</v>
      </c>
      <c r="E151" s="146" t="s">
        <v>856</v>
      </c>
      <c r="F151" s="147" t="s">
        <v>857</v>
      </c>
      <c r="G151" s="148" t="s">
        <v>254</v>
      </c>
      <c r="H151" s="149">
        <v>1</v>
      </c>
      <c r="I151" s="150">
        <v>5.99</v>
      </c>
      <c r="J151" s="150">
        <f t="shared" si="10"/>
        <v>5.99</v>
      </c>
      <c r="K151" s="151"/>
      <c r="L151" s="27"/>
      <c r="M151" s="152" t="s">
        <v>1</v>
      </c>
      <c r="N151" s="153" t="s">
        <v>35</v>
      </c>
      <c r="O151" s="154">
        <v>0</v>
      </c>
      <c r="P151" s="154">
        <f t="shared" si="11"/>
        <v>0</v>
      </c>
      <c r="Q151" s="154">
        <v>5.4000000000000001E-4</v>
      </c>
      <c r="R151" s="154">
        <f t="shared" si="12"/>
        <v>5.4000000000000001E-4</v>
      </c>
      <c r="S151" s="154">
        <v>0</v>
      </c>
      <c r="T151" s="155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205</v>
      </c>
      <c r="AT151" s="156" t="s">
        <v>177</v>
      </c>
      <c r="AU151" s="156" t="s">
        <v>182</v>
      </c>
      <c r="AY151" s="14" t="s">
        <v>175</v>
      </c>
      <c r="BE151" s="157">
        <f t="shared" si="14"/>
        <v>0</v>
      </c>
      <c r="BF151" s="157">
        <f t="shared" si="15"/>
        <v>5.99</v>
      </c>
      <c r="BG151" s="157">
        <f t="shared" si="16"/>
        <v>0</v>
      </c>
      <c r="BH151" s="157">
        <f t="shared" si="17"/>
        <v>0</v>
      </c>
      <c r="BI151" s="157">
        <f t="shared" si="18"/>
        <v>0</v>
      </c>
      <c r="BJ151" s="14" t="s">
        <v>182</v>
      </c>
      <c r="BK151" s="157">
        <f t="shared" si="19"/>
        <v>5.99</v>
      </c>
      <c r="BL151" s="14" t="s">
        <v>205</v>
      </c>
      <c r="BM151" s="156" t="s">
        <v>265</v>
      </c>
    </row>
    <row r="152" spans="1:65" s="2" customFormat="1" ht="24.15" customHeight="1">
      <c r="A152" s="26"/>
      <c r="B152" s="144"/>
      <c r="C152" s="145" t="s">
        <v>267</v>
      </c>
      <c r="D152" s="145" t="s">
        <v>177</v>
      </c>
      <c r="E152" s="146" t="s">
        <v>858</v>
      </c>
      <c r="F152" s="147" t="s">
        <v>859</v>
      </c>
      <c r="G152" s="148" t="s">
        <v>254</v>
      </c>
      <c r="H152" s="149">
        <v>2</v>
      </c>
      <c r="I152" s="150">
        <v>122.92</v>
      </c>
      <c r="J152" s="150">
        <f t="shared" si="10"/>
        <v>245.84</v>
      </c>
      <c r="K152" s="151"/>
      <c r="L152" s="27"/>
      <c r="M152" s="152" t="s">
        <v>1</v>
      </c>
      <c r="N152" s="153" t="s">
        <v>35</v>
      </c>
      <c r="O152" s="154">
        <v>0</v>
      </c>
      <c r="P152" s="154">
        <f t="shared" si="11"/>
        <v>0</v>
      </c>
      <c r="Q152" s="154">
        <v>5.4000000000000001E-4</v>
      </c>
      <c r="R152" s="154">
        <f t="shared" si="12"/>
        <v>1.08E-3</v>
      </c>
      <c r="S152" s="154">
        <v>0</v>
      </c>
      <c r="T152" s="155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205</v>
      </c>
      <c r="AT152" s="156" t="s">
        <v>177</v>
      </c>
      <c r="AU152" s="156" t="s">
        <v>182</v>
      </c>
      <c r="AY152" s="14" t="s">
        <v>175</v>
      </c>
      <c r="BE152" s="157">
        <f t="shared" si="14"/>
        <v>0</v>
      </c>
      <c r="BF152" s="157">
        <f t="shared" si="15"/>
        <v>245.84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4" t="s">
        <v>182</v>
      </c>
      <c r="BK152" s="157">
        <f t="shared" si="19"/>
        <v>245.84</v>
      </c>
      <c r="BL152" s="14" t="s">
        <v>205</v>
      </c>
      <c r="BM152" s="156" t="s">
        <v>270</v>
      </c>
    </row>
    <row r="153" spans="1:65" s="2" customFormat="1" ht="33" customHeight="1">
      <c r="A153" s="26"/>
      <c r="B153" s="144"/>
      <c r="C153" s="145" t="s">
        <v>224</v>
      </c>
      <c r="D153" s="145" t="s">
        <v>177</v>
      </c>
      <c r="E153" s="146" t="s">
        <v>860</v>
      </c>
      <c r="F153" s="147" t="s">
        <v>861</v>
      </c>
      <c r="G153" s="148" t="s">
        <v>254</v>
      </c>
      <c r="H153" s="149">
        <v>1</v>
      </c>
      <c r="I153" s="150">
        <v>175</v>
      </c>
      <c r="J153" s="150">
        <f t="shared" si="10"/>
        <v>175</v>
      </c>
      <c r="K153" s="151"/>
      <c r="L153" s="27"/>
      <c r="M153" s="152" t="s">
        <v>1</v>
      </c>
      <c r="N153" s="153" t="s">
        <v>35</v>
      </c>
      <c r="O153" s="154">
        <v>0</v>
      </c>
      <c r="P153" s="154">
        <f t="shared" si="11"/>
        <v>0</v>
      </c>
      <c r="Q153" s="154">
        <v>5.4000000000000001E-4</v>
      </c>
      <c r="R153" s="154">
        <f t="shared" si="12"/>
        <v>5.4000000000000001E-4</v>
      </c>
      <c r="S153" s="154">
        <v>0</v>
      </c>
      <c r="T153" s="155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205</v>
      </c>
      <c r="AT153" s="156" t="s">
        <v>177</v>
      </c>
      <c r="AU153" s="156" t="s">
        <v>182</v>
      </c>
      <c r="AY153" s="14" t="s">
        <v>175</v>
      </c>
      <c r="BE153" s="157">
        <f t="shared" si="14"/>
        <v>0</v>
      </c>
      <c r="BF153" s="157">
        <f t="shared" si="15"/>
        <v>175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4" t="s">
        <v>182</v>
      </c>
      <c r="BK153" s="157">
        <f t="shared" si="19"/>
        <v>175</v>
      </c>
      <c r="BL153" s="14" t="s">
        <v>205</v>
      </c>
      <c r="BM153" s="156" t="s">
        <v>273</v>
      </c>
    </row>
    <row r="154" spans="1:65" s="2" customFormat="1" ht="55.5" customHeight="1">
      <c r="A154" s="26"/>
      <c r="B154" s="144"/>
      <c r="C154" s="145" t="s">
        <v>274</v>
      </c>
      <c r="D154" s="145" t="s">
        <v>177</v>
      </c>
      <c r="E154" s="146" t="s">
        <v>862</v>
      </c>
      <c r="F154" s="147" t="s">
        <v>863</v>
      </c>
      <c r="G154" s="148" t="s">
        <v>254</v>
      </c>
      <c r="H154" s="149">
        <v>1</v>
      </c>
      <c r="I154" s="150">
        <v>129.5</v>
      </c>
      <c r="J154" s="150">
        <f t="shared" si="10"/>
        <v>129.5</v>
      </c>
      <c r="K154" s="151"/>
      <c r="L154" s="27"/>
      <c r="M154" s="152" t="s">
        <v>1</v>
      </c>
      <c r="N154" s="153" t="s">
        <v>35</v>
      </c>
      <c r="O154" s="154">
        <v>0</v>
      </c>
      <c r="P154" s="154">
        <f t="shared" si="11"/>
        <v>0</v>
      </c>
      <c r="Q154" s="154">
        <v>5.4000000000000001E-4</v>
      </c>
      <c r="R154" s="154">
        <f t="shared" si="12"/>
        <v>5.4000000000000001E-4</v>
      </c>
      <c r="S154" s="154">
        <v>0</v>
      </c>
      <c r="T154" s="155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205</v>
      </c>
      <c r="AT154" s="156" t="s">
        <v>177</v>
      </c>
      <c r="AU154" s="156" t="s">
        <v>182</v>
      </c>
      <c r="AY154" s="14" t="s">
        <v>175</v>
      </c>
      <c r="BE154" s="157">
        <f t="shared" si="14"/>
        <v>0</v>
      </c>
      <c r="BF154" s="157">
        <f t="shared" si="15"/>
        <v>129.5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4" t="s">
        <v>182</v>
      </c>
      <c r="BK154" s="157">
        <f t="shared" si="19"/>
        <v>129.5</v>
      </c>
      <c r="BL154" s="14" t="s">
        <v>205</v>
      </c>
      <c r="BM154" s="156" t="s">
        <v>277</v>
      </c>
    </row>
    <row r="155" spans="1:65" s="2" customFormat="1" ht="24.15" customHeight="1">
      <c r="A155" s="26"/>
      <c r="B155" s="144"/>
      <c r="C155" s="145" t="s">
        <v>227</v>
      </c>
      <c r="D155" s="145" t="s">
        <v>177</v>
      </c>
      <c r="E155" s="146" t="s">
        <v>864</v>
      </c>
      <c r="F155" s="147" t="s">
        <v>865</v>
      </c>
      <c r="G155" s="148" t="s">
        <v>254</v>
      </c>
      <c r="H155" s="149">
        <v>3</v>
      </c>
      <c r="I155" s="150">
        <v>29.4</v>
      </c>
      <c r="J155" s="150">
        <f t="shared" si="10"/>
        <v>88.2</v>
      </c>
      <c r="K155" s="151"/>
      <c r="L155" s="27"/>
      <c r="M155" s="152" t="s">
        <v>1</v>
      </c>
      <c r="N155" s="153" t="s">
        <v>35</v>
      </c>
      <c r="O155" s="154">
        <v>0</v>
      </c>
      <c r="P155" s="154">
        <f t="shared" si="11"/>
        <v>0</v>
      </c>
      <c r="Q155" s="154">
        <v>5.4000000000000001E-4</v>
      </c>
      <c r="R155" s="154">
        <f t="shared" si="12"/>
        <v>1.6199999999999999E-3</v>
      </c>
      <c r="S155" s="154">
        <v>0</v>
      </c>
      <c r="T155" s="155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205</v>
      </c>
      <c r="AT155" s="156" t="s">
        <v>177</v>
      </c>
      <c r="AU155" s="156" t="s">
        <v>182</v>
      </c>
      <c r="AY155" s="14" t="s">
        <v>175</v>
      </c>
      <c r="BE155" s="157">
        <f t="shared" si="14"/>
        <v>0</v>
      </c>
      <c r="BF155" s="157">
        <f t="shared" si="15"/>
        <v>88.2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4" t="s">
        <v>182</v>
      </c>
      <c r="BK155" s="157">
        <f t="shared" si="19"/>
        <v>88.2</v>
      </c>
      <c r="BL155" s="14" t="s">
        <v>205</v>
      </c>
      <c r="BM155" s="156" t="s">
        <v>280</v>
      </c>
    </row>
    <row r="156" spans="1:65" s="2" customFormat="1" ht="33" customHeight="1">
      <c r="A156" s="26"/>
      <c r="B156" s="144"/>
      <c r="C156" s="145" t="s">
        <v>281</v>
      </c>
      <c r="D156" s="145" t="s">
        <v>177</v>
      </c>
      <c r="E156" s="146" t="s">
        <v>866</v>
      </c>
      <c r="F156" s="147" t="s">
        <v>867</v>
      </c>
      <c r="G156" s="148" t="s">
        <v>254</v>
      </c>
      <c r="H156" s="149">
        <v>1</v>
      </c>
      <c r="I156" s="150">
        <v>112</v>
      </c>
      <c r="J156" s="150">
        <f t="shared" si="10"/>
        <v>112</v>
      </c>
      <c r="K156" s="151"/>
      <c r="L156" s="27"/>
      <c r="M156" s="152" t="s">
        <v>1</v>
      </c>
      <c r="N156" s="153" t="s">
        <v>35</v>
      </c>
      <c r="O156" s="154">
        <v>0</v>
      </c>
      <c r="P156" s="154">
        <f t="shared" si="11"/>
        <v>0</v>
      </c>
      <c r="Q156" s="154">
        <v>5.4000000000000001E-4</v>
      </c>
      <c r="R156" s="154">
        <f t="shared" si="12"/>
        <v>5.4000000000000001E-4</v>
      </c>
      <c r="S156" s="154">
        <v>0</v>
      </c>
      <c r="T156" s="155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205</v>
      </c>
      <c r="AT156" s="156" t="s">
        <v>177</v>
      </c>
      <c r="AU156" s="156" t="s">
        <v>182</v>
      </c>
      <c r="AY156" s="14" t="s">
        <v>175</v>
      </c>
      <c r="BE156" s="157">
        <f t="shared" si="14"/>
        <v>0</v>
      </c>
      <c r="BF156" s="157">
        <f t="shared" si="15"/>
        <v>112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4" t="s">
        <v>182</v>
      </c>
      <c r="BK156" s="157">
        <f t="shared" si="19"/>
        <v>112</v>
      </c>
      <c r="BL156" s="14" t="s">
        <v>205</v>
      </c>
      <c r="BM156" s="156" t="s">
        <v>284</v>
      </c>
    </row>
    <row r="157" spans="1:65" s="2" customFormat="1" ht="16.5" customHeight="1">
      <c r="A157" s="26"/>
      <c r="B157" s="144"/>
      <c r="C157" s="145" t="s">
        <v>232</v>
      </c>
      <c r="D157" s="145" t="s">
        <v>177</v>
      </c>
      <c r="E157" s="146" t="s">
        <v>868</v>
      </c>
      <c r="F157" s="147" t="s">
        <v>869</v>
      </c>
      <c r="G157" s="148" t="s">
        <v>254</v>
      </c>
      <c r="H157" s="149">
        <v>144</v>
      </c>
      <c r="I157" s="150">
        <v>1.72</v>
      </c>
      <c r="J157" s="150">
        <f t="shared" si="10"/>
        <v>247.68</v>
      </c>
      <c r="K157" s="151"/>
      <c r="L157" s="27"/>
      <c r="M157" s="152" t="s">
        <v>1</v>
      </c>
      <c r="N157" s="153" t="s">
        <v>35</v>
      </c>
      <c r="O157" s="154">
        <v>0</v>
      </c>
      <c r="P157" s="154">
        <f t="shared" si="11"/>
        <v>0</v>
      </c>
      <c r="Q157" s="154">
        <v>5.4000000000000001E-4</v>
      </c>
      <c r="R157" s="154">
        <f t="shared" si="12"/>
        <v>7.7759999999999996E-2</v>
      </c>
      <c r="S157" s="154">
        <v>0</v>
      </c>
      <c r="T157" s="155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205</v>
      </c>
      <c r="AT157" s="156" t="s">
        <v>177</v>
      </c>
      <c r="AU157" s="156" t="s">
        <v>182</v>
      </c>
      <c r="AY157" s="14" t="s">
        <v>175</v>
      </c>
      <c r="BE157" s="157">
        <f t="shared" si="14"/>
        <v>0</v>
      </c>
      <c r="BF157" s="157">
        <f t="shared" si="15"/>
        <v>247.68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4" t="s">
        <v>182</v>
      </c>
      <c r="BK157" s="157">
        <f t="shared" si="19"/>
        <v>247.68</v>
      </c>
      <c r="BL157" s="14" t="s">
        <v>205</v>
      </c>
      <c r="BM157" s="156" t="s">
        <v>288</v>
      </c>
    </row>
    <row r="158" spans="1:65" s="2" customFormat="1" ht="21.75" customHeight="1">
      <c r="A158" s="26"/>
      <c r="B158" s="144"/>
      <c r="C158" s="145" t="s">
        <v>290</v>
      </c>
      <c r="D158" s="145" t="s">
        <v>177</v>
      </c>
      <c r="E158" s="146" t="s">
        <v>870</v>
      </c>
      <c r="F158" s="147" t="s">
        <v>871</v>
      </c>
      <c r="G158" s="148" t="s">
        <v>209</v>
      </c>
      <c r="H158" s="149">
        <v>0.65900000000000003</v>
      </c>
      <c r="I158" s="150">
        <v>45.99</v>
      </c>
      <c r="J158" s="150">
        <f t="shared" si="10"/>
        <v>30.31</v>
      </c>
      <c r="K158" s="151"/>
      <c r="L158" s="27"/>
      <c r="M158" s="152" t="s">
        <v>1</v>
      </c>
      <c r="N158" s="153" t="s">
        <v>35</v>
      </c>
      <c r="O158" s="154">
        <v>3.8410000000000002</v>
      </c>
      <c r="P158" s="154">
        <f t="shared" si="11"/>
        <v>2.5312190000000001</v>
      </c>
      <c r="Q158" s="154">
        <v>0</v>
      </c>
      <c r="R158" s="154">
        <f t="shared" si="12"/>
        <v>0</v>
      </c>
      <c r="S158" s="154">
        <v>0</v>
      </c>
      <c r="T158" s="15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205</v>
      </c>
      <c r="AT158" s="156" t="s">
        <v>177</v>
      </c>
      <c r="AU158" s="156" t="s">
        <v>182</v>
      </c>
      <c r="AY158" s="14" t="s">
        <v>175</v>
      </c>
      <c r="BE158" s="157">
        <f t="shared" si="14"/>
        <v>0</v>
      </c>
      <c r="BF158" s="157">
        <f t="shared" si="15"/>
        <v>30.31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4" t="s">
        <v>182</v>
      </c>
      <c r="BK158" s="157">
        <f t="shared" si="19"/>
        <v>30.31</v>
      </c>
      <c r="BL158" s="14" t="s">
        <v>205</v>
      </c>
      <c r="BM158" s="156" t="s">
        <v>293</v>
      </c>
    </row>
    <row r="159" spans="1:65" s="12" customFormat="1" ht="22.8" customHeight="1">
      <c r="B159" s="132"/>
      <c r="D159" s="133" t="s">
        <v>68</v>
      </c>
      <c r="E159" s="142" t="s">
        <v>872</v>
      </c>
      <c r="F159" s="142" t="s">
        <v>873</v>
      </c>
      <c r="J159" s="143">
        <f>BK159</f>
        <v>597.45999999999992</v>
      </c>
      <c r="L159" s="132"/>
      <c r="M159" s="136"/>
      <c r="N159" s="137"/>
      <c r="O159" s="137"/>
      <c r="P159" s="138">
        <f>SUM(P160:P165)</f>
        <v>32.216160479999992</v>
      </c>
      <c r="Q159" s="137"/>
      <c r="R159" s="138">
        <f>SUM(R160:R165)</f>
        <v>6.8752279999999999E-2</v>
      </c>
      <c r="S159" s="137"/>
      <c r="T159" s="139">
        <f>SUM(T160:T165)</f>
        <v>0</v>
      </c>
      <c r="AR159" s="133" t="s">
        <v>182</v>
      </c>
      <c r="AT159" s="140" t="s">
        <v>68</v>
      </c>
      <c r="AU159" s="140" t="s">
        <v>77</v>
      </c>
      <c r="AY159" s="133" t="s">
        <v>175</v>
      </c>
      <c r="BK159" s="141">
        <f>SUM(BK160:BK165)</f>
        <v>597.45999999999992</v>
      </c>
    </row>
    <row r="160" spans="1:65" s="2" customFormat="1" ht="16.5" customHeight="1">
      <c r="A160" s="26"/>
      <c r="B160" s="144"/>
      <c r="C160" s="145" t="s">
        <v>235</v>
      </c>
      <c r="D160" s="145" t="s">
        <v>177</v>
      </c>
      <c r="E160" s="146" t="s">
        <v>874</v>
      </c>
      <c r="F160" s="147" t="s">
        <v>875</v>
      </c>
      <c r="G160" s="148" t="s">
        <v>254</v>
      </c>
      <c r="H160" s="149">
        <v>1</v>
      </c>
      <c r="I160" s="150">
        <v>24.75</v>
      </c>
      <c r="J160" s="150">
        <f t="shared" ref="J160:J165" si="20">ROUND(I160*H160,2)</f>
        <v>24.75</v>
      </c>
      <c r="K160" s="151"/>
      <c r="L160" s="27"/>
      <c r="M160" s="152" t="s">
        <v>1</v>
      </c>
      <c r="N160" s="153" t="s">
        <v>35</v>
      </c>
      <c r="O160" s="154">
        <v>1.82124</v>
      </c>
      <c r="P160" s="154">
        <f t="shared" ref="P160:P165" si="21">O160*H160</f>
        <v>1.82124</v>
      </c>
      <c r="Q160" s="154">
        <v>3.4099999999999999E-4</v>
      </c>
      <c r="R160" s="154">
        <f t="shared" ref="R160:R165" si="22">Q160*H160</f>
        <v>3.4099999999999999E-4</v>
      </c>
      <c r="S160" s="154">
        <v>0</v>
      </c>
      <c r="T160" s="155">
        <f t="shared" ref="T160:T165" si="23"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205</v>
      </c>
      <c r="AT160" s="156" t="s">
        <v>177</v>
      </c>
      <c r="AU160" s="156" t="s">
        <v>182</v>
      </c>
      <c r="AY160" s="14" t="s">
        <v>175</v>
      </c>
      <c r="BE160" s="157">
        <f t="shared" ref="BE160:BE165" si="24">IF(N160="základná",J160,0)</f>
        <v>0</v>
      </c>
      <c r="BF160" s="157">
        <f t="shared" ref="BF160:BF165" si="25">IF(N160="znížená",J160,0)</f>
        <v>24.75</v>
      </c>
      <c r="BG160" s="157">
        <f t="shared" ref="BG160:BG165" si="26">IF(N160="zákl. prenesená",J160,0)</f>
        <v>0</v>
      </c>
      <c r="BH160" s="157">
        <f t="shared" ref="BH160:BH165" si="27">IF(N160="zníž. prenesená",J160,0)</f>
        <v>0</v>
      </c>
      <c r="BI160" s="157">
        <f t="shared" ref="BI160:BI165" si="28">IF(N160="nulová",J160,0)</f>
        <v>0</v>
      </c>
      <c r="BJ160" s="14" t="s">
        <v>182</v>
      </c>
      <c r="BK160" s="157">
        <f t="shared" ref="BK160:BK165" si="29">ROUND(I160*H160,2)</f>
        <v>24.75</v>
      </c>
      <c r="BL160" s="14" t="s">
        <v>205</v>
      </c>
      <c r="BM160" s="156" t="s">
        <v>296</v>
      </c>
    </row>
    <row r="161" spans="1:65" s="2" customFormat="1" ht="24.15" customHeight="1">
      <c r="A161" s="26"/>
      <c r="B161" s="144"/>
      <c r="C161" s="158" t="s">
        <v>297</v>
      </c>
      <c r="D161" s="158" t="s">
        <v>285</v>
      </c>
      <c r="E161" s="159" t="s">
        <v>876</v>
      </c>
      <c r="F161" s="160" t="s">
        <v>877</v>
      </c>
      <c r="G161" s="161" t="s">
        <v>254</v>
      </c>
      <c r="H161" s="162">
        <v>1</v>
      </c>
      <c r="I161" s="163">
        <v>101.92</v>
      </c>
      <c r="J161" s="163">
        <f t="shared" si="20"/>
        <v>101.92</v>
      </c>
      <c r="K161" s="164"/>
      <c r="L161" s="165"/>
      <c r="M161" s="166" t="s">
        <v>1</v>
      </c>
      <c r="N161" s="167" t="s">
        <v>35</v>
      </c>
      <c r="O161" s="154">
        <v>0</v>
      </c>
      <c r="P161" s="154">
        <f t="shared" si="21"/>
        <v>0</v>
      </c>
      <c r="Q161" s="154">
        <v>1.7999999999999999E-2</v>
      </c>
      <c r="R161" s="154">
        <f t="shared" si="22"/>
        <v>1.7999999999999999E-2</v>
      </c>
      <c r="S161" s="154">
        <v>0</v>
      </c>
      <c r="T161" s="155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235</v>
      </c>
      <c r="AT161" s="156" t="s">
        <v>285</v>
      </c>
      <c r="AU161" s="156" t="s">
        <v>182</v>
      </c>
      <c r="AY161" s="14" t="s">
        <v>175</v>
      </c>
      <c r="BE161" s="157">
        <f t="shared" si="24"/>
        <v>0</v>
      </c>
      <c r="BF161" s="157">
        <f t="shared" si="25"/>
        <v>101.92</v>
      </c>
      <c r="BG161" s="157">
        <f t="shared" si="26"/>
        <v>0</v>
      </c>
      <c r="BH161" s="157">
        <f t="shared" si="27"/>
        <v>0</v>
      </c>
      <c r="BI161" s="157">
        <f t="shared" si="28"/>
        <v>0</v>
      </c>
      <c r="BJ161" s="14" t="s">
        <v>182</v>
      </c>
      <c r="BK161" s="157">
        <f t="shared" si="29"/>
        <v>101.92</v>
      </c>
      <c r="BL161" s="14" t="s">
        <v>205</v>
      </c>
      <c r="BM161" s="156" t="s">
        <v>300</v>
      </c>
    </row>
    <row r="162" spans="1:65" s="2" customFormat="1" ht="24.15" customHeight="1">
      <c r="A162" s="26"/>
      <c r="B162" s="144"/>
      <c r="C162" s="145" t="s">
        <v>239</v>
      </c>
      <c r="D162" s="145" t="s">
        <v>177</v>
      </c>
      <c r="E162" s="146" t="s">
        <v>878</v>
      </c>
      <c r="F162" s="147" t="s">
        <v>879</v>
      </c>
      <c r="G162" s="148" t="s">
        <v>314</v>
      </c>
      <c r="H162" s="149">
        <v>86.915999999999997</v>
      </c>
      <c r="I162" s="150">
        <v>3.95</v>
      </c>
      <c r="J162" s="150">
        <f t="shared" si="20"/>
        <v>343.32</v>
      </c>
      <c r="K162" s="151"/>
      <c r="L162" s="27"/>
      <c r="M162" s="152" t="s">
        <v>1</v>
      </c>
      <c r="N162" s="153" t="s">
        <v>35</v>
      </c>
      <c r="O162" s="154">
        <v>0.31002999999999997</v>
      </c>
      <c r="P162" s="154">
        <f t="shared" si="21"/>
        <v>26.946567479999995</v>
      </c>
      <c r="Q162" s="154">
        <v>0</v>
      </c>
      <c r="R162" s="154">
        <f t="shared" si="22"/>
        <v>0</v>
      </c>
      <c r="S162" s="154">
        <v>0</v>
      </c>
      <c r="T162" s="155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205</v>
      </c>
      <c r="AT162" s="156" t="s">
        <v>177</v>
      </c>
      <c r="AU162" s="156" t="s">
        <v>182</v>
      </c>
      <c r="AY162" s="14" t="s">
        <v>175</v>
      </c>
      <c r="BE162" s="157">
        <f t="shared" si="24"/>
        <v>0</v>
      </c>
      <c r="BF162" s="157">
        <f t="shared" si="25"/>
        <v>343.32</v>
      </c>
      <c r="BG162" s="157">
        <f t="shared" si="26"/>
        <v>0</v>
      </c>
      <c r="BH162" s="157">
        <f t="shared" si="27"/>
        <v>0</v>
      </c>
      <c r="BI162" s="157">
        <f t="shared" si="28"/>
        <v>0</v>
      </c>
      <c r="BJ162" s="14" t="s">
        <v>182</v>
      </c>
      <c r="BK162" s="157">
        <f t="shared" si="29"/>
        <v>343.32</v>
      </c>
      <c r="BL162" s="14" t="s">
        <v>205</v>
      </c>
      <c r="BM162" s="156" t="s">
        <v>303</v>
      </c>
    </row>
    <row r="163" spans="1:65" s="2" customFormat="1" ht="44.25" customHeight="1">
      <c r="A163" s="26"/>
      <c r="B163" s="144"/>
      <c r="C163" s="158" t="s">
        <v>304</v>
      </c>
      <c r="D163" s="158" t="s">
        <v>285</v>
      </c>
      <c r="E163" s="159" t="s">
        <v>880</v>
      </c>
      <c r="F163" s="160" t="s">
        <v>881</v>
      </c>
      <c r="G163" s="161" t="s">
        <v>314</v>
      </c>
      <c r="H163" s="162">
        <v>86.915999999999997</v>
      </c>
      <c r="I163" s="163">
        <v>1.03</v>
      </c>
      <c r="J163" s="163">
        <f t="shared" si="20"/>
        <v>89.52</v>
      </c>
      <c r="K163" s="164"/>
      <c r="L163" s="165"/>
      <c r="M163" s="166" t="s">
        <v>1</v>
      </c>
      <c r="N163" s="167" t="s">
        <v>35</v>
      </c>
      <c r="O163" s="154">
        <v>0</v>
      </c>
      <c r="P163" s="154">
        <f t="shared" si="21"/>
        <v>0</v>
      </c>
      <c r="Q163" s="154">
        <v>5.8E-4</v>
      </c>
      <c r="R163" s="154">
        <f t="shared" si="22"/>
        <v>5.0411279999999996E-2</v>
      </c>
      <c r="S163" s="154">
        <v>0</v>
      </c>
      <c r="T163" s="155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235</v>
      </c>
      <c r="AT163" s="156" t="s">
        <v>285</v>
      </c>
      <c r="AU163" s="156" t="s">
        <v>182</v>
      </c>
      <c r="AY163" s="14" t="s">
        <v>175</v>
      </c>
      <c r="BE163" s="157">
        <f t="shared" si="24"/>
        <v>0</v>
      </c>
      <c r="BF163" s="157">
        <f t="shared" si="25"/>
        <v>89.52</v>
      </c>
      <c r="BG163" s="157">
        <f t="shared" si="26"/>
        <v>0</v>
      </c>
      <c r="BH163" s="157">
        <f t="shared" si="27"/>
        <v>0</v>
      </c>
      <c r="BI163" s="157">
        <f t="shared" si="28"/>
        <v>0</v>
      </c>
      <c r="BJ163" s="14" t="s">
        <v>182</v>
      </c>
      <c r="BK163" s="157">
        <f t="shared" si="29"/>
        <v>89.52</v>
      </c>
      <c r="BL163" s="14" t="s">
        <v>205</v>
      </c>
      <c r="BM163" s="156" t="s">
        <v>307</v>
      </c>
    </row>
    <row r="164" spans="1:65" s="2" customFormat="1" ht="21.75" customHeight="1">
      <c r="A164" s="26"/>
      <c r="B164" s="144"/>
      <c r="C164" s="145" t="s">
        <v>242</v>
      </c>
      <c r="D164" s="145" t="s">
        <v>177</v>
      </c>
      <c r="E164" s="146" t="s">
        <v>882</v>
      </c>
      <c r="F164" s="147" t="s">
        <v>883</v>
      </c>
      <c r="G164" s="148" t="s">
        <v>314</v>
      </c>
      <c r="H164" s="149">
        <v>86.915999999999997</v>
      </c>
      <c r="I164" s="150">
        <v>0.41</v>
      </c>
      <c r="J164" s="150">
        <f t="shared" si="20"/>
        <v>35.64</v>
      </c>
      <c r="K164" s="151"/>
      <c r="L164" s="27"/>
      <c r="M164" s="152" t="s">
        <v>1</v>
      </c>
      <c r="N164" s="153" t="s">
        <v>35</v>
      </c>
      <c r="O164" s="154">
        <v>3.6999999999999998E-2</v>
      </c>
      <c r="P164" s="154">
        <f t="shared" si="21"/>
        <v>3.2158919999999998</v>
      </c>
      <c r="Q164" s="154">
        <v>0</v>
      </c>
      <c r="R164" s="154">
        <f t="shared" si="22"/>
        <v>0</v>
      </c>
      <c r="S164" s="154">
        <v>0</v>
      </c>
      <c r="T164" s="155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205</v>
      </c>
      <c r="AT164" s="156" t="s">
        <v>177</v>
      </c>
      <c r="AU164" s="156" t="s">
        <v>182</v>
      </c>
      <c r="AY164" s="14" t="s">
        <v>175</v>
      </c>
      <c r="BE164" s="157">
        <f t="shared" si="24"/>
        <v>0</v>
      </c>
      <c r="BF164" s="157">
        <f t="shared" si="25"/>
        <v>35.64</v>
      </c>
      <c r="BG164" s="157">
        <f t="shared" si="26"/>
        <v>0</v>
      </c>
      <c r="BH164" s="157">
        <f t="shared" si="27"/>
        <v>0</v>
      </c>
      <c r="BI164" s="157">
        <f t="shared" si="28"/>
        <v>0</v>
      </c>
      <c r="BJ164" s="14" t="s">
        <v>182</v>
      </c>
      <c r="BK164" s="157">
        <f t="shared" si="29"/>
        <v>35.64</v>
      </c>
      <c r="BL164" s="14" t="s">
        <v>205</v>
      </c>
      <c r="BM164" s="156" t="s">
        <v>310</v>
      </c>
    </row>
    <row r="165" spans="1:65" s="2" customFormat="1" ht="24.15" customHeight="1">
      <c r="A165" s="26"/>
      <c r="B165" s="144"/>
      <c r="C165" s="145" t="s">
        <v>311</v>
      </c>
      <c r="D165" s="145" t="s">
        <v>177</v>
      </c>
      <c r="E165" s="146" t="s">
        <v>884</v>
      </c>
      <c r="F165" s="147" t="s">
        <v>885</v>
      </c>
      <c r="G165" s="148" t="s">
        <v>209</v>
      </c>
      <c r="H165" s="149">
        <v>6.9000000000000006E-2</v>
      </c>
      <c r="I165" s="150">
        <v>33.47</v>
      </c>
      <c r="J165" s="150">
        <f t="shared" si="20"/>
        <v>2.31</v>
      </c>
      <c r="K165" s="151"/>
      <c r="L165" s="27"/>
      <c r="M165" s="152" t="s">
        <v>1</v>
      </c>
      <c r="N165" s="153" t="s">
        <v>35</v>
      </c>
      <c r="O165" s="154">
        <v>3.3690000000000002</v>
      </c>
      <c r="P165" s="154">
        <f t="shared" si="21"/>
        <v>0.23246100000000003</v>
      </c>
      <c r="Q165" s="154">
        <v>0</v>
      </c>
      <c r="R165" s="154">
        <f t="shared" si="22"/>
        <v>0</v>
      </c>
      <c r="S165" s="154">
        <v>0</v>
      </c>
      <c r="T165" s="155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205</v>
      </c>
      <c r="AT165" s="156" t="s">
        <v>177</v>
      </c>
      <c r="AU165" s="156" t="s">
        <v>182</v>
      </c>
      <c r="AY165" s="14" t="s">
        <v>175</v>
      </c>
      <c r="BE165" s="157">
        <f t="shared" si="24"/>
        <v>0</v>
      </c>
      <c r="BF165" s="157">
        <f t="shared" si="25"/>
        <v>2.31</v>
      </c>
      <c r="BG165" s="157">
        <f t="shared" si="26"/>
        <v>0</v>
      </c>
      <c r="BH165" s="157">
        <f t="shared" si="27"/>
        <v>0</v>
      </c>
      <c r="BI165" s="157">
        <f t="shared" si="28"/>
        <v>0</v>
      </c>
      <c r="BJ165" s="14" t="s">
        <v>182</v>
      </c>
      <c r="BK165" s="157">
        <f t="shared" si="29"/>
        <v>2.31</v>
      </c>
      <c r="BL165" s="14" t="s">
        <v>205</v>
      </c>
      <c r="BM165" s="156" t="s">
        <v>315</v>
      </c>
    </row>
    <row r="166" spans="1:65" s="12" customFormat="1" ht="22.8" customHeight="1">
      <c r="B166" s="132"/>
      <c r="D166" s="133" t="s">
        <v>68</v>
      </c>
      <c r="E166" s="142" t="s">
        <v>886</v>
      </c>
      <c r="F166" s="142" t="s">
        <v>887</v>
      </c>
      <c r="J166" s="143">
        <f>BK166</f>
        <v>469.34000000000009</v>
      </c>
      <c r="L166" s="132"/>
      <c r="M166" s="136"/>
      <c r="N166" s="137"/>
      <c r="O166" s="137"/>
      <c r="P166" s="138">
        <f>SUM(P167:P177)</f>
        <v>0</v>
      </c>
      <c r="Q166" s="137"/>
      <c r="R166" s="138">
        <f>SUM(R167:R177)</f>
        <v>2.2499999999999999E-2</v>
      </c>
      <c r="S166" s="137"/>
      <c r="T166" s="139">
        <f>SUM(T167:T177)</f>
        <v>0</v>
      </c>
      <c r="AR166" s="133" t="s">
        <v>182</v>
      </c>
      <c r="AT166" s="140" t="s">
        <v>68</v>
      </c>
      <c r="AU166" s="140" t="s">
        <v>77</v>
      </c>
      <c r="AY166" s="133" t="s">
        <v>175</v>
      </c>
      <c r="BK166" s="141">
        <f>SUM(BK167:BK177)</f>
        <v>469.34000000000009</v>
      </c>
    </row>
    <row r="167" spans="1:65" s="2" customFormat="1" ht="16.5" customHeight="1">
      <c r="A167" s="26"/>
      <c r="B167" s="144"/>
      <c r="C167" s="145" t="s">
        <v>247</v>
      </c>
      <c r="D167" s="145" t="s">
        <v>177</v>
      </c>
      <c r="E167" s="146" t="s">
        <v>888</v>
      </c>
      <c r="F167" s="147" t="s">
        <v>889</v>
      </c>
      <c r="G167" s="148" t="s">
        <v>254</v>
      </c>
      <c r="H167" s="149">
        <v>5</v>
      </c>
      <c r="I167" s="150">
        <v>4.0999999999999996</v>
      </c>
      <c r="J167" s="150">
        <f t="shared" ref="J167:J177" si="30">ROUND(I167*H167,2)</f>
        <v>20.5</v>
      </c>
      <c r="K167" s="151"/>
      <c r="L167" s="27"/>
      <c r="M167" s="152" t="s">
        <v>1</v>
      </c>
      <c r="N167" s="153" t="s">
        <v>35</v>
      </c>
      <c r="O167" s="154">
        <v>0</v>
      </c>
      <c r="P167" s="154">
        <f t="shared" ref="P167:P177" si="31">O167*H167</f>
        <v>0</v>
      </c>
      <c r="Q167" s="154">
        <v>0</v>
      </c>
      <c r="R167" s="154">
        <f t="shared" ref="R167:R177" si="32">Q167*H167</f>
        <v>0</v>
      </c>
      <c r="S167" s="154">
        <v>0</v>
      </c>
      <c r="T167" s="155">
        <f t="shared" ref="T167:T177" si="33"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205</v>
      </c>
      <c r="AT167" s="156" t="s">
        <v>177</v>
      </c>
      <c r="AU167" s="156" t="s">
        <v>182</v>
      </c>
      <c r="AY167" s="14" t="s">
        <v>175</v>
      </c>
      <c r="BE167" s="157">
        <f t="shared" ref="BE167:BE177" si="34">IF(N167="základná",J167,0)</f>
        <v>0</v>
      </c>
      <c r="BF167" s="157">
        <f t="shared" ref="BF167:BF177" si="35">IF(N167="znížená",J167,0)</f>
        <v>20.5</v>
      </c>
      <c r="BG167" s="157">
        <f t="shared" ref="BG167:BG177" si="36">IF(N167="zákl. prenesená",J167,0)</f>
        <v>0</v>
      </c>
      <c r="BH167" s="157">
        <f t="shared" ref="BH167:BH177" si="37">IF(N167="zníž. prenesená",J167,0)</f>
        <v>0</v>
      </c>
      <c r="BI167" s="157">
        <f t="shared" ref="BI167:BI177" si="38">IF(N167="nulová",J167,0)</f>
        <v>0</v>
      </c>
      <c r="BJ167" s="14" t="s">
        <v>182</v>
      </c>
      <c r="BK167" s="157">
        <f t="shared" ref="BK167:BK177" si="39">ROUND(I167*H167,2)</f>
        <v>20.5</v>
      </c>
      <c r="BL167" s="14" t="s">
        <v>205</v>
      </c>
      <c r="BM167" s="156" t="s">
        <v>318</v>
      </c>
    </row>
    <row r="168" spans="1:65" s="2" customFormat="1" ht="16.5" customHeight="1">
      <c r="A168" s="26"/>
      <c r="B168" s="144"/>
      <c r="C168" s="145" t="s">
        <v>319</v>
      </c>
      <c r="D168" s="145" t="s">
        <v>177</v>
      </c>
      <c r="E168" s="146" t="s">
        <v>890</v>
      </c>
      <c r="F168" s="147" t="s">
        <v>891</v>
      </c>
      <c r="G168" s="148" t="s">
        <v>254</v>
      </c>
      <c r="H168" s="149">
        <v>5</v>
      </c>
      <c r="I168" s="150">
        <v>5.25</v>
      </c>
      <c r="J168" s="150">
        <f t="shared" si="30"/>
        <v>26.25</v>
      </c>
      <c r="K168" s="151"/>
      <c r="L168" s="27"/>
      <c r="M168" s="152" t="s">
        <v>1</v>
      </c>
      <c r="N168" s="153" t="s">
        <v>35</v>
      </c>
      <c r="O168" s="154">
        <v>0</v>
      </c>
      <c r="P168" s="154">
        <f t="shared" si="31"/>
        <v>0</v>
      </c>
      <c r="Q168" s="154">
        <v>0</v>
      </c>
      <c r="R168" s="154">
        <f t="shared" si="32"/>
        <v>0</v>
      </c>
      <c r="S168" s="154">
        <v>0</v>
      </c>
      <c r="T168" s="155">
        <f t="shared" si="3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205</v>
      </c>
      <c r="AT168" s="156" t="s">
        <v>177</v>
      </c>
      <c r="AU168" s="156" t="s">
        <v>182</v>
      </c>
      <c r="AY168" s="14" t="s">
        <v>175</v>
      </c>
      <c r="BE168" s="157">
        <f t="shared" si="34"/>
        <v>0</v>
      </c>
      <c r="BF168" s="157">
        <f t="shared" si="35"/>
        <v>26.25</v>
      </c>
      <c r="BG168" s="157">
        <f t="shared" si="36"/>
        <v>0</v>
      </c>
      <c r="BH168" s="157">
        <f t="shared" si="37"/>
        <v>0</v>
      </c>
      <c r="BI168" s="157">
        <f t="shared" si="38"/>
        <v>0</v>
      </c>
      <c r="BJ168" s="14" t="s">
        <v>182</v>
      </c>
      <c r="BK168" s="157">
        <f t="shared" si="39"/>
        <v>26.25</v>
      </c>
      <c r="BL168" s="14" t="s">
        <v>205</v>
      </c>
      <c r="BM168" s="156" t="s">
        <v>322</v>
      </c>
    </row>
    <row r="169" spans="1:65" s="2" customFormat="1" ht="16.5" customHeight="1">
      <c r="A169" s="26"/>
      <c r="B169" s="144"/>
      <c r="C169" s="145" t="s">
        <v>250</v>
      </c>
      <c r="D169" s="145" t="s">
        <v>177</v>
      </c>
      <c r="E169" s="146" t="s">
        <v>892</v>
      </c>
      <c r="F169" s="147" t="s">
        <v>893</v>
      </c>
      <c r="G169" s="148" t="s">
        <v>254</v>
      </c>
      <c r="H169" s="149">
        <v>10</v>
      </c>
      <c r="I169" s="150">
        <v>6.76</v>
      </c>
      <c r="J169" s="150">
        <f t="shared" si="30"/>
        <v>67.599999999999994</v>
      </c>
      <c r="K169" s="151"/>
      <c r="L169" s="27"/>
      <c r="M169" s="152" t="s">
        <v>1</v>
      </c>
      <c r="N169" s="153" t="s">
        <v>35</v>
      </c>
      <c r="O169" s="154">
        <v>0</v>
      </c>
      <c r="P169" s="154">
        <f t="shared" si="31"/>
        <v>0</v>
      </c>
      <c r="Q169" s="154">
        <v>0</v>
      </c>
      <c r="R169" s="154">
        <f t="shared" si="32"/>
        <v>0</v>
      </c>
      <c r="S169" s="154">
        <v>0</v>
      </c>
      <c r="T169" s="155">
        <f t="shared" si="3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205</v>
      </c>
      <c r="AT169" s="156" t="s">
        <v>177</v>
      </c>
      <c r="AU169" s="156" t="s">
        <v>182</v>
      </c>
      <c r="AY169" s="14" t="s">
        <v>175</v>
      </c>
      <c r="BE169" s="157">
        <f t="shared" si="34"/>
        <v>0</v>
      </c>
      <c r="BF169" s="157">
        <f t="shared" si="35"/>
        <v>67.599999999999994</v>
      </c>
      <c r="BG169" s="157">
        <f t="shared" si="36"/>
        <v>0</v>
      </c>
      <c r="BH169" s="157">
        <f t="shared" si="37"/>
        <v>0</v>
      </c>
      <c r="BI169" s="157">
        <f t="shared" si="38"/>
        <v>0</v>
      </c>
      <c r="BJ169" s="14" t="s">
        <v>182</v>
      </c>
      <c r="BK169" s="157">
        <f t="shared" si="39"/>
        <v>67.599999999999994</v>
      </c>
      <c r="BL169" s="14" t="s">
        <v>205</v>
      </c>
      <c r="BM169" s="156" t="s">
        <v>325</v>
      </c>
    </row>
    <row r="170" spans="1:65" s="2" customFormat="1" ht="16.5" customHeight="1">
      <c r="A170" s="26"/>
      <c r="B170" s="144"/>
      <c r="C170" s="158" t="s">
        <v>326</v>
      </c>
      <c r="D170" s="158" t="s">
        <v>285</v>
      </c>
      <c r="E170" s="159" t="s">
        <v>894</v>
      </c>
      <c r="F170" s="160" t="s">
        <v>895</v>
      </c>
      <c r="G170" s="161" t="s">
        <v>254</v>
      </c>
      <c r="H170" s="162">
        <v>5</v>
      </c>
      <c r="I170" s="163">
        <v>27.02</v>
      </c>
      <c r="J170" s="163">
        <f t="shared" si="30"/>
        <v>135.1</v>
      </c>
      <c r="K170" s="164"/>
      <c r="L170" s="165"/>
      <c r="M170" s="166" t="s">
        <v>1</v>
      </c>
      <c r="N170" s="167" t="s">
        <v>35</v>
      </c>
      <c r="O170" s="154">
        <v>0</v>
      </c>
      <c r="P170" s="154">
        <f t="shared" si="31"/>
        <v>0</v>
      </c>
      <c r="Q170" s="154">
        <v>7.5000000000000002E-4</v>
      </c>
      <c r="R170" s="154">
        <f t="shared" si="32"/>
        <v>3.7499999999999999E-3</v>
      </c>
      <c r="S170" s="154">
        <v>0</v>
      </c>
      <c r="T170" s="155">
        <f t="shared" si="3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235</v>
      </c>
      <c r="AT170" s="156" t="s">
        <v>285</v>
      </c>
      <c r="AU170" s="156" t="s">
        <v>182</v>
      </c>
      <c r="AY170" s="14" t="s">
        <v>175</v>
      </c>
      <c r="BE170" s="157">
        <f t="shared" si="34"/>
        <v>0</v>
      </c>
      <c r="BF170" s="157">
        <f t="shared" si="35"/>
        <v>135.1</v>
      </c>
      <c r="BG170" s="157">
        <f t="shared" si="36"/>
        <v>0</v>
      </c>
      <c r="BH170" s="157">
        <f t="shared" si="37"/>
        <v>0</v>
      </c>
      <c r="BI170" s="157">
        <f t="shared" si="38"/>
        <v>0</v>
      </c>
      <c r="BJ170" s="14" t="s">
        <v>182</v>
      </c>
      <c r="BK170" s="157">
        <f t="shared" si="39"/>
        <v>135.1</v>
      </c>
      <c r="BL170" s="14" t="s">
        <v>205</v>
      </c>
      <c r="BM170" s="156" t="s">
        <v>329</v>
      </c>
    </row>
    <row r="171" spans="1:65" s="2" customFormat="1" ht="16.5" customHeight="1">
      <c r="A171" s="26"/>
      <c r="B171" s="144"/>
      <c r="C171" s="158" t="s">
        <v>255</v>
      </c>
      <c r="D171" s="158" t="s">
        <v>285</v>
      </c>
      <c r="E171" s="159" t="s">
        <v>896</v>
      </c>
      <c r="F171" s="160" t="s">
        <v>897</v>
      </c>
      <c r="G171" s="161" t="s">
        <v>254</v>
      </c>
      <c r="H171" s="162">
        <v>10</v>
      </c>
      <c r="I171" s="163">
        <v>9.6999999999999993</v>
      </c>
      <c r="J171" s="163">
        <f t="shared" si="30"/>
        <v>97</v>
      </c>
      <c r="K171" s="164"/>
      <c r="L171" s="165"/>
      <c r="M171" s="166" t="s">
        <v>1</v>
      </c>
      <c r="N171" s="167" t="s">
        <v>35</v>
      </c>
      <c r="O171" s="154">
        <v>0</v>
      </c>
      <c r="P171" s="154">
        <f t="shared" si="31"/>
        <v>0</v>
      </c>
      <c r="Q171" s="154">
        <v>7.5000000000000002E-4</v>
      </c>
      <c r="R171" s="154">
        <f t="shared" si="32"/>
        <v>7.4999999999999997E-3</v>
      </c>
      <c r="S171" s="154">
        <v>0</v>
      </c>
      <c r="T171" s="155">
        <f t="shared" si="3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235</v>
      </c>
      <c r="AT171" s="156" t="s">
        <v>285</v>
      </c>
      <c r="AU171" s="156" t="s">
        <v>182</v>
      </c>
      <c r="AY171" s="14" t="s">
        <v>175</v>
      </c>
      <c r="BE171" s="157">
        <f t="shared" si="34"/>
        <v>0</v>
      </c>
      <c r="BF171" s="157">
        <f t="shared" si="35"/>
        <v>97</v>
      </c>
      <c r="BG171" s="157">
        <f t="shared" si="36"/>
        <v>0</v>
      </c>
      <c r="BH171" s="157">
        <f t="shared" si="37"/>
        <v>0</v>
      </c>
      <c r="BI171" s="157">
        <f t="shared" si="38"/>
        <v>0</v>
      </c>
      <c r="BJ171" s="14" t="s">
        <v>182</v>
      </c>
      <c r="BK171" s="157">
        <f t="shared" si="39"/>
        <v>97</v>
      </c>
      <c r="BL171" s="14" t="s">
        <v>205</v>
      </c>
      <c r="BM171" s="156" t="s">
        <v>332</v>
      </c>
    </row>
    <row r="172" spans="1:65" s="2" customFormat="1" ht="16.5" customHeight="1">
      <c r="A172" s="26"/>
      <c r="B172" s="144"/>
      <c r="C172" s="158" t="s">
        <v>333</v>
      </c>
      <c r="D172" s="158" t="s">
        <v>285</v>
      </c>
      <c r="E172" s="159" t="s">
        <v>898</v>
      </c>
      <c r="F172" s="160" t="s">
        <v>899</v>
      </c>
      <c r="G172" s="161" t="s">
        <v>254</v>
      </c>
      <c r="H172" s="162">
        <v>5</v>
      </c>
      <c r="I172" s="163">
        <v>5.52</v>
      </c>
      <c r="J172" s="163">
        <f t="shared" si="30"/>
        <v>27.6</v>
      </c>
      <c r="K172" s="164"/>
      <c r="L172" s="165"/>
      <c r="M172" s="166" t="s">
        <v>1</v>
      </c>
      <c r="N172" s="167" t="s">
        <v>35</v>
      </c>
      <c r="O172" s="154">
        <v>0</v>
      </c>
      <c r="P172" s="154">
        <f t="shared" si="31"/>
        <v>0</v>
      </c>
      <c r="Q172" s="154">
        <v>7.5000000000000002E-4</v>
      </c>
      <c r="R172" s="154">
        <f t="shared" si="32"/>
        <v>3.7499999999999999E-3</v>
      </c>
      <c r="S172" s="154">
        <v>0</v>
      </c>
      <c r="T172" s="155">
        <f t="shared" si="3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235</v>
      </c>
      <c r="AT172" s="156" t="s">
        <v>285</v>
      </c>
      <c r="AU172" s="156" t="s">
        <v>182</v>
      </c>
      <c r="AY172" s="14" t="s">
        <v>175</v>
      </c>
      <c r="BE172" s="157">
        <f t="shared" si="34"/>
        <v>0</v>
      </c>
      <c r="BF172" s="157">
        <f t="shared" si="35"/>
        <v>27.6</v>
      </c>
      <c r="BG172" s="157">
        <f t="shared" si="36"/>
        <v>0</v>
      </c>
      <c r="BH172" s="157">
        <f t="shared" si="37"/>
        <v>0</v>
      </c>
      <c r="BI172" s="157">
        <f t="shared" si="38"/>
        <v>0</v>
      </c>
      <c r="BJ172" s="14" t="s">
        <v>182</v>
      </c>
      <c r="BK172" s="157">
        <f t="shared" si="39"/>
        <v>27.6</v>
      </c>
      <c r="BL172" s="14" t="s">
        <v>205</v>
      </c>
      <c r="BM172" s="156" t="s">
        <v>336</v>
      </c>
    </row>
    <row r="173" spans="1:65" s="2" customFormat="1" ht="16.5" customHeight="1">
      <c r="A173" s="26"/>
      <c r="B173" s="144"/>
      <c r="C173" s="158" t="s">
        <v>258</v>
      </c>
      <c r="D173" s="158" t="s">
        <v>285</v>
      </c>
      <c r="E173" s="159" t="s">
        <v>900</v>
      </c>
      <c r="F173" s="160" t="s">
        <v>901</v>
      </c>
      <c r="G173" s="161" t="s">
        <v>254</v>
      </c>
      <c r="H173" s="162">
        <v>5</v>
      </c>
      <c r="I173" s="163">
        <v>11.8</v>
      </c>
      <c r="J173" s="163">
        <f t="shared" si="30"/>
        <v>59</v>
      </c>
      <c r="K173" s="164"/>
      <c r="L173" s="165"/>
      <c r="M173" s="166" t="s">
        <v>1</v>
      </c>
      <c r="N173" s="167" t="s">
        <v>35</v>
      </c>
      <c r="O173" s="154">
        <v>0</v>
      </c>
      <c r="P173" s="154">
        <f t="shared" si="31"/>
        <v>0</v>
      </c>
      <c r="Q173" s="154">
        <v>7.5000000000000002E-4</v>
      </c>
      <c r="R173" s="154">
        <f t="shared" si="32"/>
        <v>3.7499999999999999E-3</v>
      </c>
      <c r="S173" s="154">
        <v>0</v>
      </c>
      <c r="T173" s="155">
        <f t="shared" si="3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235</v>
      </c>
      <c r="AT173" s="156" t="s">
        <v>285</v>
      </c>
      <c r="AU173" s="156" t="s">
        <v>182</v>
      </c>
      <c r="AY173" s="14" t="s">
        <v>175</v>
      </c>
      <c r="BE173" s="157">
        <f t="shared" si="34"/>
        <v>0</v>
      </c>
      <c r="BF173" s="157">
        <f t="shared" si="35"/>
        <v>59</v>
      </c>
      <c r="BG173" s="157">
        <f t="shared" si="36"/>
        <v>0</v>
      </c>
      <c r="BH173" s="157">
        <f t="shared" si="37"/>
        <v>0</v>
      </c>
      <c r="BI173" s="157">
        <f t="shared" si="38"/>
        <v>0</v>
      </c>
      <c r="BJ173" s="14" t="s">
        <v>182</v>
      </c>
      <c r="BK173" s="157">
        <f t="shared" si="39"/>
        <v>59</v>
      </c>
      <c r="BL173" s="14" t="s">
        <v>205</v>
      </c>
      <c r="BM173" s="156" t="s">
        <v>339</v>
      </c>
    </row>
    <row r="174" spans="1:65" s="2" customFormat="1" ht="16.5" customHeight="1">
      <c r="A174" s="26"/>
      <c r="B174" s="144"/>
      <c r="C174" s="158" t="s">
        <v>340</v>
      </c>
      <c r="D174" s="158" t="s">
        <v>285</v>
      </c>
      <c r="E174" s="159" t="s">
        <v>902</v>
      </c>
      <c r="F174" s="160" t="s">
        <v>903</v>
      </c>
      <c r="G174" s="161" t="s">
        <v>254</v>
      </c>
      <c r="H174" s="162">
        <v>1</v>
      </c>
      <c r="I174" s="163">
        <v>5.92</v>
      </c>
      <c r="J174" s="163">
        <f t="shared" si="30"/>
        <v>5.92</v>
      </c>
      <c r="K174" s="164"/>
      <c r="L174" s="165"/>
      <c r="M174" s="166" t="s">
        <v>1</v>
      </c>
      <c r="N174" s="167" t="s">
        <v>35</v>
      </c>
      <c r="O174" s="154">
        <v>0</v>
      </c>
      <c r="P174" s="154">
        <f t="shared" si="31"/>
        <v>0</v>
      </c>
      <c r="Q174" s="154">
        <v>7.5000000000000002E-4</v>
      </c>
      <c r="R174" s="154">
        <f t="shared" si="32"/>
        <v>7.5000000000000002E-4</v>
      </c>
      <c r="S174" s="154">
        <v>0</v>
      </c>
      <c r="T174" s="155">
        <f t="shared" si="3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6" t="s">
        <v>235</v>
      </c>
      <c r="AT174" s="156" t="s">
        <v>285</v>
      </c>
      <c r="AU174" s="156" t="s">
        <v>182</v>
      </c>
      <c r="AY174" s="14" t="s">
        <v>175</v>
      </c>
      <c r="BE174" s="157">
        <f t="shared" si="34"/>
        <v>0</v>
      </c>
      <c r="BF174" s="157">
        <f t="shared" si="35"/>
        <v>5.92</v>
      </c>
      <c r="BG174" s="157">
        <f t="shared" si="36"/>
        <v>0</v>
      </c>
      <c r="BH174" s="157">
        <f t="shared" si="37"/>
        <v>0</v>
      </c>
      <c r="BI174" s="157">
        <f t="shared" si="38"/>
        <v>0</v>
      </c>
      <c r="BJ174" s="14" t="s">
        <v>182</v>
      </c>
      <c r="BK174" s="157">
        <f t="shared" si="39"/>
        <v>5.92</v>
      </c>
      <c r="BL174" s="14" t="s">
        <v>205</v>
      </c>
      <c r="BM174" s="156" t="s">
        <v>343</v>
      </c>
    </row>
    <row r="175" spans="1:65" s="2" customFormat="1" ht="16.5" customHeight="1">
      <c r="A175" s="26"/>
      <c r="B175" s="144"/>
      <c r="C175" s="158" t="s">
        <v>262</v>
      </c>
      <c r="D175" s="158" t="s">
        <v>285</v>
      </c>
      <c r="E175" s="159" t="s">
        <v>904</v>
      </c>
      <c r="F175" s="160" t="s">
        <v>905</v>
      </c>
      <c r="G175" s="161" t="s">
        <v>254</v>
      </c>
      <c r="H175" s="162">
        <v>3</v>
      </c>
      <c r="I175" s="163">
        <v>7.18</v>
      </c>
      <c r="J175" s="163">
        <f t="shared" si="30"/>
        <v>21.54</v>
      </c>
      <c r="K175" s="164"/>
      <c r="L175" s="165"/>
      <c r="M175" s="166" t="s">
        <v>1</v>
      </c>
      <c r="N175" s="167" t="s">
        <v>35</v>
      </c>
      <c r="O175" s="154">
        <v>0</v>
      </c>
      <c r="P175" s="154">
        <f t="shared" si="31"/>
        <v>0</v>
      </c>
      <c r="Q175" s="154">
        <v>7.5000000000000002E-4</v>
      </c>
      <c r="R175" s="154">
        <f t="shared" si="32"/>
        <v>2.2500000000000003E-3</v>
      </c>
      <c r="S175" s="154">
        <v>0</v>
      </c>
      <c r="T175" s="155">
        <f t="shared" si="3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6" t="s">
        <v>235</v>
      </c>
      <c r="AT175" s="156" t="s">
        <v>285</v>
      </c>
      <c r="AU175" s="156" t="s">
        <v>182</v>
      </c>
      <c r="AY175" s="14" t="s">
        <v>175</v>
      </c>
      <c r="BE175" s="157">
        <f t="shared" si="34"/>
        <v>0</v>
      </c>
      <c r="BF175" s="157">
        <f t="shared" si="35"/>
        <v>21.54</v>
      </c>
      <c r="BG175" s="157">
        <f t="shared" si="36"/>
        <v>0</v>
      </c>
      <c r="BH175" s="157">
        <f t="shared" si="37"/>
        <v>0</v>
      </c>
      <c r="BI175" s="157">
        <f t="shared" si="38"/>
        <v>0</v>
      </c>
      <c r="BJ175" s="14" t="s">
        <v>182</v>
      </c>
      <c r="BK175" s="157">
        <f t="shared" si="39"/>
        <v>21.54</v>
      </c>
      <c r="BL175" s="14" t="s">
        <v>205</v>
      </c>
      <c r="BM175" s="156" t="s">
        <v>347</v>
      </c>
    </row>
    <row r="176" spans="1:65" s="2" customFormat="1" ht="16.5" customHeight="1">
      <c r="A176" s="26"/>
      <c r="B176" s="144"/>
      <c r="C176" s="158" t="s">
        <v>348</v>
      </c>
      <c r="D176" s="158" t="s">
        <v>285</v>
      </c>
      <c r="E176" s="159" t="s">
        <v>906</v>
      </c>
      <c r="F176" s="160" t="s">
        <v>907</v>
      </c>
      <c r="G176" s="161" t="s">
        <v>254</v>
      </c>
      <c r="H176" s="162">
        <v>1</v>
      </c>
      <c r="I176" s="163">
        <v>8.7899999999999991</v>
      </c>
      <c r="J176" s="163">
        <f t="shared" si="30"/>
        <v>8.7899999999999991</v>
      </c>
      <c r="K176" s="164"/>
      <c r="L176" s="165"/>
      <c r="M176" s="166" t="s">
        <v>1</v>
      </c>
      <c r="N176" s="167" t="s">
        <v>35</v>
      </c>
      <c r="O176" s="154">
        <v>0</v>
      </c>
      <c r="P176" s="154">
        <f t="shared" si="31"/>
        <v>0</v>
      </c>
      <c r="Q176" s="154">
        <v>7.5000000000000002E-4</v>
      </c>
      <c r="R176" s="154">
        <f t="shared" si="32"/>
        <v>7.5000000000000002E-4</v>
      </c>
      <c r="S176" s="154">
        <v>0</v>
      </c>
      <c r="T176" s="155">
        <f t="shared" si="3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235</v>
      </c>
      <c r="AT176" s="156" t="s">
        <v>285</v>
      </c>
      <c r="AU176" s="156" t="s">
        <v>182</v>
      </c>
      <c r="AY176" s="14" t="s">
        <v>175</v>
      </c>
      <c r="BE176" s="157">
        <f t="shared" si="34"/>
        <v>0</v>
      </c>
      <c r="BF176" s="157">
        <f t="shared" si="35"/>
        <v>8.7899999999999991</v>
      </c>
      <c r="BG176" s="157">
        <f t="shared" si="36"/>
        <v>0</v>
      </c>
      <c r="BH176" s="157">
        <f t="shared" si="37"/>
        <v>0</v>
      </c>
      <c r="BI176" s="157">
        <f t="shared" si="38"/>
        <v>0</v>
      </c>
      <c r="BJ176" s="14" t="s">
        <v>182</v>
      </c>
      <c r="BK176" s="157">
        <f t="shared" si="39"/>
        <v>8.7899999999999991</v>
      </c>
      <c r="BL176" s="14" t="s">
        <v>205</v>
      </c>
      <c r="BM176" s="156" t="s">
        <v>351</v>
      </c>
    </row>
    <row r="177" spans="1:65" s="2" customFormat="1" ht="21.75" customHeight="1">
      <c r="A177" s="26"/>
      <c r="B177" s="144"/>
      <c r="C177" s="145" t="s">
        <v>265</v>
      </c>
      <c r="D177" s="145" t="s">
        <v>177</v>
      </c>
      <c r="E177" s="146" t="s">
        <v>908</v>
      </c>
      <c r="F177" s="147" t="s">
        <v>909</v>
      </c>
      <c r="G177" s="148" t="s">
        <v>464</v>
      </c>
      <c r="H177" s="149">
        <v>0.23</v>
      </c>
      <c r="I177" s="150">
        <v>0.17499999999999999</v>
      </c>
      <c r="J177" s="150">
        <f t="shared" si="30"/>
        <v>0.04</v>
      </c>
      <c r="K177" s="151"/>
      <c r="L177" s="27"/>
      <c r="M177" s="152" t="s">
        <v>1</v>
      </c>
      <c r="N177" s="153" t="s">
        <v>35</v>
      </c>
      <c r="O177" s="154">
        <v>0</v>
      </c>
      <c r="P177" s="154">
        <f t="shared" si="31"/>
        <v>0</v>
      </c>
      <c r="Q177" s="154">
        <v>0</v>
      </c>
      <c r="R177" s="154">
        <f t="shared" si="32"/>
        <v>0</v>
      </c>
      <c r="S177" s="154">
        <v>0</v>
      </c>
      <c r="T177" s="155">
        <f t="shared" si="3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205</v>
      </c>
      <c r="AT177" s="156" t="s">
        <v>177</v>
      </c>
      <c r="AU177" s="156" t="s">
        <v>182</v>
      </c>
      <c r="AY177" s="14" t="s">
        <v>175</v>
      </c>
      <c r="BE177" s="157">
        <f t="shared" si="34"/>
        <v>0</v>
      </c>
      <c r="BF177" s="157">
        <f t="shared" si="35"/>
        <v>0.04</v>
      </c>
      <c r="BG177" s="157">
        <f t="shared" si="36"/>
        <v>0</v>
      </c>
      <c r="BH177" s="157">
        <f t="shared" si="37"/>
        <v>0</v>
      </c>
      <c r="BI177" s="157">
        <f t="shared" si="38"/>
        <v>0</v>
      </c>
      <c r="BJ177" s="14" t="s">
        <v>182</v>
      </c>
      <c r="BK177" s="157">
        <f t="shared" si="39"/>
        <v>0.04</v>
      </c>
      <c r="BL177" s="14" t="s">
        <v>205</v>
      </c>
      <c r="BM177" s="156" t="s">
        <v>354</v>
      </c>
    </row>
    <row r="178" spans="1:65" s="12" customFormat="1" ht="22.8" customHeight="1">
      <c r="B178" s="132"/>
      <c r="D178" s="133" t="s">
        <v>68</v>
      </c>
      <c r="E178" s="142" t="s">
        <v>910</v>
      </c>
      <c r="F178" s="142" t="s">
        <v>911</v>
      </c>
      <c r="J178" s="143">
        <f>BK178</f>
        <v>4980.5700000000006</v>
      </c>
      <c r="L178" s="132"/>
      <c r="M178" s="136"/>
      <c r="N178" s="137"/>
      <c r="O178" s="137"/>
      <c r="P178" s="138">
        <f>SUM(P179:P190)</f>
        <v>55.282110799999998</v>
      </c>
      <c r="Q178" s="137"/>
      <c r="R178" s="138">
        <f>SUM(R179:R190)</f>
        <v>0.53906792000000003</v>
      </c>
      <c r="S178" s="137"/>
      <c r="T178" s="139">
        <f>SUM(T179:T190)</f>
        <v>0</v>
      </c>
      <c r="AR178" s="133" t="s">
        <v>182</v>
      </c>
      <c r="AT178" s="140" t="s">
        <v>68</v>
      </c>
      <c r="AU178" s="140" t="s">
        <v>77</v>
      </c>
      <c r="AY178" s="133" t="s">
        <v>175</v>
      </c>
      <c r="BK178" s="141">
        <f>SUM(BK179:BK190)</f>
        <v>4980.5700000000006</v>
      </c>
    </row>
    <row r="179" spans="1:65" s="2" customFormat="1" ht="24.15" customHeight="1">
      <c r="A179" s="26"/>
      <c r="B179" s="144"/>
      <c r="C179" s="145" t="s">
        <v>357</v>
      </c>
      <c r="D179" s="145" t="s">
        <v>177</v>
      </c>
      <c r="E179" s="146" t="s">
        <v>912</v>
      </c>
      <c r="F179" s="147" t="s">
        <v>913</v>
      </c>
      <c r="G179" s="148" t="s">
        <v>254</v>
      </c>
      <c r="H179" s="149">
        <v>3</v>
      </c>
      <c r="I179" s="150">
        <v>7.95</v>
      </c>
      <c r="J179" s="150">
        <f t="shared" ref="J179:J190" si="40">ROUND(I179*H179,2)</f>
        <v>23.85</v>
      </c>
      <c r="K179" s="151"/>
      <c r="L179" s="27"/>
      <c r="M179" s="152" t="s">
        <v>1</v>
      </c>
      <c r="N179" s="153" t="s">
        <v>35</v>
      </c>
      <c r="O179" s="154">
        <v>0.58542000000000005</v>
      </c>
      <c r="P179" s="154">
        <f t="shared" ref="P179:P190" si="41">O179*H179</f>
        <v>1.7562600000000002</v>
      </c>
      <c r="Q179" s="154">
        <v>8.6799999999999996E-5</v>
      </c>
      <c r="R179" s="154">
        <f t="shared" ref="R179:R190" si="42">Q179*H179</f>
        <v>2.6039999999999999E-4</v>
      </c>
      <c r="S179" s="154">
        <v>0</v>
      </c>
      <c r="T179" s="155">
        <f t="shared" ref="T179:T190" si="43"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6" t="s">
        <v>205</v>
      </c>
      <c r="AT179" s="156" t="s">
        <v>177</v>
      </c>
      <c r="AU179" s="156" t="s">
        <v>182</v>
      </c>
      <c r="AY179" s="14" t="s">
        <v>175</v>
      </c>
      <c r="BE179" s="157">
        <f t="shared" ref="BE179:BE190" si="44">IF(N179="základná",J179,0)</f>
        <v>0</v>
      </c>
      <c r="BF179" s="157">
        <f t="shared" ref="BF179:BF190" si="45">IF(N179="znížená",J179,0)</f>
        <v>23.85</v>
      </c>
      <c r="BG179" s="157">
        <f t="shared" ref="BG179:BG190" si="46">IF(N179="zákl. prenesená",J179,0)</f>
        <v>0</v>
      </c>
      <c r="BH179" s="157">
        <f t="shared" ref="BH179:BH190" si="47">IF(N179="zníž. prenesená",J179,0)</f>
        <v>0</v>
      </c>
      <c r="BI179" s="157">
        <f t="shared" ref="BI179:BI190" si="48">IF(N179="nulová",J179,0)</f>
        <v>0</v>
      </c>
      <c r="BJ179" s="14" t="s">
        <v>182</v>
      </c>
      <c r="BK179" s="157">
        <f t="shared" ref="BK179:BK190" si="49">ROUND(I179*H179,2)</f>
        <v>23.85</v>
      </c>
      <c r="BL179" s="14" t="s">
        <v>205</v>
      </c>
      <c r="BM179" s="156" t="s">
        <v>360</v>
      </c>
    </row>
    <row r="180" spans="1:65" s="2" customFormat="1" ht="37.799999999999997" customHeight="1">
      <c r="A180" s="26"/>
      <c r="B180" s="144"/>
      <c r="C180" s="158" t="s">
        <v>270</v>
      </c>
      <c r="D180" s="158" t="s">
        <v>285</v>
      </c>
      <c r="E180" s="159" t="s">
        <v>914</v>
      </c>
      <c r="F180" s="160" t="s">
        <v>915</v>
      </c>
      <c r="G180" s="161" t="s">
        <v>254</v>
      </c>
      <c r="H180" s="162">
        <v>3</v>
      </c>
      <c r="I180" s="163">
        <v>238.15</v>
      </c>
      <c r="J180" s="163">
        <f t="shared" si="40"/>
        <v>714.45</v>
      </c>
      <c r="K180" s="164"/>
      <c r="L180" s="165"/>
      <c r="M180" s="166" t="s">
        <v>1</v>
      </c>
      <c r="N180" s="167" t="s">
        <v>35</v>
      </c>
      <c r="O180" s="154">
        <v>0</v>
      </c>
      <c r="P180" s="154">
        <f t="shared" si="41"/>
        <v>0</v>
      </c>
      <c r="Q180" s="154">
        <v>5.3400000000000001E-3</v>
      </c>
      <c r="R180" s="154">
        <f t="shared" si="42"/>
        <v>1.602E-2</v>
      </c>
      <c r="S180" s="154">
        <v>0</v>
      </c>
      <c r="T180" s="155">
        <f t="shared" si="4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235</v>
      </c>
      <c r="AT180" s="156" t="s">
        <v>285</v>
      </c>
      <c r="AU180" s="156" t="s">
        <v>182</v>
      </c>
      <c r="AY180" s="14" t="s">
        <v>175</v>
      </c>
      <c r="BE180" s="157">
        <f t="shared" si="44"/>
        <v>0</v>
      </c>
      <c r="BF180" s="157">
        <f t="shared" si="45"/>
        <v>714.45</v>
      </c>
      <c r="BG180" s="157">
        <f t="shared" si="46"/>
        <v>0</v>
      </c>
      <c r="BH180" s="157">
        <f t="shared" si="47"/>
        <v>0</v>
      </c>
      <c r="BI180" s="157">
        <f t="shared" si="48"/>
        <v>0</v>
      </c>
      <c r="BJ180" s="14" t="s">
        <v>182</v>
      </c>
      <c r="BK180" s="157">
        <f t="shared" si="49"/>
        <v>714.45</v>
      </c>
      <c r="BL180" s="14" t="s">
        <v>205</v>
      </c>
      <c r="BM180" s="156" t="s">
        <v>367</v>
      </c>
    </row>
    <row r="181" spans="1:65" s="2" customFormat="1" ht="33" customHeight="1">
      <c r="A181" s="26"/>
      <c r="B181" s="144"/>
      <c r="C181" s="158" t="s">
        <v>368</v>
      </c>
      <c r="D181" s="158" t="s">
        <v>285</v>
      </c>
      <c r="E181" s="159" t="s">
        <v>916</v>
      </c>
      <c r="F181" s="160" t="s">
        <v>917</v>
      </c>
      <c r="G181" s="161" t="s">
        <v>719</v>
      </c>
      <c r="H181" s="162">
        <v>3</v>
      </c>
      <c r="I181" s="163">
        <v>20.55</v>
      </c>
      <c r="J181" s="163">
        <f t="shared" si="40"/>
        <v>61.65</v>
      </c>
      <c r="K181" s="164"/>
      <c r="L181" s="165"/>
      <c r="M181" s="166" t="s">
        <v>1</v>
      </c>
      <c r="N181" s="167" t="s">
        <v>35</v>
      </c>
      <c r="O181" s="154">
        <v>0</v>
      </c>
      <c r="P181" s="154">
        <f t="shared" si="41"/>
        <v>0</v>
      </c>
      <c r="Q181" s="154">
        <v>6.3000000000000003E-4</v>
      </c>
      <c r="R181" s="154">
        <f t="shared" si="42"/>
        <v>1.8900000000000002E-3</v>
      </c>
      <c r="S181" s="154">
        <v>0</v>
      </c>
      <c r="T181" s="155">
        <f t="shared" si="4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235</v>
      </c>
      <c r="AT181" s="156" t="s">
        <v>285</v>
      </c>
      <c r="AU181" s="156" t="s">
        <v>182</v>
      </c>
      <c r="AY181" s="14" t="s">
        <v>175</v>
      </c>
      <c r="BE181" s="157">
        <f t="shared" si="44"/>
        <v>0</v>
      </c>
      <c r="BF181" s="157">
        <f t="shared" si="45"/>
        <v>61.65</v>
      </c>
      <c r="BG181" s="157">
        <f t="shared" si="46"/>
        <v>0</v>
      </c>
      <c r="BH181" s="157">
        <f t="shared" si="47"/>
        <v>0</v>
      </c>
      <c r="BI181" s="157">
        <f t="shared" si="48"/>
        <v>0</v>
      </c>
      <c r="BJ181" s="14" t="s">
        <v>182</v>
      </c>
      <c r="BK181" s="157">
        <f t="shared" si="49"/>
        <v>61.65</v>
      </c>
      <c r="BL181" s="14" t="s">
        <v>205</v>
      </c>
      <c r="BM181" s="156" t="s">
        <v>371</v>
      </c>
    </row>
    <row r="182" spans="1:65" s="2" customFormat="1" ht="21.75" customHeight="1">
      <c r="A182" s="26"/>
      <c r="B182" s="144"/>
      <c r="C182" s="145" t="s">
        <v>273</v>
      </c>
      <c r="D182" s="145" t="s">
        <v>177</v>
      </c>
      <c r="E182" s="146" t="s">
        <v>918</v>
      </c>
      <c r="F182" s="147" t="s">
        <v>919</v>
      </c>
      <c r="G182" s="148" t="s">
        <v>254</v>
      </c>
      <c r="H182" s="149">
        <v>3</v>
      </c>
      <c r="I182" s="150">
        <v>6.19</v>
      </c>
      <c r="J182" s="150">
        <f t="shared" si="40"/>
        <v>18.57</v>
      </c>
      <c r="K182" s="151"/>
      <c r="L182" s="27"/>
      <c r="M182" s="152" t="s">
        <v>1</v>
      </c>
      <c r="N182" s="153" t="s">
        <v>35</v>
      </c>
      <c r="O182" s="154">
        <v>0.47871000000000002</v>
      </c>
      <c r="P182" s="154">
        <f t="shared" si="41"/>
        <v>1.4361300000000001</v>
      </c>
      <c r="Q182" s="154">
        <v>0</v>
      </c>
      <c r="R182" s="154">
        <f t="shared" si="42"/>
        <v>0</v>
      </c>
      <c r="S182" s="154">
        <v>0</v>
      </c>
      <c r="T182" s="155">
        <f t="shared" si="4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6" t="s">
        <v>205</v>
      </c>
      <c r="AT182" s="156" t="s">
        <v>177</v>
      </c>
      <c r="AU182" s="156" t="s">
        <v>182</v>
      </c>
      <c r="AY182" s="14" t="s">
        <v>175</v>
      </c>
      <c r="BE182" s="157">
        <f t="shared" si="44"/>
        <v>0</v>
      </c>
      <c r="BF182" s="157">
        <f t="shared" si="45"/>
        <v>18.57</v>
      </c>
      <c r="BG182" s="157">
        <f t="shared" si="46"/>
        <v>0</v>
      </c>
      <c r="BH182" s="157">
        <f t="shared" si="47"/>
        <v>0</v>
      </c>
      <c r="BI182" s="157">
        <f t="shared" si="48"/>
        <v>0</v>
      </c>
      <c r="BJ182" s="14" t="s">
        <v>182</v>
      </c>
      <c r="BK182" s="157">
        <f t="shared" si="49"/>
        <v>18.57</v>
      </c>
      <c r="BL182" s="14" t="s">
        <v>205</v>
      </c>
      <c r="BM182" s="156" t="s">
        <v>374</v>
      </c>
    </row>
    <row r="183" spans="1:65" s="2" customFormat="1" ht="37.799999999999997" customHeight="1">
      <c r="A183" s="26"/>
      <c r="B183" s="144"/>
      <c r="C183" s="158" t="s">
        <v>375</v>
      </c>
      <c r="D183" s="158" t="s">
        <v>285</v>
      </c>
      <c r="E183" s="159" t="s">
        <v>920</v>
      </c>
      <c r="F183" s="160" t="s">
        <v>921</v>
      </c>
      <c r="G183" s="161" t="s">
        <v>254</v>
      </c>
      <c r="H183" s="162">
        <v>3</v>
      </c>
      <c r="I183" s="163">
        <v>94.71</v>
      </c>
      <c r="J183" s="163">
        <f t="shared" si="40"/>
        <v>284.13</v>
      </c>
      <c r="K183" s="164"/>
      <c r="L183" s="165"/>
      <c r="M183" s="166" t="s">
        <v>1</v>
      </c>
      <c r="N183" s="167" t="s">
        <v>35</v>
      </c>
      <c r="O183" s="154">
        <v>0</v>
      </c>
      <c r="P183" s="154">
        <f t="shared" si="41"/>
        <v>0</v>
      </c>
      <c r="Q183" s="154">
        <v>1.9140000000000001E-2</v>
      </c>
      <c r="R183" s="154">
        <f t="shared" si="42"/>
        <v>5.7419999999999999E-2</v>
      </c>
      <c r="S183" s="154">
        <v>0</v>
      </c>
      <c r="T183" s="155">
        <f t="shared" si="4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6" t="s">
        <v>235</v>
      </c>
      <c r="AT183" s="156" t="s">
        <v>285</v>
      </c>
      <c r="AU183" s="156" t="s">
        <v>182</v>
      </c>
      <c r="AY183" s="14" t="s">
        <v>175</v>
      </c>
      <c r="BE183" s="157">
        <f t="shared" si="44"/>
        <v>0</v>
      </c>
      <c r="BF183" s="157">
        <f t="shared" si="45"/>
        <v>284.13</v>
      </c>
      <c r="BG183" s="157">
        <f t="shared" si="46"/>
        <v>0</v>
      </c>
      <c r="BH183" s="157">
        <f t="shared" si="47"/>
        <v>0</v>
      </c>
      <c r="BI183" s="157">
        <f t="shared" si="48"/>
        <v>0</v>
      </c>
      <c r="BJ183" s="14" t="s">
        <v>182</v>
      </c>
      <c r="BK183" s="157">
        <f t="shared" si="49"/>
        <v>284.13</v>
      </c>
      <c r="BL183" s="14" t="s">
        <v>205</v>
      </c>
      <c r="BM183" s="156" t="s">
        <v>378</v>
      </c>
    </row>
    <row r="184" spans="1:65" s="2" customFormat="1" ht="37.799999999999997" customHeight="1">
      <c r="A184" s="26"/>
      <c r="B184" s="144"/>
      <c r="C184" s="145" t="s">
        <v>277</v>
      </c>
      <c r="D184" s="145" t="s">
        <v>177</v>
      </c>
      <c r="E184" s="146" t="s">
        <v>922</v>
      </c>
      <c r="F184" s="147" t="s">
        <v>923</v>
      </c>
      <c r="G184" s="148" t="s">
        <v>231</v>
      </c>
      <c r="H184" s="149">
        <v>160.97999999999999</v>
      </c>
      <c r="I184" s="150">
        <v>21.76</v>
      </c>
      <c r="J184" s="150">
        <f t="shared" si="40"/>
        <v>3502.92</v>
      </c>
      <c r="K184" s="151"/>
      <c r="L184" s="27"/>
      <c r="M184" s="152" t="s">
        <v>1</v>
      </c>
      <c r="N184" s="153" t="s">
        <v>35</v>
      </c>
      <c r="O184" s="154">
        <v>0.30546000000000001</v>
      </c>
      <c r="P184" s="154">
        <f t="shared" si="41"/>
        <v>49.172950799999995</v>
      </c>
      <c r="Q184" s="154">
        <v>2.3240000000000001E-3</v>
      </c>
      <c r="R184" s="154">
        <f t="shared" si="42"/>
        <v>0.37411751999999998</v>
      </c>
      <c r="S184" s="154">
        <v>0</v>
      </c>
      <c r="T184" s="155">
        <f t="shared" si="4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6" t="s">
        <v>205</v>
      </c>
      <c r="AT184" s="156" t="s">
        <v>177</v>
      </c>
      <c r="AU184" s="156" t="s">
        <v>182</v>
      </c>
      <c r="AY184" s="14" t="s">
        <v>175</v>
      </c>
      <c r="BE184" s="157">
        <f t="shared" si="44"/>
        <v>0</v>
      </c>
      <c r="BF184" s="157">
        <f t="shared" si="45"/>
        <v>3502.92</v>
      </c>
      <c r="BG184" s="157">
        <f t="shared" si="46"/>
        <v>0</v>
      </c>
      <c r="BH184" s="157">
        <f t="shared" si="47"/>
        <v>0</v>
      </c>
      <c r="BI184" s="157">
        <f t="shared" si="48"/>
        <v>0</v>
      </c>
      <c r="BJ184" s="14" t="s">
        <v>182</v>
      </c>
      <c r="BK184" s="157">
        <f t="shared" si="49"/>
        <v>3502.92</v>
      </c>
      <c r="BL184" s="14" t="s">
        <v>205</v>
      </c>
      <c r="BM184" s="156" t="s">
        <v>381</v>
      </c>
    </row>
    <row r="185" spans="1:65" s="2" customFormat="1" ht="24.15" customHeight="1">
      <c r="A185" s="26"/>
      <c r="B185" s="144"/>
      <c r="C185" s="145" t="s">
        <v>384</v>
      </c>
      <c r="D185" s="145" t="s">
        <v>177</v>
      </c>
      <c r="E185" s="146" t="s">
        <v>924</v>
      </c>
      <c r="F185" s="147" t="s">
        <v>925</v>
      </c>
      <c r="G185" s="148" t="s">
        <v>254</v>
      </c>
      <c r="H185" s="149">
        <v>1</v>
      </c>
      <c r="I185" s="150">
        <v>6.71</v>
      </c>
      <c r="J185" s="150">
        <f t="shared" si="40"/>
        <v>6.71</v>
      </c>
      <c r="K185" s="151"/>
      <c r="L185" s="27"/>
      <c r="M185" s="152" t="s">
        <v>1</v>
      </c>
      <c r="N185" s="153" t="s">
        <v>35</v>
      </c>
      <c r="O185" s="154">
        <v>0.510548</v>
      </c>
      <c r="P185" s="154">
        <f t="shared" si="41"/>
        <v>0.510548</v>
      </c>
      <c r="Q185" s="154">
        <v>2.5999999999999998E-5</v>
      </c>
      <c r="R185" s="154">
        <f t="shared" si="42"/>
        <v>2.5999999999999998E-5</v>
      </c>
      <c r="S185" s="154">
        <v>0</v>
      </c>
      <c r="T185" s="155">
        <f t="shared" si="4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6" t="s">
        <v>205</v>
      </c>
      <c r="AT185" s="156" t="s">
        <v>177</v>
      </c>
      <c r="AU185" s="156" t="s">
        <v>182</v>
      </c>
      <c r="AY185" s="14" t="s">
        <v>175</v>
      </c>
      <c r="BE185" s="157">
        <f t="shared" si="44"/>
        <v>0</v>
      </c>
      <c r="BF185" s="157">
        <f t="shared" si="45"/>
        <v>6.71</v>
      </c>
      <c r="BG185" s="157">
        <f t="shared" si="46"/>
        <v>0</v>
      </c>
      <c r="BH185" s="157">
        <f t="shared" si="47"/>
        <v>0</v>
      </c>
      <c r="BI185" s="157">
        <f t="shared" si="48"/>
        <v>0</v>
      </c>
      <c r="BJ185" s="14" t="s">
        <v>182</v>
      </c>
      <c r="BK185" s="157">
        <f t="shared" si="49"/>
        <v>6.71</v>
      </c>
      <c r="BL185" s="14" t="s">
        <v>205</v>
      </c>
      <c r="BM185" s="156" t="s">
        <v>387</v>
      </c>
    </row>
    <row r="186" spans="1:65" s="2" customFormat="1" ht="44.25" customHeight="1">
      <c r="A186" s="26"/>
      <c r="B186" s="144"/>
      <c r="C186" s="158" t="s">
        <v>280</v>
      </c>
      <c r="D186" s="158" t="s">
        <v>285</v>
      </c>
      <c r="E186" s="159" t="s">
        <v>926</v>
      </c>
      <c r="F186" s="160" t="s">
        <v>927</v>
      </c>
      <c r="G186" s="161" t="s">
        <v>254</v>
      </c>
      <c r="H186" s="162">
        <v>1</v>
      </c>
      <c r="I186" s="163">
        <v>68.89</v>
      </c>
      <c r="J186" s="163">
        <f t="shared" si="40"/>
        <v>68.89</v>
      </c>
      <c r="K186" s="164"/>
      <c r="L186" s="165"/>
      <c r="M186" s="166" t="s">
        <v>1</v>
      </c>
      <c r="N186" s="167" t="s">
        <v>35</v>
      </c>
      <c r="O186" s="154">
        <v>0</v>
      </c>
      <c r="P186" s="154">
        <f t="shared" si="41"/>
        <v>0</v>
      </c>
      <c r="Q186" s="154">
        <v>1.575E-2</v>
      </c>
      <c r="R186" s="154">
        <f t="shared" si="42"/>
        <v>1.575E-2</v>
      </c>
      <c r="S186" s="154">
        <v>0</v>
      </c>
      <c r="T186" s="155">
        <f t="shared" si="4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6" t="s">
        <v>235</v>
      </c>
      <c r="AT186" s="156" t="s">
        <v>285</v>
      </c>
      <c r="AU186" s="156" t="s">
        <v>182</v>
      </c>
      <c r="AY186" s="14" t="s">
        <v>175</v>
      </c>
      <c r="BE186" s="157">
        <f t="shared" si="44"/>
        <v>0</v>
      </c>
      <c r="BF186" s="157">
        <f t="shared" si="45"/>
        <v>68.89</v>
      </c>
      <c r="BG186" s="157">
        <f t="shared" si="46"/>
        <v>0</v>
      </c>
      <c r="BH186" s="157">
        <f t="shared" si="47"/>
        <v>0</v>
      </c>
      <c r="BI186" s="157">
        <f t="shared" si="48"/>
        <v>0</v>
      </c>
      <c r="BJ186" s="14" t="s">
        <v>182</v>
      </c>
      <c r="BK186" s="157">
        <f t="shared" si="49"/>
        <v>68.89</v>
      </c>
      <c r="BL186" s="14" t="s">
        <v>205</v>
      </c>
      <c r="BM186" s="156" t="s">
        <v>390</v>
      </c>
    </row>
    <row r="187" spans="1:65" s="2" customFormat="1" ht="33" customHeight="1">
      <c r="A187" s="26"/>
      <c r="B187" s="144"/>
      <c r="C187" s="145" t="s">
        <v>391</v>
      </c>
      <c r="D187" s="145" t="s">
        <v>177</v>
      </c>
      <c r="E187" s="146" t="s">
        <v>928</v>
      </c>
      <c r="F187" s="147" t="s">
        <v>929</v>
      </c>
      <c r="G187" s="148" t="s">
        <v>254</v>
      </c>
      <c r="H187" s="149">
        <v>1</v>
      </c>
      <c r="I187" s="150">
        <v>7.64</v>
      </c>
      <c r="J187" s="150">
        <f t="shared" si="40"/>
        <v>7.64</v>
      </c>
      <c r="K187" s="151"/>
      <c r="L187" s="27"/>
      <c r="M187" s="152" t="s">
        <v>1</v>
      </c>
      <c r="N187" s="153" t="s">
        <v>35</v>
      </c>
      <c r="O187" s="154">
        <v>0.58267199999999997</v>
      </c>
      <c r="P187" s="154">
        <f t="shared" si="41"/>
        <v>0.58267199999999997</v>
      </c>
      <c r="Q187" s="154">
        <v>2.5999999999999998E-5</v>
      </c>
      <c r="R187" s="154">
        <f t="shared" si="42"/>
        <v>2.5999999999999998E-5</v>
      </c>
      <c r="S187" s="154">
        <v>0</v>
      </c>
      <c r="T187" s="155">
        <f t="shared" si="4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6" t="s">
        <v>205</v>
      </c>
      <c r="AT187" s="156" t="s">
        <v>177</v>
      </c>
      <c r="AU187" s="156" t="s">
        <v>182</v>
      </c>
      <c r="AY187" s="14" t="s">
        <v>175</v>
      </c>
      <c r="BE187" s="157">
        <f t="shared" si="44"/>
        <v>0</v>
      </c>
      <c r="BF187" s="157">
        <f t="shared" si="45"/>
        <v>7.64</v>
      </c>
      <c r="BG187" s="157">
        <f t="shared" si="46"/>
        <v>0</v>
      </c>
      <c r="BH187" s="157">
        <f t="shared" si="47"/>
        <v>0</v>
      </c>
      <c r="BI187" s="157">
        <f t="shared" si="48"/>
        <v>0</v>
      </c>
      <c r="BJ187" s="14" t="s">
        <v>182</v>
      </c>
      <c r="BK187" s="157">
        <f t="shared" si="49"/>
        <v>7.64</v>
      </c>
      <c r="BL187" s="14" t="s">
        <v>205</v>
      </c>
      <c r="BM187" s="156" t="s">
        <v>394</v>
      </c>
    </row>
    <row r="188" spans="1:65" s="2" customFormat="1" ht="44.25" customHeight="1">
      <c r="A188" s="26"/>
      <c r="B188" s="144"/>
      <c r="C188" s="158" t="s">
        <v>284</v>
      </c>
      <c r="D188" s="158" t="s">
        <v>285</v>
      </c>
      <c r="E188" s="159" t="s">
        <v>930</v>
      </c>
      <c r="F188" s="160" t="s">
        <v>931</v>
      </c>
      <c r="G188" s="161" t="s">
        <v>254</v>
      </c>
      <c r="H188" s="162">
        <v>1</v>
      </c>
      <c r="I188" s="163">
        <v>98.92</v>
      </c>
      <c r="J188" s="163">
        <f t="shared" si="40"/>
        <v>98.92</v>
      </c>
      <c r="K188" s="164"/>
      <c r="L188" s="165"/>
      <c r="M188" s="166" t="s">
        <v>1</v>
      </c>
      <c r="N188" s="167" t="s">
        <v>35</v>
      </c>
      <c r="O188" s="154">
        <v>0</v>
      </c>
      <c r="P188" s="154">
        <f t="shared" si="41"/>
        <v>0</v>
      </c>
      <c r="Q188" s="154">
        <v>3.0009999999999998E-2</v>
      </c>
      <c r="R188" s="154">
        <f t="shared" si="42"/>
        <v>3.0009999999999998E-2</v>
      </c>
      <c r="S188" s="154">
        <v>0</v>
      </c>
      <c r="T188" s="155">
        <f t="shared" si="4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6" t="s">
        <v>235</v>
      </c>
      <c r="AT188" s="156" t="s">
        <v>285</v>
      </c>
      <c r="AU188" s="156" t="s">
        <v>182</v>
      </c>
      <c r="AY188" s="14" t="s">
        <v>175</v>
      </c>
      <c r="BE188" s="157">
        <f t="shared" si="44"/>
        <v>0</v>
      </c>
      <c r="BF188" s="157">
        <f t="shared" si="45"/>
        <v>98.92</v>
      </c>
      <c r="BG188" s="157">
        <f t="shared" si="46"/>
        <v>0</v>
      </c>
      <c r="BH188" s="157">
        <f t="shared" si="47"/>
        <v>0</v>
      </c>
      <c r="BI188" s="157">
        <f t="shared" si="48"/>
        <v>0</v>
      </c>
      <c r="BJ188" s="14" t="s">
        <v>182</v>
      </c>
      <c r="BK188" s="157">
        <f t="shared" si="49"/>
        <v>98.92</v>
      </c>
      <c r="BL188" s="14" t="s">
        <v>205</v>
      </c>
      <c r="BM188" s="156" t="s">
        <v>397</v>
      </c>
    </row>
    <row r="189" spans="1:65" s="2" customFormat="1" ht="21.75" customHeight="1">
      <c r="A189" s="26"/>
      <c r="B189" s="144"/>
      <c r="C189" s="145" t="s">
        <v>398</v>
      </c>
      <c r="D189" s="145" t="s">
        <v>177</v>
      </c>
      <c r="E189" s="146" t="s">
        <v>932</v>
      </c>
      <c r="F189" s="147" t="s">
        <v>933</v>
      </c>
      <c r="G189" s="148" t="s">
        <v>254</v>
      </c>
      <c r="H189" s="149">
        <v>3</v>
      </c>
      <c r="I189" s="150">
        <v>7.97</v>
      </c>
      <c r="J189" s="150">
        <f t="shared" si="40"/>
        <v>23.91</v>
      </c>
      <c r="K189" s="151"/>
      <c r="L189" s="27"/>
      <c r="M189" s="152" t="s">
        <v>1</v>
      </c>
      <c r="N189" s="153" t="s">
        <v>35</v>
      </c>
      <c r="O189" s="154">
        <v>0.60785</v>
      </c>
      <c r="P189" s="154">
        <f t="shared" si="41"/>
        <v>1.82355</v>
      </c>
      <c r="Q189" s="154">
        <v>2.5999999999999998E-5</v>
      </c>
      <c r="R189" s="154">
        <f t="shared" si="42"/>
        <v>7.7999999999999999E-5</v>
      </c>
      <c r="S189" s="154">
        <v>0</v>
      </c>
      <c r="T189" s="155">
        <f t="shared" si="4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6" t="s">
        <v>205</v>
      </c>
      <c r="AT189" s="156" t="s">
        <v>177</v>
      </c>
      <c r="AU189" s="156" t="s">
        <v>182</v>
      </c>
      <c r="AY189" s="14" t="s">
        <v>175</v>
      </c>
      <c r="BE189" s="157">
        <f t="shared" si="44"/>
        <v>0</v>
      </c>
      <c r="BF189" s="157">
        <f t="shared" si="45"/>
        <v>23.91</v>
      </c>
      <c r="BG189" s="157">
        <f t="shared" si="46"/>
        <v>0</v>
      </c>
      <c r="BH189" s="157">
        <f t="shared" si="47"/>
        <v>0</v>
      </c>
      <c r="BI189" s="157">
        <f t="shared" si="48"/>
        <v>0</v>
      </c>
      <c r="BJ189" s="14" t="s">
        <v>182</v>
      </c>
      <c r="BK189" s="157">
        <f t="shared" si="49"/>
        <v>23.91</v>
      </c>
      <c r="BL189" s="14" t="s">
        <v>205</v>
      </c>
      <c r="BM189" s="156" t="s">
        <v>401</v>
      </c>
    </row>
    <row r="190" spans="1:65" s="2" customFormat="1" ht="37.799999999999997" customHeight="1">
      <c r="A190" s="26"/>
      <c r="B190" s="144"/>
      <c r="C190" s="158" t="s">
        <v>288</v>
      </c>
      <c r="D190" s="158" t="s">
        <v>285</v>
      </c>
      <c r="E190" s="159" t="s">
        <v>934</v>
      </c>
      <c r="F190" s="160" t="s">
        <v>935</v>
      </c>
      <c r="G190" s="161" t="s">
        <v>254</v>
      </c>
      <c r="H190" s="162">
        <v>3</v>
      </c>
      <c r="I190" s="163">
        <v>56.31</v>
      </c>
      <c r="J190" s="163">
        <f t="shared" si="40"/>
        <v>168.93</v>
      </c>
      <c r="K190" s="164"/>
      <c r="L190" s="165"/>
      <c r="M190" s="172" t="s">
        <v>1</v>
      </c>
      <c r="N190" s="173" t="s">
        <v>35</v>
      </c>
      <c r="O190" s="170">
        <v>0</v>
      </c>
      <c r="P190" s="170">
        <f t="shared" si="41"/>
        <v>0</v>
      </c>
      <c r="Q190" s="170">
        <v>1.4489999999999999E-2</v>
      </c>
      <c r="R190" s="170">
        <f t="shared" si="42"/>
        <v>4.3469999999999995E-2</v>
      </c>
      <c r="S190" s="170">
        <v>0</v>
      </c>
      <c r="T190" s="171">
        <f t="shared" si="4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6" t="s">
        <v>235</v>
      </c>
      <c r="AT190" s="156" t="s">
        <v>285</v>
      </c>
      <c r="AU190" s="156" t="s">
        <v>182</v>
      </c>
      <c r="AY190" s="14" t="s">
        <v>175</v>
      </c>
      <c r="BE190" s="157">
        <f t="shared" si="44"/>
        <v>0</v>
      </c>
      <c r="BF190" s="157">
        <f t="shared" si="45"/>
        <v>168.93</v>
      </c>
      <c r="BG190" s="157">
        <f t="shared" si="46"/>
        <v>0</v>
      </c>
      <c r="BH190" s="157">
        <f t="shared" si="47"/>
        <v>0</v>
      </c>
      <c r="BI190" s="157">
        <f t="shared" si="48"/>
        <v>0</v>
      </c>
      <c r="BJ190" s="14" t="s">
        <v>182</v>
      </c>
      <c r="BK190" s="157">
        <f t="shared" si="49"/>
        <v>168.93</v>
      </c>
      <c r="BL190" s="14" t="s">
        <v>205</v>
      </c>
      <c r="BM190" s="156" t="s">
        <v>404</v>
      </c>
    </row>
    <row r="191" spans="1:65" s="2" customFormat="1" ht="6.9" customHeight="1">
      <c r="A191" s="26"/>
      <c r="B191" s="44"/>
      <c r="C191" s="45"/>
      <c r="D191" s="45"/>
      <c r="E191" s="45"/>
      <c r="F191" s="45"/>
      <c r="G191" s="45"/>
      <c r="H191" s="45"/>
      <c r="I191" s="45"/>
      <c r="J191" s="45"/>
      <c r="K191" s="45"/>
      <c r="L191" s="27"/>
      <c r="M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</row>
  </sheetData>
  <autoFilter ref="C122:K190" xr:uid="{00000000-0009-0000-0000-000009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M228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96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938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ROUND(J119, 2)</f>
        <v>11410.91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ROUND((SUM(BE119:BE227)),  2)</f>
        <v>0</v>
      </c>
      <c r="G33" s="98"/>
      <c r="H33" s="98"/>
      <c r="I33" s="99">
        <v>0.2</v>
      </c>
      <c r="J33" s="97">
        <f>ROUND(((SUM(BE119:BE227))*I33),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ROUND((SUM(BF119:BF227)),  2)</f>
        <v>11410.91</v>
      </c>
      <c r="G34" s="26"/>
      <c r="H34" s="26"/>
      <c r="I34" s="101">
        <v>0.2</v>
      </c>
      <c r="J34" s="100">
        <f>ROUND(((SUM(BF119:BF227))*I34),  2)</f>
        <v>2282.1799999999998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ROUND((SUM(BG119:BG227)),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ROUND((SUM(BH119:BH227)),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ROUND((SUM(BI119:BI227)),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13693.09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SO-04 A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J119</f>
        <v>11410.91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939</v>
      </c>
      <c r="E97" s="115"/>
      <c r="F97" s="115"/>
      <c r="G97" s="115"/>
      <c r="H97" s="115"/>
      <c r="I97" s="115"/>
      <c r="J97" s="116">
        <f>J120</f>
        <v>11410.91</v>
      </c>
      <c r="L97" s="113"/>
    </row>
    <row r="98" spans="1:31" s="10" customFormat="1" ht="19.95" hidden="1" customHeight="1">
      <c r="B98" s="117"/>
      <c r="D98" s="118" t="s">
        <v>940</v>
      </c>
      <c r="E98" s="119"/>
      <c r="F98" s="119"/>
      <c r="G98" s="119"/>
      <c r="H98" s="119"/>
      <c r="I98" s="119"/>
      <c r="J98" s="120">
        <f>J121</f>
        <v>6392.82</v>
      </c>
      <c r="L98" s="117"/>
    </row>
    <row r="99" spans="1:31" s="10" customFormat="1" ht="19.95" hidden="1" customHeight="1">
      <c r="B99" s="117"/>
      <c r="D99" s="118" t="s">
        <v>941</v>
      </c>
      <c r="E99" s="119"/>
      <c r="F99" s="119"/>
      <c r="G99" s="119"/>
      <c r="H99" s="119"/>
      <c r="I99" s="119"/>
      <c r="J99" s="120">
        <f>J179</f>
        <v>5018.0900000000011</v>
      </c>
      <c r="L99" s="117"/>
    </row>
    <row r="100" spans="1:31" s="2" customFormat="1" ht="21.75" hidden="1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2" customFormat="1" ht="6.9" hidden="1" customHeight="1">
      <c r="A101" s="26"/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9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ht="10.199999999999999" hidden="1"/>
    <row r="103" spans="1:31" ht="10.199999999999999" hidden="1"/>
    <row r="104" spans="1:31" ht="10.199999999999999" hidden="1"/>
    <row r="105" spans="1:31" s="2" customFormat="1" ht="6.9" customHeight="1">
      <c r="A105" s="26"/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24.9" customHeight="1">
      <c r="A106" s="26"/>
      <c r="B106" s="27"/>
      <c r="C106" s="18" t="s">
        <v>161</v>
      </c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13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6.5" customHeight="1">
      <c r="A109" s="26"/>
      <c r="B109" s="27"/>
      <c r="C109" s="26"/>
      <c r="D109" s="26"/>
      <c r="E109" s="211" t="str">
        <f>E7</f>
        <v>Prestúpne Bývanie JELKA</v>
      </c>
      <c r="F109" s="212"/>
      <c r="G109" s="212"/>
      <c r="H109" s="212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132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177" t="str">
        <f>E9</f>
        <v>SO-04 A - Rozpočet</v>
      </c>
      <c r="F111" s="213"/>
      <c r="G111" s="213"/>
      <c r="H111" s="213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17</v>
      </c>
      <c r="D113" s="26"/>
      <c r="E113" s="26"/>
      <c r="F113" s="21" t="str">
        <f>F12</f>
        <v xml:space="preserve"> </v>
      </c>
      <c r="G113" s="26"/>
      <c r="H113" s="26"/>
      <c r="I113" s="23" t="s">
        <v>19</v>
      </c>
      <c r="J113" s="52" t="str">
        <f>IF(J12="","",J12)</f>
        <v>1. 3. 2022</v>
      </c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15" customHeight="1">
      <c r="A115" s="26"/>
      <c r="B115" s="27"/>
      <c r="C115" s="23" t="s">
        <v>21</v>
      </c>
      <c r="D115" s="26"/>
      <c r="E115" s="26"/>
      <c r="F115" s="21" t="str">
        <f>E15</f>
        <v xml:space="preserve"> </v>
      </c>
      <c r="G115" s="26"/>
      <c r="H115" s="26"/>
      <c r="I115" s="23" t="s">
        <v>25</v>
      </c>
      <c r="J115" s="24" t="str">
        <f>E21</f>
        <v xml:space="preserve"> 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15" customHeight="1">
      <c r="A116" s="26"/>
      <c r="B116" s="27"/>
      <c r="C116" s="23" t="s">
        <v>24</v>
      </c>
      <c r="D116" s="26"/>
      <c r="E116" s="26"/>
      <c r="F116" s="21" t="str">
        <f>IF(E18="","",E18)</f>
        <v xml:space="preserve"> </v>
      </c>
      <c r="G116" s="26"/>
      <c r="H116" s="26"/>
      <c r="I116" s="23" t="s">
        <v>27</v>
      </c>
      <c r="J116" s="24" t="str">
        <f>E24</f>
        <v xml:space="preserve"> </v>
      </c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0.3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11" customFormat="1" ht="29.25" customHeight="1">
      <c r="A118" s="121"/>
      <c r="B118" s="122"/>
      <c r="C118" s="123" t="s">
        <v>162</v>
      </c>
      <c r="D118" s="124" t="s">
        <v>54</v>
      </c>
      <c r="E118" s="124" t="s">
        <v>50</v>
      </c>
      <c r="F118" s="124" t="s">
        <v>51</v>
      </c>
      <c r="G118" s="124" t="s">
        <v>163</v>
      </c>
      <c r="H118" s="124" t="s">
        <v>164</v>
      </c>
      <c r="I118" s="124" t="s">
        <v>165</v>
      </c>
      <c r="J118" s="125" t="s">
        <v>136</v>
      </c>
      <c r="K118" s="126" t="s">
        <v>166</v>
      </c>
      <c r="L118" s="127"/>
      <c r="M118" s="59" t="s">
        <v>1</v>
      </c>
      <c r="N118" s="60" t="s">
        <v>33</v>
      </c>
      <c r="O118" s="60" t="s">
        <v>167</v>
      </c>
      <c r="P118" s="60" t="s">
        <v>168</v>
      </c>
      <c r="Q118" s="60" t="s">
        <v>169</v>
      </c>
      <c r="R118" s="60" t="s">
        <v>170</v>
      </c>
      <c r="S118" s="60" t="s">
        <v>171</v>
      </c>
      <c r="T118" s="61" t="s">
        <v>172</v>
      </c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</row>
    <row r="119" spans="1:65" s="2" customFormat="1" ht="22.8" customHeight="1">
      <c r="A119" s="26"/>
      <c r="B119" s="27"/>
      <c r="C119" s="66" t="s">
        <v>137</v>
      </c>
      <c r="D119" s="26"/>
      <c r="E119" s="26"/>
      <c r="F119" s="26"/>
      <c r="G119" s="26"/>
      <c r="H119" s="26"/>
      <c r="I119" s="26"/>
      <c r="J119" s="128">
        <f>BK119</f>
        <v>11410.91</v>
      </c>
      <c r="K119" s="26"/>
      <c r="L119" s="27"/>
      <c r="M119" s="62"/>
      <c r="N119" s="53"/>
      <c r="O119" s="63"/>
      <c r="P119" s="129">
        <f>P120</f>
        <v>283.13677999999999</v>
      </c>
      <c r="Q119" s="63"/>
      <c r="R119" s="129">
        <f>R120</f>
        <v>1.0878464000000001</v>
      </c>
      <c r="S119" s="63"/>
      <c r="T119" s="130">
        <f>T120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T119" s="14" t="s">
        <v>68</v>
      </c>
      <c r="AU119" s="14" t="s">
        <v>138</v>
      </c>
      <c r="BK119" s="131">
        <f>BK120</f>
        <v>11410.91</v>
      </c>
    </row>
    <row r="120" spans="1:65" s="12" customFormat="1" ht="25.95" customHeight="1">
      <c r="B120" s="132"/>
      <c r="D120" s="133" t="s">
        <v>68</v>
      </c>
      <c r="E120" s="134" t="s">
        <v>285</v>
      </c>
      <c r="F120" s="134" t="s">
        <v>942</v>
      </c>
      <c r="J120" s="135">
        <f>BK120</f>
        <v>11410.91</v>
      </c>
      <c r="L120" s="132"/>
      <c r="M120" s="136"/>
      <c r="N120" s="137"/>
      <c r="O120" s="137"/>
      <c r="P120" s="138">
        <f>P121+P179</f>
        <v>283.13677999999999</v>
      </c>
      <c r="Q120" s="137"/>
      <c r="R120" s="138">
        <f>R121+R179</f>
        <v>1.0878464000000001</v>
      </c>
      <c r="S120" s="137"/>
      <c r="T120" s="139">
        <f>T121+T179</f>
        <v>0</v>
      </c>
      <c r="AR120" s="133" t="s">
        <v>185</v>
      </c>
      <c r="AT120" s="140" t="s">
        <v>68</v>
      </c>
      <c r="AU120" s="140" t="s">
        <v>69</v>
      </c>
      <c r="AY120" s="133" t="s">
        <v>175</v>
      </c>
      <c r="BK120" s="141">
        <f>BK121+BK179</f>
        <v>11410.91</v>
      </c>
    </row>
    <row r="121" spans="1:65" s="12" customFormat="1" ht="22.8" customHeight="1">
      <c r="B121" s="132"/>
      <c r="D121" s="133" t="s">
        <v>68</v>
      </c>
      <c r="E121" s="142" t="s">
        <v>943</v>
      </c>
      <c r="F121" s="142" t="s">
        <v>944</v>
      </c>
      <c r="J121" s="143">
        <f>BK121</f>
        <v>6392.82</v>
      </c>
      <c r="L121" s="132"/>
      <c r="M121" s="136"/>
      <c r="N121" s="137"/>
      <c r="O121" s="137"/>
      <c r="P121" s="138">
        <f>SUM(P122:P178)</f>
        <v>221.47577999999999</v>
      </c>
      <c r="Q121" s="137"/>
      <c r="R121" s="138">
        <f>SUM(R122:R178)</f>
        <v>0.44305640000000002</v>
      </c>
      <c r="S121" s="137"/>
      <c r="T121" s="139">
        <f>SUM(T122:T178)</f>
        <v>0</v>
      </c>
      <c r="AR121" s="133" t="s">
        <v>185</v>
      </c>
      <c r="AT121" s="140" t="s">
        <v>68</v>
      </c>
      <c r="AU121" s="140" t="s">
        <v>77</v>
      </c>
      <c r="AY121" s="133" t="s">
        <v>175</v>
      </c>
      <c r="BK121" s="141">
        <f>SUM(BK122:BK178)</f>
        <v>6392.82</v>
      </c>
    </row>
    <row r="122" spans="1:65" s="2" customFormat="1" ht="21.75" customHeight="1">
      <c r="A122" s="26"/>
      <c r="B122" s="144"/>
      <c r="C122" s="145" t="s">
        <v>77</v>
      </c>
      <c r="D122" s="145" t="s">
        <v>177</v>
      </c>
      <c r="E122" s="146" t="s">
        <v>945</v>
      </c>
      <c r="F122" s="147" t="s">
        <v>946</v>
      </c>
      <c r="G122" s="148" t="s">
        <v>254</v>
      </c>
      <c r="H122" s="149">
        <v>45</v>
      </c>
      <c r="I122" s="150">
        <v>0.96</v>
      </c>
      <c r="J122" s="150">
        <f t="shared" ref="J122:J153" si="0">ROUND(I122*H122,2)</f>
        <v>43.2</v>
      </c>
      <c r="K122" s="151"/>
      <c r="L122" s="27"/>
      <c r="M122" s="152" t="s">
        <v>1</v>
      </c>
      <c r="N122" s="153" t="s">
        <v>35</v>
      </c>
      <c r="O122" s="154">
        <v>8.5999999999999993E-2</v>
      </c>
      <c r="P122" s="154">
        <f t="shared" ref="P122:P153" si="1">O122*H122</f>
        <v>3.8699999999999997</v>
      </c>
      <c r="Q122" s="154">
        <v>0</v>
      </c>
      <c r="R122" s="154">
        <f t="shared" ref="R122:R153" si="2">Q122*H122</f>
        <v>0</v>
      </c>
      <c r="S122" s="154">
        <v>0</v>
      </c>
      <c r="T122" s="155">
        <f t="shared" ref="T122:T153" si="3"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6" t="s">
        <v>296</v>
      </c>
      <c r="AT122" s="156" t="s">
        <v>177</v>
      </c>
      <c r="AU122" s="156" t="s">
        <v>182</v>
      </c>
      <c r="AY122" s="14" t="s">
        <v>175</v>
      </c>
      <c r="BE122" s="157">
        <f t="shared" ref="BE122:BE153" si="4">IF(N122="základná",J122,0)</f>
        <v>0</v>
      </c>
      <c r="BF122" s="157">
        <f t="shared" ref="BF122:BF153" si="5">IF(N122="znížená",J122,0)</f>
        <v>43.2</v>
      </c>
      <c r="BG122" s="157">
        <f t="shared" ref="BG122:BG153" si="6">IF(N122="zákl. prenesená",J122,0)</f>
        <v>0</v>
      </c>
      <c r="BH122" s="157">
        <f t="shared" ref="BH122:BH153" si="7">IF(N122="zníž. prenesená",J122,0)</f>
        <v>0</v>
      </c>
      <c r="BI122" s="157">
        <f t="shared" ref="BI122:BI153" si="8">IF(N122="nulová",J122,0)</f>
        <v>0</v>
      </c>
      <c r="BJ122" s="14" t="s">
        <v>182</v>
      </c>
      <c r="BK122" s="157">
        <f t="shared" ref="BK122:BK153" si="9">ROUND(I122*H122,2)</f>
        <v>43.2</v>
      </c>
      <c r="BL122" s="14" t="s">
        <v>296</v>
      </c>
      <c r="BM122" s="156" t="s">
        <v>182</v>
      </c>
    </row>
    <row r="123" spans="1:65" s="2" customFormat="1" ht="16.5" customHeight="1">
      <c r="A123" s="26"/>
      <c r="B123" s="144"/>
      <c r="C123" s="158" t="s">
        <v>182</v>
      </c>
      <c r="D123" s="158" t="s">
        <v>285</v>
      </c>
      <c r="E123" s="159" t="s">
        <v>947</v>
      </c>
      <c r="F123" s="160" t="s">
        <v>948</v>
      </c>
      <c r="G123" s="161" t="s">
        <v>254</v>
      </c>
      <c r="H123" s="162">
        <v>45</v>
      </c>
      <c r="I123" s="163">
        <v>0.2</v>
      </c>
      <c r="J123" s="163">
        <f t="shared" si="0"/>
        <v>9</v>
      </c>
      <c r="K123" s="164"/>
      <c r="L123" s="165"/>
      <c r="M123" s="166" t="s">
        <v>1</v>
      </c>
      <c r="N123" s="167" t="s">
        <v>35</v>
      </c>
      <c r="O123" s="154">
        <v>0</v>
      </c>
      <c r="P123" s="154">
        <f t="shared" si="1"/>
        <v>0</v>
      </c>
      <c r="Q123" s="154">
        <v>3.0000000000000001E-5</v>
      </c>
      <c r="R123" s="154">
        <f t="shared" si="2"/>
        <v>1.3500000000000001E-3</v>
      </c>
      <c r="S123" s="154">
        <v>0</v>
      </c>
      <c r="T123" s="155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6" t="s">
        <v>949</v>
      </c>
      <c r="AT123" s="156" t="s">
        <v>285</v>
      </c>
      <c r="AU123" s="156" t="s">
        <v>182</v>
      </c>
      <c r="AY123" s="14" t="s">
        <v>175</v>
      </c>
      <c r="BE123" s="157">
        <f t="shared" si="4"/>
        <v>0</v>
      </c>
      <c r="BF123" s="157">
        <f t="shared" si="5"/>
        <v>9</v>
      </c>
      <c r="BG123" s="157">
        <f t="shared" si="6"/>
        <v>0</v>
      </c>
      <c r="BH123" s="157">
        <f t="shared" si="7"/>
        <v>0</v>
      </c>
      <c r="BI123" s="157">
        <f t="shared" si="8"/>
        <v>0</v>
      </c>
      <c r="BJ123" s="14" t="s">
        <v>182</v>
      </c>
      <c r="BK123" s="157">
        <f t="shared" si="9"/>
        <v>9</v>
      </c>
      <c r="BL123" s="14" t="s">
        <v>296</v>
      </c>
      <c r="BM123" s="156" t="s">
        <v>181</v>
      </c>
    </row>
    <row r="124" spans="1:65" s="2" customFormat="1" ht="24.15" customHeight="1">
      <c r="A124" s="26"/>
      <c r="B124" s="144"/>
      <c r="C124" s="145" t="s">
        <v>185</v>
      </c>
      <c r="D124" s="145" t="s">
        <v>177</v>
      </c>
      <c r="E124" s="146" t="s">
        <v>950</v>
      </c>
      <c r="F124" s="147" t="s">
        <v>951</v>
      </c>
      <c r="G124" s="148" t="s">
        <v>254</v>
      </c>
      <c r="H124" s="149">
        <v>15</v>
      </c>
      <c r="I124" s="150">
        <v>2.66</v>
      </c>
      <c r="J124" s="150">
        <f t="shared" si="0"/>
        <v>39.9</v>
      </c>
      <c r="K124" s="151"/>
      <c r="L124" s="27"/>
      <c r="M124" s="152" t="s">
        <v>1</v>
      </c>
      <c r="N124" s="153" t="s">
        <v>35</v>
      </c>
      <c r="O124" s="154">
        <v>0.23799999999999999</v>
      </c>
      <c r="P124" s="154">
        <f t="shared" si="1"/>
        <v>3.57</v>
      </c>
      <c r="Q124" s="154">
        <v>0</v>
      </c>
      <c r="R124" s="154">
        <f t="shared" si="2"/>
        <v>0</v>
      </c>
      <c r="S124" s="154">
        <v>0</v>
      </c>
      <c r="T124" s="155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296</v>
      </c>
      <c r="AT124" s="156" t="s">
        <v>177</v>
      </c>
      <c r="AU124" s="156" t="s">
        <v>182</v>
      </c>
      <c r="AY124" s="14" t="s">
        <v>175</v>
      </c>
      <c r="BE124" s="157">
        <f t="shared" si="4"/>
        <v>0</v>
      </c>
      <c r="BF124" s="157">
        <f t="shared" si="5"/>
        <v>39.9</v>
      </c>
      <c r="BG124" s="157">
        <f t="shared" si="6"/>
        <v>0</v>
      </c>
      <c r="BH124" s="157">
        <f t="shared" si="7"/>
        <v>0</v>
      </c>
      <c r="BI124" s="157">
        <f t="shared" si="8"/>
        <v>0</v>
      </c>
      <c r="BJ124" s="14" t="s">
        <v>182</v>
      </c>
      <c r="BK124" s="157">
        <f t="shared" si="9"/>
        <v>39.9</v>
      </c>
      <c r="BL124" s="14" t="s">
        <v>296</v>
      </c>
      <c r="BM124" s="156" t="s">
        <v>188</v>
      </c>
    </row>
    <row r="125" spans="1:65" s="2" customFormat="1" ht="16.5" customHeight="1">
      <c r="A125" s="26"/>
      <c r="B125" s="144"/>
      <c r="C125" s="158" t="s">
        <v>181</v>
      </c>
      <c r="D125" s="158" t="s">
        <v>285</v>
      </c>
      <c r="E125" s="159" t="s">
        <v>952</v>
      </c>
      <c r="F125" s="160" t="s">
        <v>953</v>
      </c>
      <c r="G125" s="161" t="s">
        <v>254</v>
      </c>
      <c r="H125" s="162">
        <v>15</v>
      </c>
      <c r="I125" s="163">
        <v>1.65</v>
      </c>
      <c r="J125" s="163">
        <f t="shared" si="0"/>
        <v>24.75</v>
      </c>
      <c r="K125" s="164"/>
      <c r="L125" s="165"/>
      <c r="M125" s="166" t="s">
        <v>1</v>
      </c>
      <c r="N125" s="167" t="s">
        <v>35</v>
      </c>
      <c r="O125" s="154">
        <v>0</v>
      </c>
      <c r="P125" s="154">
        <f t="shared" si="1"/>
        <v>0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949</v>
      </c>
      <c r="AT125" s="156" t="s">
        <v>285</v>
      </c>
      <c r="AU125" s="156" t="s">
        <v>182</v>
      </c>
      <c r="AY125" s="14" t="s">
        <v>175</v>
      </c>
      <c r="BE125" s="157">
        <f t="shared" si="4"/>
        <v>0</v>
      </c>
      <c r="BF125" s="157">
        <f t="shared" si="5"/>
        <v>24.75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182</v>
      </c>
      <c r="BK125" s="157">
        <f t="shared" si="9"/>
        <v>24.75</v>
      </c>
      <c r="BL125" s="14" t="s">
        <v>296</v>
      </c>
      <c r="BM125" s="156" t="s">
        <v>191</v>
      </c>
    </row>
    <row r="126" spans="1:65" s="2" customFormat="1" ht="24.15" customHeight="1">
      <c r="A126" s="26"/>
      <c r="B126" s="144"/>
      <c r="C126" s="145" t="s">
        <v>192</v>
      </c>
      <c r="D126" s="145" t="s">
        <v>177</v>
      </c>
      <c r="E126" s="146" t="s">
        <v>954</v>
      </c>
      <c r="F126" s="147" t="s">
        <v>955</v>
      </c>
      <c r="G126" s="148" t="s">
        <v>254</v>
      </c>
      <c r="H126" s="149">
        <v>42</v>
      </c>
      <c r="I126" s="150">
        <v>4.0999999999999996</v>
      </c>
      <c r="J126" s="150">
        <f t="shared" si="0"/>
        <v>172.2</v>
      </c>
      <c r="K126" s="151"/>
      <c r="L126" s="27"/>
      <c r="M126" s="152" t="s">
        <v>1</v>
      </c>
      <c r="N126" s="153" t="s">
        <v>35</v>
      </c>
      <c r="O126" s="154">
        <v>0.36699999999999999</v>
      </c>
      <c r="P126" s="154">
        <f t="shared" si="1"/>
        <v>15.414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296</v>
      </c>
      <c r="AT126" s="156" t="s">
        <v>177</v>
      </c>
      <c r="AU126" s="156" t="s">
        <v>182</v>
      </c>
      <c r="AY126" s="14" t="s">
        <v>175</v>
      </c>
      <c r="BE126" s="157">
        <f t="shared" si="4"/>
        <v>0</v>
      </c>
      <c r="BF126" s="157">
        <f t="shared" si="5"/>
        <v>172.2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182</v>
      </c>
      <c r="BK126" s="157">
        <f t="shared" si="9"/>
        <v>172.2</v>
      </c>
      <c r="BL126" s="14" t="s">
        <v>296</v>
      </c>
      <c r="BM126" s="156" t="s">
        <v>195</v>
      </c>
    </row>
    <row r="127" spans="1:65" s="2" customFormat="1" ht="16.5" customHeight="1">
      <c r="A127" s="26"/>
      <c r="B127" s="144"/>
      <c r="C127" s="158" t="s">
        <v>188</v>
      </c>
      <c r="D127" s="158" t="s">
        <v>285</v>
      </c>
      <c r="E127" s="159" t="s">
        <v>956</v>
      </c>
      <c r="F127" s="160" t="s">
        <v>957</v>
      </c>
      <c r="G127" s="161" t="s">
        <v>254</v>
      </c>
      <c r="H127" s="162">
        <v>42</v>
      </c>
      <c r="I127" s="163">
        <v>1.59</v>
      </c>
      <c r="J127" s="163">
        <f t="shared" si="0"/>
        <v>66.78</v>
      </c>
      <c r="K127" s="164"/>
      <c r="L127" s="165"/>
      <c r="M127" s="166" t="s">
        <v>1</v>
      </c>
      <c r="N127" s="167" t="s">
        <v>35</v>
      </c>
      <c r="O127" s="154">
        <v>0</v>
      </c>
      <c r="P127" s="154">
        <f t="shared" si="1"/>
        <v>0</v>
      </c>
      <c r="Q127" s="154">
        <v>1E-4</v>
      </c>
      <c r="R127" s="154">
        <f t="shared" si="2"/>
        <v>4.2000000000000006E-3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949</v>
      </c>
      <c r="AT127" s="156" t="s">
        <v>285</v>
      </c>
      <c r="AU127" s="156" t="s">
        <v>182</v>
      </c>
      <c r="AY127" s="14" t="s">
        <v>175</v>
      </c>
      <c r="BE127" s="157">
        <f t="shared" si="4"/>
        <v>0</v>
      </c>
      <c r="BF127" s="157">
        <f t="shared" si="5"/>
        <v>66.78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182</v>
      </c>
      <c r="BK127" s="157">
        <f t="shared" si="9"/>
        <v>66.78</v>
      </c>
      <c r="BL127" s="14" t="s">
        <v>296</v>
      </c>
      <c r="BM127" s="156" t="s">
        <v>198</v>
      </c>
    </row>
    <row r="128" spans="1:65" s="2" customFormat="1" ht="33" customHeight="1">
      <c r="A128" s="26"/>
      <c r="B128" s="144"/>
      <c r="C128" s="145" t="s">
        <v>199</v>
      </c>
      <c r="D128" s="145" t="s">
        <v>177</v>
      </c>
      <c r="E128" s="146" t="s">
        <v>958</v>
      </c>
      <c r="F128" s="147" t="s">
        <v>959</v>
      </c>
      <c r="G128" s="148" t="s">
        <v>254</v>
      </c>
      <c r="H128" s="149">
        <v>10</v>
      </c>
      <c r="I128" s="150">
        <v>3.22</v>
      </c>
      <c r="J128" s="150">
        <f t="shared" si="0"/>
        <v>32.200000000000003</v>
      </c>
      <c r="K128" s="151"/>
      <c r="L128" s="27"/>
      <c r="M128" s="152" t="s">
        <v>1</v>
      </c>
      <c r="N128" s="153" t="s">
        <v>35</v>
      </c>
      <c r="O128" s="154">
        <v>0.28799999999999998</v>
      </c>
      <c r="P128" s="154">
        <f t="shared" si="1"/>
        <v>2.88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296</v>
      </c>
      <c r="AT128" s="156" t="s">
        <v>177</v>
      </c>
      <c r="AU128" s="156" t="s">
        <v>182</v>
      </c>
      <c r="AY128" s="14" t="s">
        <v>175</v>
      </c>
      <c r="BE128" s="157">
        <f t="shared" si="4"/>
        <v>0</v>
      </c>
      <c r="BF128" s="157">
        <f t="shared" si="5"/>
        <v>32.200000000000003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182</v>
      </c>
      <c r="BK128" s="157">
        <f t="shared" si="9"/>
        <v>32.200000000000003</v>
      </c>
      <c r="BL128" s="14" t="s">
        <v>296</v>
      </c>
      <c r="BM128" s="156" t="s">
        <v>202</v>
      </c>
    </row>
    <row r="129" spans="1:65" s="2" customFormat="1" ht="16.5" customHeight="1">
      <c r="A129" s="26"/>
      <c r="B129" s="144"/>
      <c r="C129" s="158" t="s">
        <v>191</v>
      </c>
      <c r="D129" s="158" t="s">
        <v>285</v>
      </c>
      <c r="E129" s="159" t="s">
        <v>960</v>
      </c>
      <c r="F129" s="160" t="s">
        <v>961</v>
      </c>
      <c r="G129" s="161" t="s">
        <v>254</v>
      </c>
      <c r="H129" s="162">
        <v>10</v>
      </c>
      <c r="I129" s="163">
        <v>2.58</v>
      </c>
      <c r="J129" s="163">
        <f t="shared" si="0"/>
        <v>25.8</v>
      </c>
      <c r="K129" s="164"/>
      <c r="L129" s="165"/>
      <c r="M129" s="166" t="s">
        <v>1</v>
      </c>
      <c r="N129" s="167" t="s">
        <v>35</v>
      </c>
      <c r="O129" s="154">
        <v>0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949</v>
      </c>
      <c r="AT129" s="156" t="s">
        <v>285</v>
      </c>
      <c r="AU129" s="156" t="s">
        <v>182</v>
      </c>
      <c r="AY129" s="14" t="s">
        <v>175</v>
      </c>
      <c r="BE129" s="157">
        <f t="shared" si="4"/>
        <v>0</v>
      </c>
      <c r="BF129" s="157">
        <f t="shared" si="5"/>
        <v>25.8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182</v>
      </c>
      <c r="BK129" s="157">
        <f t="shared" si="9"/>
        <v>25.8</v>
      </c>
      <c r="BL129" s="14" t="s">
        <v>296</v>
      </c>
      <c r="BM129" s="156" t="s">
        <v>205</v>
      </c>
    </row>
    <row r="130" spans="1:65" s="2" customFormat="1" ht="33" customHeight="1">
      <c r="A130" s="26"/>
      <c r="B130" s="144"/>
      <c r="C130" s="145" t="s">
        <v>206</v>
      </c>
      <c r="D130" s="145" t="s">
        <v>177</v>
      </c>
      <c r="E130" s="146" t="s">
        <v>962</v>
      </c>
      <c r="F130" s="147" t="s">
        <v>963</v>
      </c>
      <c r="G130" s="148" t="s">
        <v>254</v>
      </c>
      <c r="H130" s="149">
        <v>6</v>
      </c>
      <c r="I130" s="150">
        <v>3.44</v>
      </c>
      <c r="J130" s="150">
        <f t="shared" si="0"/>
        <v>20.64</v>
      </c>
      <c r="K130" s="151"/>
      <c r="L130" s="27"/>
      <c r="M130" s="152" t="s">
        <v>1</v>
      </c>
      <c r="N130" s="153" t="s">
        <v>35</v>
      </c>
      <c r="O130" s="154">
        <v>0.308</v>
      </c>
      <c r="P130" s="154">
        <f t="shared" si="1"/>
        <v>1.8479999999999999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296</v>
      </c>
      <c r="AT130" s="156" t="s">
        <v>177</v>
      </c>
      <c r="AU130" s="156" t="s">
        <v>182</v>
      </c>
      <c r="AY130" s="14" t="s">
        <v>175</v>
      </c>
      <c r="BE130" s="157">
        <f t="shared" si="4"/>
        <v>0</v>
      </c>
      <c r="BF130" s="157">
        <f t="shared" si="5"/>
        <v>20.64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182</v>
      </c>
      <c r="BK130" s="157">
        <f t="shared" si="9"/>
        <v>20.64</v>
      </c>
      <c r="BL130" s="14" t="s">
        <v>296</v>
      </c>
      <c r="BM130" s="156" t="s">
        <v>210</v>
      </c>
    </row>
    <row r="131" spans="1:65" s="2" customFormat="1" ht="16.5" customHeight="1">
      <c r="A131" s="26"/>
      <c r="B131" s="144"/>
      <c r="C131" s="158" t="s">
        <v>195</v>
      </c>
      <c r="D131" s="158" t="s">
        <v>285</v>
      </c>
      <c r="E131" s="159" t="s">
        <v>964</v>
      </c>
      <c r="F131" s="160" t="s">
        <v>965</v>
      </c>
      <c r="G131" s="161" t="s">
        <v>254</v>
      </c>
      <c r="H131" s="162">
        <v>6</v>
      </c>
      <c r="I131" s="163">
        <v>2.7</v>
      </c>
      <c r="J131" s="163">
        <f t="shared" si="0"/>
        <v>16.2</v>
      </c>
      <c r="K131" s="164"/>
      <c r="L131" s="165"/>
      <c r="M131" s="166" t="s">
        <v>1</v>
      </c>
      <c r="N131" s="167" t="s">
        <v>35</v>
      </c>
      <c r="O131" s="154">
        <v>0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949</v>
      </c>
      <c r="AT131" s="156" t="s">
        <v>285</v>
      </c>
      <c r="AU131" s="156" t="s">
        <v>182</v>
      </c>
      <c r="AY131" s="14" t="s">
        <v>175</v>
      </c>
      <c r="BE131" s="157">
        <f t="shared" si="4"/>
        <v>0</v>
      </c>
      <c r="BF131" s="157">
        <f t="shared" si="5"/>
        <v>16.2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182</v>
      </c>
      <c r="BK131" s="157">
        <f t="shared" si="9"/>
        <v>16.2</v>
      </c>
      <c r="BL131" s="14" t="s">
        <v>296</v>
      </c>
      <c r="BM131" s="156" t="s">
        <v>7</v>
      </c>
    </row>
    <row r="132" spans="1:65" s="2" customFormat="1" ht="33" customHeight="1">
      <c r="A132" s="26"/>
      <c r="B132" s="144"/>
      <c r="C132" s="145" t="s">
        <v>214</v>
      </c>
      <c r="D132" s="145" t="s">
        <v>177</v>
      </c>
      <c r="E132" s="146" t="s">
        <v>966</v>
      </c>
      <c r="F132" s="147" t="s">
        <v>967</v>
      </c>
      <c r="G132" s="148" t="s">
        <v>254</v>
      </c>
      <c r="H132" s="149">
        <v>7</v>
      </c>
      <c r="I132" s="150">
        <v>3.44</v>
      </c>
      <c r="J132" s="150">
        <f t="shared" si="0"/>
        <v>24.08</v>
      </c>
      <c r="K132" s="151"/>
      <c r="L132" s="27"/>
      <c r="M132" s="152" t="s">
        <v>1</v>
      </c>
      <c r="N132" s="153" t="s">
        <v>35</v>
      </c>
      <c r="O132" s="154">
        <v>0.308</v>
      </c>
      <c r="P132" s="154">
        <f t="shared" si="1"/>
        <v>2.1560000000000001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296</v>
      </c>
      <c r="AT132" s="156" t="s">
        <v>177</v>
      </c>
      <c r="AU132" s="156" t="s">
        <v>182</v>
      </c>
      <c r="AY132" s="14" t="s">
        <v>175</v>
      </c>
      <c r="BE132" s="157">
        <f t="shared" si="4"/>
        <v>0</v>
      </c>
      <c r="BF132" s="157">
        <f t="shared" si="5"/>
        <v>24.08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182</v>
      </c>
      <c r="BK132" s="157">
        <f t="shared" si="9"/>
        <v>24.08</v>
      </c>
      <c r="BL132" s="14" t="s">
        <v>296</v>
      </c>
      <c r="BM132" s="156" t="s">
        <v>217</v>
      </c>
    </row>
    <row r="133" spans="1:65" s="2" customFormat="1" ht="16.5" customHeight="1">
      <c r="A133" s="26"/>
      <c r="B133" s="144"/>
      <c r="C133" s="158" t="s">
        <v>198</v>
      </c>
      <c r="D133" s="158" t="s">
        <v>285</v>
      </c>
      <c r="E133" s="159" t="s">
        <v>968</v>
      </c>
      <c r="F133" s="160" t="s">
        <v>969</v>
      </c>
      <c r="G133" s="161" t="s">
        <v>254</v>
      </c>
      <c r="H133" s="162">
        <v>7</v>
      </c>
      <c r="I133" s="163">
        <v>2.59</v>
      </c>
      <c r="J133" s="163">
        <f t="shared" si="0"/>
        <v>18.13</v>
      </c>
      <c r="K133" s="164"/>
      <c r="L133" s="165"/>
      <c r="M133" s="166" t="s">
        <v>1</v>
      </c>
      <c r="N133" s="167" t="s">
        <v>35</v>
      </c>
      <c r="O133" s="154">
        <v>0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949</v>
      </c>
      <c r="AT133" s="156" t="s">
        <v>285</v>
      </c>
      <c r="AU133" s="156" t="s">
        <v>182</v>
      </c>
      <c r="AY133" s="14" t="s">
        <v>175</v>
      </c>
      <c r="BE133" s="157">
        <f t="shared" si="4"/>
        <v>0</v>
      </c>
      <c r="BF133" s="157">
        <f t="shared" si="5"/>
        <v>18.13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182</v>
      </c>
      <c r="BK133" s="157">
        <f t="shared" si="9"/>
        <v>18.13</v>
      </c>
      <c r="BL133" s="14" t="s">
        <v>296</v>
      </c>
      <c r="BM133" s="156" t="s">
        <v>220</v>
      </c>
    </row>
    <row r="134" spans="1:65" s="2" customFormat="1" ht="33" customHeight="1">
      <c r="A134" s="26"/>
      <c r="B134" s="144"/>
      <c r="C134" s="145" t="s">
        <v>221</v>
      </c>
      <c r="D134" s="145" t="s">
        <v>177</v>
      </c>
      <c r="E134" s="146" t="s">
        <v>970</v>
      </c>
      <c r="F134" s="147" t="s">
        <v>971</v>
      </c>
      <c r="G134" s="148" t="s">
        <v>254</v>
      </c>
      <c r="H134" s="149">
        <v>2</v>
      </c>
      <c r="I134" s="150">
        <v>3.67</v>
      </c>
      <c r="J134" s="150">
        <f t="shared" si="0"/>
        <v>7.34</v>
      </c>
      <c r="K134" s="151"/>
      <c r="L134" s="27"/>
      <c r="M134" s="152" t="s">
        <v>1</v>
      </c>
      <c r="N134" s="153" t="s">
        <v>35</v>
      </c>
      <c r="O134" s="154">
        <v>0.32800000000000001</v>
      </c>
      <c r="P134" s="154">
        <f t="shared" si="1"/>
        <v>0.65600000000000003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296</v>
      </c>
      <c r="AT134" s="156" t="s">
        <v>177</v>
      </c>
      <c r="AU134" s="156" t="s">
        <v>182</v>
      </c>
      <c r="AY134" s="14" t="s">
        <v>175</v>
      </c>
      <c r="BE134" s="157">
        <f t="shared" si="4"/>
        <v>0</v>
      </c>
      <c r="BF134" s="157">
        <f t="shared" si="5"/>
        <v>7.34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182</v>
      </c>
      <c r="BK134" s="157">
        <f t="shared" si="9"/>
        <v>7.34</v>
      </c>
      <c r="BL134" s="14" t="s">
        <v>296</v>
      </c>
      <c r="BM134" s="156" t="s">
        <v>224</v>
      </c>
    </row>
    <row r="135" spans="1:65" s="2" customFormat="1" ht="16.5" customHeight="1">
      <c r="A135" s="26"/>
      <c r="B135" s="144"/>
      <c r="C135" s="158" t="s">
        <v>202</v>
      </c>
      <c r="D135" s="158" t="s">
        <v>285</v>
      </c>
      <c r="E135" s="159" t="s">
        <v>972</v>
      </c>
      <c r="F135" s="160" t="s">
        <v>973</v>
      </c>
      <c r="G135" s="161" t="s">
        <v>254</v>
      </c>
      <c r="H135" s="162">
        <v>2</v>
      </c>
      <c r="I135" s="163">
        <v>2.56</v>
      </c>
      <c r="J135" s="163">
        <f t="shared" si="0"/>
        <v>5.12</v>
      </c>
      <c r="K135" s="164"/>
      <c r="L135" s="165"/>
      <c r="M135" s="166" t="s">
        <v>1</v>
      </c>
      <c r="N135" s="167" t="s">
        <v>35</v>
      </c>
      <c r="O135" s="154">
        <v>0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949</v>
      </c>
      <c r="AT135" s="156" t="s">
        <v>285</v>
      </c>
      <c r="AU135" s="156" t="s">
        <v>182</v>
      </c>
      <c r="AY135" s="14" t="s">
        <v>175</v>
      </c>
      <c r="BE135" s="157">
        <f t="shared" si="4"/>
        <v>0</v>
      </c>
      <c r="BF135" s="157">
        <f t="shared" si="5"/>
        <v>5.12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182</v>
      </c>
      <c r="BK135" s="157">
        <f t="shared" si="9"/>
        <v>5.12</v>
      </c>
      <c r="BL135" s="14" t="s">
        <v>296</v>
      </c>
      <c r="BM135" s="156" t="s">
        <v>227</v>
      </c>
    </row>
    <row r="136" spans="1:65" s="2" customFormat="1" ht="16.5" customHeight="1">
      <c r="A136" s="26"/>
      <c r="B136" s="144"/>
      <c r="C136" s="145" t="s">
        <v>228</v>
      </c>
      <c r="D136" s="145" t="s">
        <v>177</v>
      </c>
      <c r="E136" s="146" t="s">
        <v>974</v>
      </c>
      <c r="F136" s="147" t="s">
        <v>975</v>
      </c>
      <c r="G136" s="148" t="s">
        <v>254</v>
      </c>
      <c r="H136" s="149">
        <v>1</v>
      </c>
      <c r="I136" s="150">
        <v>6.88</v>
      </c>
      <c r="J136" s="150">
        <f t="shared" si="0"/>
        <v>6.88</v>
      </c>
      <c r="K136" s="151"/>
      <c r="L136" s="27"/>
      <c r="M136" s="152" t="s">
        <v>1</v>
      </c>
      <c r="N136" s="153" t="s">
        <v>35</v>
      </c>
      <c r="O136" s="154">
        <v>0.61599999999999999</v>
      </c>
      <c r="P136" s="154">
        <f t="shared" si="1"/>
        <v>0.61599999999999999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296</v>
      </c>
      <c r="AT136" s="156" t="s">
        <v>177</v>
      </c>
      <c r="AU136" s="156" t="s">
        <v>182</v>
      </c>
      <c r="AY136" s="14" t="s">
        <v>175</v>
      </c>
      <c r="BE136" s="157">
        <f t="shared" si="4"/>
        <v>0</v>
      </c>
      <c r="BF136" s="157">
        <f t="shared" si="5"/>
        <v>6.88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4" t="s">
        <v>182</v>
      </c>
      <c r="BK136" s="157">
        <f t="shared" si="9"/>
        <v>6.88</v>
      </c>
      <c r="BL136" s="14" t="s">
        <v>296</v>
      </c>
      <c r="BM136" s="156" t="s">
        <v>232</v>
      </c>
    </row>
    <row r="137" spans="1:65" s="2" customFormat="1" ht="16.5" customHeight="1">
      <c r="A137" s="26"/>
      <c r="B137" s="144"/>
      <c r="C137" s="158" t="s">
        <v>205</v>
      </c>
      <c r="D137" s="158" t="s">
        <v>285</v>
      </c>
      <c r="E137" s="159" t="s">
        <v>976</v>
      </c>
      <c r="F137" s="160" t="s">
        <v>977</v>
      </c>
      <c r="G137" s="161" t="s">
        <v>254</v>
      </c>
      <c r="H137" s="162">
        <v>1</v>
      </c>
      <c r="I137" s="163">
        <v>13.86</v>
      </c>
      <c r="J137" s="163">
        <f t="shared" si="0"/>
        <v>13.86</v>
      </c>
      <c r="K137" s="164"/>
      <c r="L137" s="165"/>
      <c r="M137" s="166" t="s">
        <v>1</v>
      </c>
      <c r="N137" s="167" t="s">
        <v>35</v>
      </c>
      <c r="O137" s="154">
        <v>0</v>
      </c>
      <c r="P137" s="154">
        <f t="shared" si="1"/>
        <v>0</v>
      </c>
      <c r="Q137" s="154">
        <v>1.7000000000000001E-4</v>
      </c>
      <c r="R137" s="154">
        <f t="shared" si="2"/>
        <v>1.7000000000000001E-4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949</v>
      </c>
      <c r="AT137" s="156" t="s">
        <v>285</v>
      </c>
      <c r="AU137" s="156" t="s">
        <v>182</v>
      </c>
      <c r="AY137" s="14" t="s">
        <v>175</v>
      </c>
      <c r="BE137" s="157">
        <f t="shared" si="4"/>
        <v>0</v>
      </c>
      <c r="BF137" s="157">
        <f t="shared" si="5"/>
        <v>13.86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4" t="s">
        <v>182</v>
      </c>
      <c r="BK137" s="157">
        <f t="shared" si="9"/>
        <v>13.86</v>
      </c>
      <c r="BL137" s="14" t="s">
        <v>296</v>
      </c>
      <c r="BM137" s="156" t="s">
        <v>235</v>
      </c>
    </row>
    <row r="138" spans="1:65" s="2" customFormat="1" ht="24.15" customHeight="1">
      <c r="A138" s="26"/>
      <c r="B138" s="144"/>
      <c r="C138" s="145" t="s">
        <v>236</v>
      </c>
      <c r="D138" s="145" t="s">
        <v>177</v>
      </c>
      <c r="E138" s="146" t="s">
        <v>978</v>
      </c>
      <c r="F138" s="147" t="s">
        <v>979</v>
      </c>
      <c r="G138" s="148" t="s">
        <v>254</v>
      </c>
      <c r="H138" s="149">
        <v>6</v>
      </c>
      <c r="I138" s="150">
        <v>4.21</v>
      </c>
      <c r="J138" s="150">
        <f t="shared" si="0"/>
        <v>25.26</v>
      </c>
      <c r="K138" s="151"/>
      <c r="L138" s="27"/>
      <c r="M138" s="152" t="s">
        <v>1</v>
      </c>
      <c r="N138" s="153" t="s">
        <v>35</v>
      </c>
      <c r="O138" s="154">
        <v>0.377</v>
      </c>
      <c r="P138" s="154">
        <f t="shared" si="1"/>
        <v>2.262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296</v>
      </c>
      <c r="AT138" s="156" t="s">
        <v>177</v>
      </c>
      <c r="AU138" s="156" t="s">
        <v>182</v>
      </c>
      <c r="AY138" s="14" t="s">
        <v>175</v>
      </c>
      <c r="BE138" s="157">
        <f t="shared" si="4"/>
        <v>0</v>
      </c>
      <c r="BF138" s="157">
        <f t="shared" si="5"/>
        <v>25.26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4" t="s">
        <v>182</v>
      </c>
      <c r="BK138" s="157">
        <f t="shared" si="9"/>
        <v>25.26</v>
      </c>
      <c r="BL138" s="14" t="s">
        <v>296</v>
      </c>
      <c r="BM138" s="156" t="s">
        <v>239</v>
      </c>
    </row>
    <row r="139" spans="1:65" s="2" customFormat="1" ht="16.5" customHeight="1">
      <c r="A139" s="26"/>
      <c r="B139" s="144"/>
      <c r="C139" s="158" t="s">
        <v>210</v>
      </c>
      <c r="D139" s="158" t="s">
        <v>285</v>
      </c>
      <c r="E139" s="159" t="s">
        <v>980</v>
      </c>
      <c r="F139" s="160" t="s">
        <v>981</v>
      </c>
      <c r="G139" s="161" t="s">
        <v>254</v>
      </c>
      <c r="H139" s="162">
        <v>6</v>
      </c>
      <c r="I139" s="163">
        <v>15.47</v>
      </c>
      <c r="J139" s="163">
        <f t="shared" si="0"/>
        <v>92.82</v>
      </c>
      <c r="K139" s="164"/>
      <c r="L139" s="165"/>
      <c r="M139" s="166" t="s">
        <v>1</v>
      </c>
      <c r="N139" s="167" t="s">
        <v>35</v>
      </c>
      <c r="O139" s="154">
        <v>0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949</v>
      </c>
      <c r="AT139" s="156" t="s">
        <v>285</v>
      </c>
      <c r="AU139" s="156" t="s">
        <v>182</v>
      </c>
      <c r="AY139" s="14" t="s">
        <v>175</v>
      </c>
      <c r="BE139" s="157">
        <f t="shared" si="4"/>
        <v>0</v>
      </c>
      <c r="BF139" s="157">
        <f t="shared" si="5"/>
        <v>92.82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4" t="s">
        <v>182</v>
      </c>
      <c r="BK139" s="157">
        <f t="shared" si="9"/>
        <v>92.82</v>
      </c>
      <c r="BL139" s="14" t="s">
        <v>296</v>
      </c>
      <c r="BM139" s="156" t="s">
        <v>242</v>
      </c>
    </row>
    <row r="140" spans="1:65" s="2" customFormat="1" ht="24.15" customHeight="1">
      <c r="A140" s="26"/>
      <c r="B140" s="144"/>
      <c r="C140" s="145" t="s">
        <v>244</v>
      </c>
      <c r="D140" s="145" t="s">
        <v>177</v>
      </c>
      <c r="E140" s="146" t="s">
        <v>982</v>
      </c>
      <c r="F140" s="147" t="s">
        <v>983</v>
      </c>
      <c r="G140" s="148" t="s">
        <v>254</v>
      </c>
      <c r="H140" s="149">
        <v>22</v>
      </c>
      <c r="I140" s="150">
        <v>3.44</v>
      </c>
      <c r="J140" s="150">
        <f t="shared" si="0"/>
        <v>75.680000000000007</v>
      </c>
      <c r="K140" s="151"/>
      <c r="L140" s="27"/>
      <c r="M140" s="152" t="s">
        <v>1</v>
      </c>
      <c r="N140" s="153" t="s">
        <v>35</v>
      </c>
      <c r="O140" s="154">
        <v>0.308</v>
      </c>
      <c r="P140" s="154">
        <f t="shared" si="1"/>
        <v>6.7759999999999998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296</v>
      </c>
      <c r="AT140" s="156" t="s">
        <v>177</v>
      </c>
      <c r="AU140" s="156" t="s">
        <v>182</v>
      </c>
      <c r="AY140" s="14" t="s">
        <v>175</v>
      </c>
      <c r="BE140" s="157">
        <f t="shared" si="4"/>
        <v>0</v>
      </c>
      <c r="BF140" s="157">
        <f t="shared" si="5"/>
        <v>75.680000000000007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4" t="s">
        <v>182</v>
      </c>
      <c r="BK140" s="157">
        <f t="shared" si="9"/>
        <v>75.680000000000007</v>
      </c>
      <c r="BL140" s="14" t="s">
        <v>296</v>
      </c>
      <c r="BM140" s="156" t="s">
        <v>247</v>
      </c>
    </row>
    <row r="141" spans="1:65" s="2" customFormat="1" ht="16.5" customHeight="1">
      <c r="A141" s="26"/>
      <c r="B141" s="144"/>
      <c r="C141" s="158" t="s">
        <v>7</v>
      </c>
      <c r="D141" s="158" t="s">
        <v>285</v>
      </c>
      <c r="E141" s="159" t="s">
        <v>984</v>
      </c>
      <c r="F141" s="160" t="s">
        <v>985</v>
      </c>
      <c r="G141" s="161" t="s">
        <v>254</v>
      </c>
      <c r="H141" s="162">
        <v>10</v>
      </c>
      <c r="I141" s="163">
        <v>3.92</v>
      </c>
      <c r="J141" s="163">
        <f t="shared" si="0"/>
        <v>39.200000000000003</v>
      </c>
      <c r="K141" s="164"/>
      <c r="L141" s="165"/>
      <c r="M141" s="166" t="s">
        <v>1</v>
      </c>
      <c r="N141" s="167" t="s">
        <v>35</v>
      </c>
      <c r="O141" s="154">
        <v>0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949</v>
      </c>
      <c r="AT141" s="156" t="s">
        <v>285</v>
      </c>
      <c r="AU141" s="156" t="s">
        <v>182</v>
      </c>
      <c r="AY141" s="14" t="s">
        <v>175</v>
      </c>
      <c r="BE141" s="157">
        <f t="shared" si="4"/>
        <v>0</v>
      </c>
      <c r="BF141" s="157">
        <f t="shared" si="5"/>
        <v>39.200000000000003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4" t="s">
        <v>182</v>
      </c>
      <c r="BK141" s="157">
        <f t="shared" si="9"/>
        <v>39.200000000000003</v>
      </c>
      <c r="BL141" s="14" t="s">
        <v>296</v>
      </c>
      <c r="BM141" s="156" t="s">
        <v>250</v>
      </c>
    </row>
    <row r="142" spans="1:65" s="2" customFormat="1" ht="24.15" customHeight="1">
      <c r="A142" s="26"/>
      <c r="B142" s="144"/>
      <c r="C142" s="158" t="s">
        <v>251</v>
      </c>
      <c r="D142" s="158" t="s">
        <v>285</v>
      </c>
      <c r="E142" s="159" t="s">
        <v>986</v>
      </c>
      <c r="F142" s="160" t="s">
        <v>987</v>
      </c>
      <c r="G142" s="161" t="s">
        <v>254</v>
      </c>
      <c r="H142" s="162">
        <v>12</v>
      </c>
      <c r="I142" s="163">
        <v>5.67</v>
      </c>
      <c r="J142" s="163">
        <f t="shared" si="0"/>
        <v>68.040000000000006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949</v>
      </c>
      <c r="AT142" s="156" t="s">
        <v>285</v>
      </c>
      <c r="AU142" s="156" t="s">
        <v>182</v>
      </c>
      <c r="AY142" s="14" t="s">
        <v>175</v>
      </c>
      <c r="BE142" s="157">
        <f t="shared" si="4"/>
        <v>0</v>
      </c>
      <c r="BF142" s="157">
        <f t="shared" si="5"/>
        <v>68.040000000000006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4" t="s">
        <v>182</v>
      </c>
      <c r="BK142" s="157">
        <f t="shared" si="9"/>
        <v>68.040000000000006</v>
      </c>
      <c r="BL142" s="14" t="s">
        <v>296</v>
      </c>
      <c r="BM142" s="156" t="s">
        <v>255</v>
      </c>
    </row>
    <row r="143" spans="1:65" s="2" customFormat="1" ht="16.5" customHeight="1">
      <c r="A143" s="26"/>
      <c r="B143" s="144"/>
      <c r="C143" s="145" t="s">
        <v>217</v>
      </c>
      <c r="D143" s="145" t="s">
        <v>177</v>
      </c>
      <c r="E143" s="146" t="s">
        <v>988</v>
      </c>
      <c r="F143" s="147" t="s">
        <v>989</v>
      </c>
      <c r="G143" s="148" t="s">
        <v>254</v>
      </c>
      <c r="H143" s="149">
        <v>1</v>
      </c>
      <c r="I143" s="150">
        <v>38.92</v>
      </c>
      <c r="J143" s="150">
        <f t="shared" si="0"/>
        <v>38.92</v>
      </c>
      <c r="K143" s="151"/>
      <c r="L143" s="27"/>
      <c r="M143" s="152" t="s">
        <v>1</v>
      </c>
      <c r="N143" s="153" t="s">
        <v>35</v>
      </c>
      <c r="O143" s="154">
        <v>0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296</v>
      </c>
      <c r="AT143" s="156" t="s">
        <v>177</v>
      </c>
      <c r="AU143" s="156" t="s">
        <v>182</v>
      </c>
      <c r="AY143" s="14" t="s">
        <v>175</v>
      </c>
      <c r="BE143" s="157">
        <f t="shared" si="4"/>
        <v>0</v>
      </c>
      <c r="BF143" s="157">
        <f t="shared" si="5"/>
        <v>38.92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4" t="s">
        <v>182</v>
      </c>
      <c r="BK143" s="157">
        <f t="shared" si="9"/>
        <v>38.92</v>
      </c>
      <c r="BL143" s="14" t="s">
        <v>296</v>
      </c>
      <c r="BM143" s="156" t="s">
        <v>258</v>
      </c>
    </row>
    <row r="144" spans="1:65" s="2" customFormat="1" ht="16.5" customHeight="1">
      <c r="A144" s="26"/>
      <c r="B144" s="144"/>
      <c r="C144" s="145" t="s">
        <v>259</v>
      </c>
      <c r="D144" s="145" t="s">
        <v>177</v>
      </c>
      <c r="E144" s="146" t="s">
        <v>990</v>
      </c>
      <c r="F144" s="147" t="s">
        <v>991</v>
      </c>
      <c r="G144" s="148" t="s">
        <v>254</v>
      </c>
      <c r="H144" s="149">
        <v>1</v>
      </c>
      <c r="I144" s="150">
        <v>23.24</v>
      </c>
      <c r="J144" s="150">
        <f t="shared" si="0"/>
        <v>23.24</v>
      </c>
      <c r="K144" s="151"/>
      <c r="L144" s="27"/>
      <c r="M144" s="152" t="s">
        <v>1</v>
      </c>
      <c r="N144" s="153" t="s">
        <v>35</v>
      </c>
      <c r="O144" s="154">
        <v>0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296</v>
      </c>
      <c r="AT144" s="156" t="s">
        <v>177</v>
      </c>
      <c r="AU144" s="156" t="s">
        <v>182</v>
      </c>
      <c r="AY144" s="14" t="s">
        <v>175</v>
      </c>
      <c r="BE144" s="157">
        <f t="shared" si="4"/>
        <v>0</v>
      </c>
      <c r="BF144" s="157">
        <f t="shared" si="5"/>
        <v>23.24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4" t="s">
        <v>182</v>
      </c>
      <c r="BK144" s="157">
        <f t="shared" si="9"/>
        <v>23.24</v>
      </c>
      <c r="BL144" s="14" t="s">
        <v>296</v>
      </c>
      <c r="BM144" s="156" t="s">
        <v>262</v>
      </c>
    </row>
    <row r="145" spans="1:65" s="2" customFormat="1" ht="16.5" customHeight="1">
      <c r="A145" s="26"/>
      <c r="B145" s="144"/>
      <c r="C145" s="145" t="s">
        <v>220</v>
      </c>
      <c r="D145" s="145" t="s">
        <v>177</v>
      </c>
      <c r="E145" s="146" t="s">
        <v>992</v>
      </c>
      <c r="F145" s="147" t="s">
        <v>993</v>
      </c>
      <c r="G145" s="148" t="s">
        <v>254</v>
      </c>
      <c r="H145" s="149">
        <v>1</v>
      </c>
      <c r="I145" s="150">
        <v>23.24</v>
      </c>
      <c r="J145" s="150">
        <f t="shared" si="0"/>
        <v>23.24</v>
      </c>
      <c r="K145" s="151"/>
      <c r="L145" s="27"/>
      <c r="M145" s="152" t="s">
        <v>1</v>
      </c>
      <c r="N145" s="153" t="s">
        <v>35</v>
      </c>
      <c r="O145" s="154">
        <v>0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296</v>
      </c>
      <c r="AT145" s="156" t="s">
        <v>177</v>
      </c>
      <c r="AU145" s="156" t="s">
        <v>182</v>
      </c>
      <c r="AY145" s="14" t="s">
        <v>175</v>
      </c>
      <c r="BE145" s="157">
        <f t="shared" si="4"/>
        <v>0</v>
      </c>
      <c r="BF145" s="157">
        <f t="shared" si="5"/>
        <v>23.24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4" t="s">
        <v>182</v>
      </c>
      <c r="BK145" s="157">
        <f t="shared" si="9"/>
        <v>23.24</v>
      </c>
      <c r="BL145" s="14" t="s">
        <v>296</v>
      </c>
      <c r="BM145" s="156" t="s">
        <v>265</v>
      </c>
    </row>
    <row r="146" spans="1:65" s="2" customFormat="1" ht="16.5" customHeight="1">
      <c r="A146" s="26"/>
      <c r="B146" s="144"/>
      <c r="C146" s="145" t="s">
        <v>267</v>
      </c>
      <c r="D146" s="145" t="s">
        <v>177</v>
      </c>
      <c r="E146" s="146" t="s">
        <v>994</v>
      </c>
      <c r="F146" s="147" t="s">
        <v>995</v>
      </c>
      <c r="G146" s="148" t="s">
        <v>254</v>
      </c>
      <c r="H146" s="149">
        <v>1</v>
      </c>
      <c r="I146" s="150">
        <v>23.24</v>
      </c>
      <c r="J146" s="150">
        <f t="shared" si="0"/>
        <v>23.24</v>
      </c>
      <c r="K146" s="151"/>
      <c r="L146" s="27"/>
      <c r="M146" s="152" t="s">
        <v>1</v>
      </c>
      <c r="N146" s="153" t="s">
        <v>35</v>
      </c>
      <c r="O146" s="154">
        <v>0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296</v>
      </c>
      <c r="AT146" s="156" t="s">
        <v>177</v>
      </c>
      <c r="AU146" s="156" t="s">
        <v>182</v>
      </c>
      <c r="AY146" s="14" t="s">
        <v>175</v>
      </c>
      <c r="BE146" s="157">
        <f t="shared" si="4"/>
        <v>0</v>
      </c>
      <c r="BF146" s="157">
        <f t="shared" si="5"/>
        <v>23.24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4" t="s">
        <v>182</v>
      </c>
      <c r="BK146" s="157">
        <f t="shared" si="9"/>
        <v>23.24</v>
      </c>
      <c r="BL146" s="14" t="s">
        <v>296</v>
      </c>
      <c r="BM146" s="156" t="s">
        <v>270</v>
      </c>
    </row>
    <row r="147" spans="1:65" s="2" customFormat="1" ht="16.5" customHeight="1">
      <c r="A147" s="26"/>
      <c r="B147" s="144"/>
      <c r="C147" s="158" t="s">
        <v>224</v>
      </c>
      <c r="D147" s="158" t="s">
        <v>285</v>
      </c>
      <c r="E147" s="159" t="s">
        <v>996</v>
      </c>
      <c r="F147" s="160" t="s">
        <v>997</v>
      </c>
      <c r="G147" s="161" t="s">
        <v>254</v>
      </c>
      <c r="H147" s="162">
        <v>1</v>
      </c>
      <c r="I147" s="163">
        <v>381.92</v>
      </c>
      <c r="J147" s="163">
        <f t="shared" si="0"/>
        <v>381.92</v>
      </c>
      <c r="K147" s="164"/>
      <c r="L147" s="165"/>
      <c r="M147" s="166" t="s">
        <v>1</v>
      </c>
      <c r="N147" s="167" t="s">
        <v>35</v>
      </c>
      <c r="O147" s="154">
        <v>0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949</v>
      </c>
      <c r="AT147" s="156" t="s">
        <v>285</v>
      </c>
      <c r="AU147" s="156" t="s">
        <v>182</v>
      </c>
      <c r="AY147" s="14" t="s">
        <v>175</v>
      </c>
      <c r="BE147" s="157">
        <f t="shared" si="4"/>
        <v>0</v>
      </c>
      <c r="BF147" s="157">
        <f t="shared" si="5"/>
        <v>381.92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4" t="s">
        <v>182</v>
      </c>
      <c r="BK147" s="157">
        <f t="shared" si="9"/>
        <v>381.92</v>
      </c>
      <c r="BL147" s="14" t="s">
        <v>296</v>
      </c>
      <c r="BM147" s="156" t="s">
        <v>273</v>
      </c>
    </row>
    <row r="148" spans="1:65" s="2" customFormat="1" ht="16.5" customHeight="1">
      <c r="A148" s="26"/>
      <c r="B148" s="144"/>
      <c r="C148" s="158" t="s">
        <v>274</v>
      </c>
      <c r="D148" s="158" t="s">
        <v>285</v>
      </c>
      <c r="E148" s="159" t="s">
        <v>998</v>
      </c>
      <c r="F148" s="160" t="s">
        <v>999</v>
      </c>
      <c r="G148" s="161" t="s">
        <v>254</v>
      </c>
      <c r="H148" s="162">
        <v>1</v>
      </c>
      <c r="I148" s="163">
        <v>201.04</v>
      </c>
      <c r="J148" s="163">
        <f t="shared" si="0"/>
        <v>201.04</v>
      </c>
      <c r="K148" s="164"/>
      <c r="L148" s="165"/>
      <c r="M148" s="166" t="s">
        <v>1</v>
      </c>
      <c r="N148" s="167" t="s">
        <v>35</v>
      </c>
      <c r="O148" s="154">
        <v>0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949</v>
      </c>
      <c r="AT148" s="156" t="s">
        <v>285</v>
      </c>
      <c r="AU148" s="156" t="s">
        <v>182</v>
      </c>
      <c r="AY148" s="14" t="s">
        <v>175</v>
      </c>
      <c r="BE148" s="157">
        <f t="shared" si="4"/>
        <v>0</v>
      </c>
      <c r="BF148" s="157">
        <f t="shared" si="5"/>
        <v>201.04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4" t="s">
        <v>182</v>
      </c>
      <c r="BK148" s="157">
        <f t="shared" si="9"/>
        <v>201.04</v>
      </c>
      <c r="BL148" s="14" t="s">
        <v>296</v>
      </c>
      <c r="BM148" s="156" t="s">
        <v>277</v>
      </c>
    </row>
    <row r="149" spans="1:65" s="2" customFormat="1" ht="16.5" customHeight="1">
      <c r="A149" s="26"/>
      <c r="B149" s="144"/>
      <c r="C149" s="158" t="s">
        <v>227</v>
      </c>
      <c r="D149" s="158" t="s">
        <v>285</v>
      </c>
      <c r="E149" s="159" t="s">
        <v>1000</v>
      </c>
      <c r="F149" s="160" t="s">
        <v>993</v>
      </c>
      <c r="G149" s="161" t="s">
        <v>254</v>
      </c>
      <c r="H149" s="162">
        <v>1</v>
      </c>
      <c r="I149" s="163">
        <v>226.38</v>
      </c>
      <c r="J149" s="163">
        <f t="shared" si="0"/>
        <v>226.38</v>
      </c>
      <c r="K149" s="164"/>
      <c r="L149" s="165"/>
      <c r="M149" s="166" t="s">
        <v>1</v>
      </c>
      <c r="N149" s="167" t="s">
        <v>35</v>
      </c>
      <c r="O149" s="154">
        <v>0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949</v>
      </c>
      <c r="AT149" s="156" t="s">
        <v>285</v>
      </c>
      <c r="AU149" s="156" t="s">
        <v>182</v>
      </c>
      <c r="AY149" s="14" t="s">
        <v>175</v>
      </c>
      <c r="BE149" s="157">
        <f t="shared" si="4"/>
        <v>0</v>
      </c>
      <c r="BF149" s="157">
        <f t="shared" si="5"/>
        <v>226.38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4" t="s">
        <v>182</v>
      </c>
      <c r="BK149" s="157">
        <f t="shared" si="9"/>
        <v>226.38</v>
      </c>
      <c r="BL149" s="14" t="s">
        <v>296</v>
      </c>
      <c r="BM149" s="156" t="s">
        <v>280</v>
      </c>
    </row>
    <row r="150" spans="1:65" s="2" customFormat="1" ht="16.5" customHeight="1">
      <c r="A150" s="26"/>
      <c r="B150" s="144"/>
      <c r="C150" s="158" t="s">
        <v>281</v>
      </c>
      <c r="D150" s="158" t="s">
        <v>285</v>
      </c>
      <c r="E150" s="159" t="s">
        <v>1001</v>
      </c>
      <c r="F150" s="160" t="s">
        <v>995</v>
      </c>
      <c r="G150" s="161" t="s">
        <v>254</v>
      </c>
      <c r="H150" s="162">
        <v>1</v>
      </c>
      <c r="I150" s="163">
        <v>213.64</v>
      </c>
      <c r="J150" s="163">
        <f t="shared" si="0"/>
        <v>213.64</v>
      </c>
      <c r="K150" s="164"/>
      <c r="L150" s="165"/>
      <c r="M150" s="166" t="s">
        <v>1</v>
      </c>
      <c r="N150" s="167" t="s">
        <v>35</v>
      </c>
      <c r="O150" s="154">
        <v>0</v>
      </c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949</v>
      </c>
      <c r="AT150" s="156" t="s">
        <v>285</v>
      </c>
      <c r="AU150" s="156" t="s">
        <v>182</v>
      </c>
      <c r="AY150" s="14" t="s">
        <v>175</v>
      </c>
      <c r="BE150" s="157">
        <f t="shared" si="4"/>
        <v>0</v>
      </c>
      <c r="BF150" s="157">
        <f t="shared" si="5"/>
        <v>213.64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4" t="s">
        <v>182</v>
      </c>
      <c r="BK150" s="157">
        <f t="shared" si="9"/>
        <v>213.64</v>
      </c>
      <c r="BL150" s="14" t="s">
        <v>296</v>
      </c>
      <c r="BM150" s="156" t="s">
        <v>284</v>
      </c>
    </row>
    <row r="151" spans="1:65" s="2" customFormat="1" ht="21.75" customHeight="1">
      <c r="A151" s="26"/>
      <c r="B151" s="144"/>
      <c r="C151" s="145" t="s">
        <v>232</v>
      </c>
      <c r="D151" s="145" t="s">
        <v>177</v>
      </c>
      <c r="E151" s="146" t="s">
        <v>1002</v>
      </c>
      <c r="F151" s="147" t="s">
        <v>1003</v>
      </c>
      <c r="G151" s="148" t="s">
        <v>254</v>
      </c>
      <c r="H151" s="149">
        <v>30</v>
      </c>
      <c r="I151" s="150">
        <v>3.13</v>
      </c>
      <c r="J151" s="150">
        <f t="shared" si="0"/>
        <v>93.9</v>
      </c>
      <c r="K151" s="151"/>
      <c r="L151" s="27"/>
      <c r="M151" s="152" t="s">
        <v>1</v>
      </c>
      <c r="N151" s="153" t="s">
        <v>35</v>
      </c>
      <c r="O151" s="154">
        <v>0.28000000000000003</v>
      </c>
      <c r="P151" s="154">
        <f t="shared" si="1"/>
        <v>8.4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296</v>
      </c>
      <c r="AT151" s="156" t="s">
        <v>177</v>
      </c>
      <c r="AU151" s="156" t="s">
        <v>182</v>
      </c>
      <c r="AY151" s="14" t="s">
        <v>175</v>
      </c>
      <c r="BE151" s="157">
        <f t="shared" si="4"/>
        <v>0</v>
      </c>
      <c r="BF151" s="157">
        <f t="shared" si="5"/>
        <v>93.9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4" t="s">
        <v>182</v>
      </c>
      <c r="BK151" s="157">
        <f t="shared" si="9"/>
        <v>93.9</v>
      </c>
      <c r="BL151" s="14" t="s">
        <v>296</v>
      </c>
      <c r="BM151" s="156" t="s">
        <v>288</v>
      </c>
    </row>
    <row r="152" spans="1:65" s="2" customFormat="1" ht="24.15" customHeight="1">
      <c r="A152" s="26"/>
      <c r="B152" s="144"/>
      <c r="C152" s="158" t="s">
        <v>290</v>
      </c>
      <c r="D152" s="158" t="s">
        <v>285</v>
      </c>
      <c r="E152" s="159" t="s">
        <v>1004</v>
      </c>
      <c r="F152" s="160" t="s">
        <v>1005</v>
      </c>
      <c r="G152" s="161" t="s">
        <v>254</v>
      </c>
      <c r="H152" s="162">
        <v>30</v>
      </c>
      <c r="I152" s="163">
        <v>24.75</v>
      </c>
      <c r="J152" s="163">
        <f t="shared" si="0"/>
        <v>742.5</v>
      </c>
      <c r="K152" s="164"/>
      <c r="L152" s="165"/>
      <c r="M152" s="166" t="s">
        <v>1</v>
      </c>
      <c r="N152" s="167" t="s">
        <v>35</v>
      </c>
      <c r="O152" s="154">
        <v>0</v>
      </c>
      <c r="P152" s="154">
        <f t="shared" si="1"/>
        <v>0</v>
      </c>
      <c r="Q152" s="154">
        <v>6.0000000000000001E-3</v>
      </c>
      <c r="R152" s="154">
        <f t="shared" si="2"/>
        <v>0.18</v>
      </c>
      <c r="S152" s="154">
        <v>0</v>
      </c>
      <c r="T152" s="155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949</v>
      </c>
      <c r="AT152" s="156" t="s">
        <v>285</v>
      </c>
      <c r="AU152" s="156" t="s">
        <v>182</v>
      </c>
      <c r="AY152" s="14" t="s">
        <v>175</v>
      </c>
      <c r="BE152" s="157">
        <f t="shared" si="4"/>
        <v>0</v>
      </c>
      <c r="BF152" s="157">
        <f t="shared" si="5"/>
        <v>742.5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4" t="s">
        <v>182</v>
      </c>
      <c r="BK152" s="157">
        <f t="shared" si="9"/>
        <v>742.5</v>
      </c>
      <c r="BL152" s="14" t="s">
        <v>296</v>
      </c>
      <c r="BM152" s="156" t="s">
        <v>293</v>
      </c>
    </row>
    <row r="153" spans="1:65" s="2" customFormat="1" ht="24.15" customHeight="1">
      <c r="A153" s="26"/>
      <c r="B153" s="144"/>
      <c r="C153" s="145" t="s">
        <v>235</v>
      </c>
      <c r="D153" s="145" t="s">
        <v>177</v>
      </c>
      <c r="E153" s="146" t="s">
        <v>1006</v>
      </c>
      <c r="F153" s="147" t="s">
        <v>1007</v>
      </c>
      <c r="G153" s="148" t="s">
        <v>254</v>
      </c>
      <c r="H153" s="149">
        <v>12</v>
      </c>
      <c r="I153" s="150">
        <v>3.75</v>
      </c>
      <c r="J153" s="150">
        <f t="shared" si="0"/>
        <v>45</v>
      </c>
      <c r="K153" s="151"/>
      <c r="L153" s="27"/>
      <c r="M153" s="152" t="s">
        <v>1</v>
      </c>
      <c r="N153" s="153" t="s">
        <v>35</v>
      </c>
      <c r="O153" s="154">
        <v>0.33500000000000002</v>
      </c>
      <c r="P153" s="154">
        <f t="shared" si="1"/>
        <v>4.0200000000000005</v>
      </c>
      <c r="Q153" s="154">
        <v>0</v>
      </c>
      <c r="R153" s="154">
        <f t="shared" si="2"/>
        <v>0</v>
      </c>
      <c r="S153" s="154">
        <v>0</v>
      </c>
      <c r="T153" s="155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296</v>
      </c>
      <c r="AT153" s="156" t="s">
        <v>177</v>
      </c>
      <c r="AU153" s="156" t="s">
        <v>182</v>
      </c>
      <c r="AY153" s="14" t="s">
        <v>175</v>
      </c>
      <c r="BE153" s="157">
        <f t="shared" si="4"/>
        <v>0</v>
      </c>
      <c r="BF153" s="157">
        <f t="shared" si="5"/>
        <v>45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4" t="s">
        <v>182</v>
      </c>
      <c r="BK153" s="157">
        <f t="shared" si="9"/>
        <v>45</v>
      </c>
      <c r="BL153" s="14" t="s">
        <v>296</v>
      </c>
      <c r="BM153" s="156" t="s">
        <v>296</v>
      </c>
    </row>
    <row r="154" spans="1:65" s="2" customFormat="1" ht="37.799999999999997" customHeight="1">
      <c r="A154" s="26"/>
      <c r="B154" s="144"/>
      <c r="C154" s="158" t="s">
        <v>297</v>
      </c>
      <c r="D154" s="158" t="s">
        <v>285</v>
      </c>
      <c r="E154" s="159" t="s">
        <v>1008</v>
      </c>
      <c r="F154" s="160" t="s">
        <v>1009</v>
      </c>
      <c r="G154" s="161" t="s">
        <v>254</v>
      </c>
      <c r="H154" s="162">
        <v>12</v>
      </c>
      <c r="I154" s="163">
        <v>17.61</v>
      </c>
      <c r="J154" s="163">
        <f t="shared" ref="J154:J185" si="10">ROUND(I154*H154,2)</f>
        <v>211.32</v>
      </c>
      <c r="K154" s="164"/>
      <c r="L154" s="165"/>
      <c r="M154" s="166" t="s">
        <v>1</v>
      </c>
      <c r="N154" s="167" t="s">
        <v>35</v>
      </c>
      <c r="O154" s="154">
        <v>0</v>
      </c>
      <c r="P154" s="154">
        <f t="shared" ref="P154:P185" si="11">O154*H154</f>
        <v>0</v>
      </c>
      <c r="Q154" s="154">
        <v>2.66E-3</v>
      </c>
      <c r="R154" s="154">
        <f t="shared" ref="R154:R185" si="12">Q154*H154</f>
        <v>3.1920000000000004E-2</v>
      </c>
      <c r="S154" s="154">
        <v>0</v>
      </c>
      <c r="T154" s="155">
        <f t="shared" ref="T154:T185" si="13"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949</v>
      </c>
      <c r="AT154" s="156" t="s">
        <v>285</v>
      </c>
      <c r="AU154" s="156" t="s">
        <v>182</v>
      </c>
      <c r="AY154" s="14" t="s">
        <v>175</v>
      </c>
      <c r="BE154" s="157">
        <f t="shared" ref="BE154:BE178" si="14">IF(N154="základná",J154,0)</f>
        <v>0</v>
      </c>
      <c r="BF154" s="157">
        <f t="shared" ref="BF154:BF178" si="15">IF(N154="znížená",J154,0)</f>
        <v>211.32</v>
      </c>
      <c r="BG154" s="157">
        <f t="shared" ref="BG154:BG178" si="16">IF(N154="zákl. prenesená",J154,0)</f>
        <v>0</v>
      </c>
      <c r="BH154" s="157">
        <f t="shared" ref="BH154:BH178" si="17">IF(N154="zníž. prenesená",J154,0)</f>
        <v>0</v>
      </c>
      <c r="BI154" s="157">
        <f t="shared" ref="BI154:BI178" si="18">IF(N154="nulová",J154,0)</f>
        <v>0</v>
      </c>
      <c r="BJ154" s="14" t="s">
        <v>182</v>
      </c>
      <c r="BK154" s="157">
        <f t="shared" ref="BK154:BK178" si="19">ROUND(I154*H154,2)</f>
        <v>211.32</v>
      </c>
      <c r="BL154" s="14" t="s">
        <v>296</v>
      </c>
      <c r="BM154" s="156" t="s">
        <v>300</v>
      </c>
    </row>
    <row r="155" spans="1:65" s="2" customFormat="1" ht="24.15" customHeight="1">
      <c r="A155" s="26"/>
      <c r="B155" s="144"/>
      <c r="C155" s="145" t="s">
        <v>239</v>
      </c>
      <c r="D155" s="145" t="s">
        <v>177</v>
      </c>
      <c r="E155" s="146" t="s">
        <v>1010</v>
      </c>
      <c r="F155" s="147" t="s">
        <v>1011</v>
      </c>
      <c r="G155" s="148" t="s">
        <v>254</v>
      </c>
      <c r="H155" s="149">
        <v>1</v>
      </c>
      <c r="I155" s="150">
        <v>3.47</v>
      </c>
      <c r="J155" s="150">
        <f t="shared" si="10"/>
        <v>3.47</v>
      </c>
      <c r="K155" s="151"/>
      <c r="L155" s="27"/>
      <c r="M155" s="152" t="s">
        <v>1</v>
      </c>
      <c r="N155" s="153" t="s">
        <v>35</v>
      </c>
      <c r="O155" s="154">
        <v>0.31</v>
      </c>
      <c r="P155" s="154">
        <f t="shared" si="11"/>
        <v>0.31</v>
      </c>
      <c r="Q155" s="154">
        <v>0</v>
      </c>
      <c r="R155" s="154">
        <f t="shared" si="12"/>
        <v>0</v>
      </c>
      <c r="S155" s="154">
        <v>0</v>
      </c>
      <c r="T155" s="155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296</v>
      </c>
      <c r="AT155" s="156" t="s">
        <v>177</v>
      </c>
      <c r="AU155" s="156" t="s">
        <v>182</v>
      </c>
      <c r="AY155" s="14" t="s">
        <v>175</v>
      </c>
      <c r="BE155" s="157">
        <f t="shared" si="14"/>
        <v>0</v>
      </c>
      <c r="BF155" s="157">
        <f t="shared" si="15"/>
        <v>3.47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4" t="s">
        <v>182</v>
      </c>
      <c r="BK155" s="157">
        <f t="shared" si="19"/>
        <v>3.47</v>
      </c>
      <c r="BL155" s="14" t="s">
        <v>296</v>
      </c>
      <c r="BM155" s="156" t="s">
        <v>303</v>
      </c>
    </row>
    <row r="156" spans="1:65" s="2" customFormat="1" ht="33" customHeight="1">
      <c r="A156" s="26"/>
      <c r="B156" s="144"/>
      <c r="C156" s="158" t="s">
        <v>304</v>
      </c>
      <c r="D156" s="158" t="s">
        <v>285</v>
      </c>
      <c r="E156" s="159" t="s">
        <v>1012</v>
      </c>
      <c r="F156" s="160" t="s">
        <v>1013</v>
      </c>
      <c r="G156" s="161" t="s">
        <v>254</v>
      </c>
      <c r="H156" s="162">
        <v>1</v>
      </c>
      <c r="I156" s="163">
        <v>31.91</v>
      </c>
      <c r="J156" s="163">
        <f t="shared" si="10"/>
        <v>31.91</v>
      </c>
      <c r="K156" s="164"/>
      <c r="L156" s="165"/>
      <c r="M156" s="166" t="s">
        <v>1</v>
      </c>
      <c r="N156" s="167" t="s">
        <v>35</v>
      </c>
      <c r="O156" s="154">
        <v>0</v>
      </c>
      <c r="P156" s="154">
        <f t="shared" si="11"/>
        <v>0</v>
      </c>
      <c r="Q156" s="154">
        <v>1.31E-3</v>
      </c>
      <c r="R156" s="154">
        <f t="shared" si="12"/>
        <v>1.31E-3</v>
      </c>
      <c r="S156" s="154">
        <v>0</v>
      </c>
      <c r="T156" s="155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949</v>
      </c>
      <c r="AT156" s="156" t="s">
        <v>285</v>
      </c>
      <c r="AU156" s="156" t="s">
        <v>182</v>
      </c>
      <c r="AY156" s="14" t="s">
        <v>175</v>
      </c>
      <c r="BE156" s="157">
        <f t="shared" si="14"/>
        <v>0</v>
      </c>
      <c r="BF156" s="157">
        <f t="shared" si="15"/>
        <v>31.91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4" t="s">
        <v>182</v>
      </c>
      <c r="BK156" s="157">
        <f t="shared" si="19"/>
        <v>31.91</v>
      </c>
      <c r="BL156" s="14" t="s">
        <v>296</v>
      </c>
      <c r="BM156" s="156" t="s">
        <v>307</v>
      </c>
    </row>
    <row r="157" spans="1:65" s="2" customFormat="1" ht="21.75" customHeight="1">
      <c r="A157" s="26"/>
      <c r="B157" s="144"/>
      <c r="C157" s="145" t="s">
        <v>242</v>
      </c>
      <c r="D157" s="145" t="s">
        <v>177</v>
      </c>
      <c r="E157" s="146" t="s">
        <v>1014</v>
      </c>
      <c r="F157" s="147" t="s">
        <v>1015</v>
      </c>
      <c r="G157" s="148" t="s">
        <v>254</v>
      </c>
      <c r="H157" s="149">
        <v>10</v>
      </c>
      <c r="I157" s="150">
        <v>13.19</v>
      </c>
      <c r="J157" s="150">
        <f t="shared" si="10"/>
        <v>131.9</v>
      </c>
      <c r="K157" s="151"/>
      <c r="L157" s="27"/>
      <c r="M157" s="152" t="s">
        <v>1</v>
      </c>
      <c r="N157" s="153" t="s">
        <v>35</v>
      </c>
      <c r="O157" s="154">
        <v>1.18</v>
      </c>
      <c r="P157" s="154">
        <f t="shared" si="11"/>
        <v>11.799999999999999</v>
      </c>
      <c r="Q157" s="154">
        <v>0</v>
      </c>
      <c r="R157" s="154">
        <f t="shared" si="12"/>
        <v>0</v>
      </c>
      <c r="S157" s="154">
        <v>0</v>
      </c>
      <c r="T157" s="155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296</v>
      </c>
      <c r="AT157" s="156" t="s">
        <v>177</v>
      </c>
      <c r="AU157" s="156" t="s">
        <v>182</v>
      </c>
      <c r="AY157" s="14" t="s">
        <v>175</v>
      </c>
      <c r="BE157" s="157">
        <f t="shared" si="14"/>
        <v>0</v>
      </c>
      <c r="BF157" s="157">
        <f t="shared" si="15"/>
        <v>131.9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4" t="s">
        <v>182</v>
      </c>
      <c r="BK157" s="157">
        <f t="shared" si="19"/>
        <v>131.9</v>
      </c>
      <c r="BL157" s="14" t="s">
        <v>296</v>
      </c>
      <c r="BM157" s="156" t="s">
        <v>310</v>
      </c>
    </row>
    <row r="158" spans="1:65" s="2" customFormat="1" ht="21.75" customHeight="1">
      <c r="A158" s="26"/>
      <c r="B158" s="144"/>
      <c r="C158" s="158" t="s">
        <v>311</v>
      </c>
      <c r="D158" s="158" t="s">
        <v>285</v>
      </c>
      <c r="E158" s="159" t="s">
        <v>1016</v>
      </c>
      <c r="F158" s="160" t="s">
        <v>1017</v>
      </c>
      <c r="G158" s="161" t="s">
        <v>254</v>
      </c>
      <c r="H158" s="162">
        <v>10</v>
      </c>
      <c r="I158" s="163">
        <v>2.27</v>
      </c>
      <c r="J158" s="163">
        <f t="shared" si="10"/>
        <v>22.7</v>
      </c>
      <c r="K158" s="164"/>
      <c r="L158" s="165"/>
      <c r="M158" s="166" t="s">
        <v>1</v>
      </c>
      <c r="N158" s="167" t="s">
        <v>35</v>
      </c>
      <c r="O158" s="154">
        <v>0</v>
      </c>
      <c r="P158" s="154">
        <f t="shared" si="11"/>
        <v>0</v>
      </c>
      <c r="Q158" s="154">
        <v>2.7999999999999998E-4</v>
      </c>
      <c r="R158" s="154">
        <f t="shared" si="12"/>
        <v>2.7999999999999995E-3</v>
      </c>
      <c r="S158" s="154">
        <v>0</v>
      </c>
      <c r="T158" s="15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949</v>
      </c>
      <c r="AT158" s="156" t="s">
        <v>285</v>
      </c>
      <c r="AU158" s="156" t="s">
        <v>182</v>
      </c>
      <c r="AY158" s="14" t="s">
        <v>175</v>
      </c>
      <c r="BE158" s="157">
        <f t="shared" si="14"/>
        <v>0</v>
      </c>
      <c r="BF158" s="157">
        <f t="shared" si="15"/>
        <v>22.7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4" t="s">
        <v>182</v>
      </c>
      <c r="BK158" s="157">
        <f t="shared" si="19"/>
        <v>22.7</v>
      </c>
      <c r="BL158" s="14" t="s">
        <v>296</v>
      </c>
      <c r="BM158" s="156" t="s">
        <v>315</v>
      </c>
    </row>
    <row r="159" spans="1:65" s="2" customFormat="1" ht="16.5" customHeight="1">
      <c r="A159" s="26"/>
      <c r="B159" s="144"/>
      <c r="C159" s="158" t="s">
        <v>247</v>
      </c>
      <c r="D159" s="158" t="s">
        <v>285</v>
      </c>
      <c r="E159" s="159" t="s">
        <v>1018</v>
      </c>
      <c r="F159" s="160" t="s">
        <v>1019</v>
      </c>
      <c r="G159" s="161" t="s">
        <v>254</v>
      </c>
      <c r="H159" s="162">
        <v>10</v>
      </c>
      <c r="I159" s="163">
        <v>12.51</v>
      </c>
      <c r="J159" s="163">
        <f t="shared" si="10"/>
        <v>125.1</v>
      </c>
      <c r="K159" s="164"/>
      <c r="L159" s="165"/>
      <c r="M159" s="166" t="s">
        <v>1</v>
      </c>
      <c r="N159" s="167" t="s">
        <v>35</v>
      </c>
      <c r="O159" s="154">
        <v>0</v>
      </c>
      <c r="P159" s="154">
        <f t="shared" si="11"/>
        <v>0</v>
      </c>
      <c r="Q159" s="154">
        <v>2.4000000000000001E-4</v>
      </c>
      <c r="R159" s="154">
        <f t="shared" si="12"/>
        <v>2.4000000000000002E-3</v>
      </c>
      <c r="S159" s="154">
        <v>0</v>
      </c>
      <c r="T159" s="155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949</v>
      </c>
      <c r="AT159" s="156" t="s">
        <v>285</v>
      </c>
      <c r="AU159" s="156" t="s">
        <v>182</v>
      </c>
      <c r="AY159" s="14" t="s">
        <v>175</v>
      </c>
      <c r="BE159" s="157">
        <f t="shared" si="14"/>
        <v>0</v>
      </c>
      <c r="BF159" s="157">
        <f t="shared" si="15"/>
        <v>125.1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4" t="s">
        <v>182</v>
      </c>
      <c r="BK159" s="157">
        <f t="shared" si="19"/>
        <v>125.1</v>
      </c>
      <c r="BL159" s="14" t="s">
        <v>296</v>
      </c>
      <c r="BM159" s="156" t="s">
        <v>318</v>
      </c>
    </row>
    <row r="160" spans="1:65" s="2" customFormat="1" ht="21.75" customHeight="1">
      <c r="A160" s="26"/>
      <c r="B160" s="144"/>
      <c r="C160" s="145" t="s">
        <v>319</v>
      </c>
      <c r="D160" s="145" t="s">
        <v>177</v>
      </c>
      <c r="E160" s="146" t="s">
        <v>1020</v>
      </c>
      <c r="F160" s="147" t="s">
        <v>1021</v>
      </c>
      <c r="G160" s="148" t="s">
        <v>254</v>
      </c>
      <c r="H160" s="149">
        <v>10</v>
      </c>
      <c r="I160" s="150">
        <v>3.21</v>
      </c>
      <c r="J160" s="150">
        <f t="shared" si="10"/>
        <v>32.1</v>
      </c>
      <c r="K160" s="151"/>
      <c r="L160" s="27"/>
      <c r="M160" s="152" t="s">
        <v>1</v>
      </c>
      <c r="N160" s="153" t="s">
        <v>35</v>
      </c>
      <c r="O160" s="154">
        <v>0.28699999999999998</v>
      </c>
      <c r="P160" s="154">
        <f t="shared" si="11"/>
        <v>2.8699999999999997</v>
      </c>
      <c r="Q160" s="154">
        <v>0</v>
      </c>
      <c r="R160" s="154">
        <f t="shared" si="12"/>
        <v>0</v>
      </c>
      <c r="S160" s="154">
        <v>0</v>
      </c>
      <c r="T160" s="155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296</v>
      </c>
      <c r="AT160" s="156" t="s">
        <v>177</v>
      </c>
      <c r="AU160" s="156" t="s">
        <v>182</v>
      </c>
      <c r="AY160" s="14" t="s">
        <v>175</v>
      </c>
      <c r="BE160" s="157">
        <f t="shared" si="14"/>
        <v>0</v>
      </c>
      <c r="BF160" s="157">
        <f t="shared" si="15"/>
        <v>32.1</v>
      </c>
      <c r="BG160" s="157">
        <f t="shared" si="16"/>
        <v>0</v>
      </c>
      <c r="BH160" s="157">
        <f t="shared" si="17"/>
        <v>0</v>
      </c>
      <c r="BI160" s="157">
        <f t="shared" si="18"/>
        <v>0</v>
      </c>
      <c r="BJ160" s="14" t="s">
        <v>182</v>
      </c>
      <c r="BK160" s="157">
        <f t="shared" si="19"/>
        <v>32.1</v>
      </c>
      <c r="BL160" s="14" t="s">
        <v>296</v>
      </c>
      <c r="BM160" s="156" t="s">
        <v>322</v>
      </c>
    </row>
    <row r="161" spans="1:65" s="2" customFormat="1" ht="33" customHeight="1">
      <c r="A161" s="26"/>
      <c r="B161" s="144"/>
      <c r="C161" s="158" t="s">
        <v>250</v>
      </c>
      <c r="D161" s="158" t="s">
        <v>285</v>
      </c>
      <c r="E161" s="159" t="s">
        <v>1022</v>
      </c>
      <c r="F161" s="160" t="s">
        <v>1023</v>
      </c>
      <c r="G161" s="161" t="s">
        <v>254</v>
      </c>
      <c r="H161" s="162">
        <v>10</v>
      </c>
      <c r="I161" s="163">
        <v>0.41</v>
      </c>
      <c r="J161" s="163">
        <f t="shared" si="10"/>
        <v>4.0999999999999996</v>
      </c>
      <c r="K161" s="164"/>
      <c r="L161" s="165"/>
      <c r="M161" s="166" t="s">
        <v>1</v>
      </c>
      <c r="N161" s="167" t="s">
        <v>35</v>
      </c>
      <c r="O161" s="154">
        <v>0</v>
      </c>
      <c r="P161" s="154">
        <f t="shared" si="11"/>
        <v>0</v>
      </c>
      <c r="Q161" s="154">
        <v>1E-4</v>
      </c>
      <c r="R161" s="154">
        <f t="shared" si="12"/>
        <v>1E-3</v>
      </c>
      <c r="S161" s="154">
        <v>0</v>
      </c>
      <c r="T161" s="155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949</v>
      </c>
      <c r="AT161" s="156" t="s">
        <v>285</v>
      </c>
      <c r="AU161" s="156" t="s">
        <v>182</v>
      </c>
      <c r="AY161" s="14" t="s">
        <v>175</v>
      </c>
      <c r="BE161" s="157">
        <f t="shared" si="14"/>
        <v>0</v>
      </c>
      <c r="BF161" s="157">
        <f t="shared" si="15"/>
        <v>4.0999999999999996</v>
      </c>
      <c r="BG161" s="157">
        <f t="shared" si="16"/>
        <v>0</v>
      </c>
      <c r="BH161" s="157">
        <f t="shared" si="17"/>
        <v>0</v>
      </c>
      <c r="BI161" s="157">
        <f t="shared" si="18"/>
        <v>0</v>
      </c>
      <c r="BJ161" s="14" t="s">
        <v>182</v>
      </c>
      <c r="BK161" s="157">
        <f t="shared" si="19"/>
        <v>4.0999999999999996</v>
      </c>
      <c r="BL161" s="14" t="s">
        <v>296</v>
      </c>
      <c r="BM161" s="156" t="s">
        <v>325</v>
      </c>
    </row>
    <row r="162" spans="1:65" s="2" customFormat="1" ht="24.15" customHeight="1">
      <c r="A162" s="26"/>
      <c r="B162" s="144"/>
      <c r="C162" s="158" t="s">
        <v>326</v>
      </c>
      <c r="D162" s="158" t="s">
        <v>285</v>
      </c>
      <c r="E162" s="159" t="s">
        <v>1024</v>
      </c>
      <c r="F162" s="160" t="s">
        <v>1025</v>
      </c>
      <c r="G162" s="161" t="s">
        <v>254</v>
      </c>
      <c r="H162" s="162">
        <v>6</v>
      </c>
      <c r="I162" s="163">
        <v>0.4</v>
      </c>
      <c r="J162" s="163">
        <f t="shared" si="10"/>
        <v>2.4</v>
      </c>
      <c r="K162" s="164"/>
      <c r="L162" s="165"/>
      <c r="M162" s="166" t="s">
        <v>1</v>
      </c>
      <c r="N162" s="167" t="s">
        <v>35</v>
      </c>
      <c r="O162" s="154">
        <v>0</v>
      </c>
      <c r="P162" s="154">
        <f t="shared" si="11"/>
        <v>0</v>
      </c>
      <c r="Q162" s="154">
        <v>3.0000000000000001E-5</v>
      </c>
      <c r="R162" s="154">
        <f t="shared" si="12"/>
        <v>1.8000000000000001E-4</v>
      </c>
      <c r="S162" s="154">
        <v>0</v>
      </c>
      <c r="T162" s="155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949</v>
      </c>
      <c r="AT162" s="156" t="s">
        <v>285</v>
      </c>
      <c r="AU162" s="156" t="s">
        <v>182</v>
      </c>
      <c r="AY162" s="14" t="s">
        <v>175</v>
      </c>
      <c r="BE162" s="157">
        <f t="shared" si="14"/>
        <v>0</v>
      </c>
      <c r="BF162" s="157">
        <f t="shared" si="15"/>
        <v>2.4</v>
      </c>
      <c r="BG162" s="157">
        <f t="shared" si="16"/>
        <v>0</v>
      </c>
      <c r="BH162" s="157">
        <f t="shared" si="17"/>
        <v>0</v>
      </c>
      <c r="BI162" s="157">
        <f t="shared" si="18"/>
        <v>0</v>
      </c>
      <c r="BJ162" s="14" t="s">
        <v>182</v>
      </c>
      <c r="BK162" s="157">
        <f t="shared" si="19"/>
        <v>2.4</v>
      </c>
      <c r="BL162" s="14" t="s">
        <v>296</v>
      </c>
      <c r="BM162" s="156" t="s">
        <v>329</v>
      </c>
    </row>
    <row r="163" spans="1:65" s="2" customFormat="1" ht="24.15" customHeight="1">
      <c r="A163" s="26"/>
      <c r="B163" s="144"/>
      <c r="C163" s="145" t="s">
        <v>255</v>
      </c>
      <c r="D163" s="145" t="s">
        <v>177</v>
      </c>
      <c r="E163" s="146" t="s">
        <v>1026</v>
      </c>
      <c r="F163" s="147" t="s">
        <v>1027</v>
      </c>
      <c r="G163" s="148" t="s">
        <v>314</v>
      </c>
      <c r="H163" s="149">
        <v>65</v>
      </c>
      <c r="I163" s="150">
        <v>0.67</v>
      </c>
      <c r="J163" s="150">
        <f t="shared" si="10"/>
        <v>43.55</v>
      </c>
      <c r="K163" s="151"/>
      <c r="L163" s="27"/>
      <c r="M163" s="152" t="s">
        <v>1</v>
      </c>
      <c r="N163" s="153" t="s">
        <v>35</v>
      </c>
      <c r="O163" s="154">
        <v>6.0100000000000001E-2</v>
      </c>
      <c r="P163" s="154">
        <f t="shared" si="11"/>
        <v>3.9064999999999999</v>
      </c>
      <c r="Q163" s="154">
        <v>0</v>
      </c>
      <c r="R163" s="154">
        <f t="shared" si="12"/>
        <v>0</v>
      </c>
      <c r="S163" s="154">
        <v>0</v>
      </c>
      <c r="T163" s="155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296</v>
      </c>
      <c r="AT163" s="156" t="s">
        <v>177</v>
      </c>
      <c r="AU163" s="156" t="s">
        <v>182</v>
      </c>
      <c r="AY163" s="14" t="s">
        <v>175</v>
      </c>
      <c r="BE163" s="157">
        <f t="shared" si="14"/>
        <v>0</v>
      </c>
      <c r="BF163" s="157">
        <f t="shared" si="15"/>
        <v>43.55</v>
      </c>
      <c r="BG163" s="157">
        <f t="shared" si="16"/>
        <v>0</v>
      </c>
      <c r="BH163" s="157">
        <f t="shared" si="17"/>
        <v>0</v>
      </c>
      <c r="BI163" s="157">
        <f t="shared" si="18"/>
        <v>0</v>
      </c>
      <c r="BJ163" s="14" t="s">
        <v>182</v>
      </c>
      <c r="BK163" s="157">
        <f t="shared" si="19"/>
        <v>43.55</v>
      </c>
      <c r="BL163" s="14" t="s">
        <v>296</v>
      </c>
      <c r="BM163" s="156" t="s">
        <v>332</v>
      </c>
    </row>
    <row r="164" spans="1:65" s="2" customFormat="1" ht="24.15" customHeight="1">
      <c r="A164" s="26"/>
      <c r="B164" s="144"/>
      <c r="C164" s="158" t="s">
        <v>333</v>
      </c>
      <c r="D164" s="158" t="s">
        <v>285</v>
      </c>
      <c r="E164" s="159" t="s">
        <v>1028</v>
      </c>
      <c r="F164" s="160" t="s">
        <v>1029</v>
      </c>
      <c r="G164" s="161" t="s">
        <v>314</v>
      </c>
      <c r="H164" s="162">
        <v>10</v>
      </c>
      <c r="I164" s="163">
        <v>0.53</v>
      </c>
      <c r="J164" s="163">
        <f t="shared" si="10"/>
        <v>5.3</v>
      </c>
      <c r="K164" s="164"/>
      <c r="L164" s="165"/>
      <c r="M164" s="166" t="s">
        <v>1</v>
      </c>
      <c r="N164" s="167" t="s">
        <v>35</v>
      </c>
      <c r="O164" s="154">
        <v>0</v>
      </c>
      <c r="P164" s="154">
        <f t="shared" si="11"/>
        <v>0</v>
      </c>
      <c r="Q164" s="154">
        <v>8.0000000000000007E-5</v>
      </c>
      <c r="R164" s="154">
        <f t="shared" si="12"/>
        <v>8.0000000000000004E-4</v>
      </c>
      <c r="S164" s="154">
        <v>0</v>
      </c>
      <c r="T164" s="155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949</v>
      </c>
      <c r="AT164" s="156" t="s">
        <v>285</v>
      </c>
      <c r="AU164" s="156" t="s">
        <v>182</v>
      </c>
      <c r="AY164" s="14" t="s">
        <v>175</v>
      </c>
      <c r="BE164" s="157">
        <f t="shared" si="14"/>
        <v>0</v>
      </c>
      <c r="BF164" s="157">
        <f t="shared" si="15"/>
        <v>5.3</v>
      </c>
      <c r="BG164" s="157">
        <f t="shared" si="16"/>
        <v>0</v>
      </c>
      <c r="BH164" s="157">
        <f t="shared" si="17"/>
        <v>0</v>
      </c>
      <c r="BI164" s="157">
        <f t="shared" si="18"/>
        <v>0</v>
      </c>
      <c r="BJ164" s="14" t="s">
        <v>182</v>
      </c>
      <c r="BK164" s="157">
        <f t="shared" si="19"/>
        <v>5.3</v>
      </c>
      <c r="BL164" s="14" t="s">
        <v>296</v>
      </c>
      <c r="BM164" s="156" t="s">
        <v>336</v>
      </c>
    </row>
    <row r="165" spans="1:65" s="2" customFormat="1" ht="24.15" customHeight="1">
      <c r="A165" s="26"/>
      <c r="B165" s="144"/>
      <c r="C165" s="158" t="s">
        <v>258</v>
      </c>
      <c r="D165" s="158" t="s">
        <v>285</v>
      </c>
      <c r="E165" s="159" t="s">
        <v>1030</v>
      </c>
      <c r="F165" s="160" t="s">
        <v>1031</v>
      </c>
      <c r="G165" s="161" t="s">
        <v>314</v>
      </c>
      <c r="H165" s="162">
        <v>5</v>
      </c>
      <c r="I165" s="163">
        <v>0.34</v>
      </c>
      <c r="J165" s="163">
        <f t="shared" si="10"/>
        <v>1.7</v>
      </c>
      <c r="K165" s="164"/>
      <c r="L165" s="165"/>
      <c r="M165" s="166" t="s">
        <v>1</v>
      </c>
      <c r="N165" s="167" t="s">
        <v>35</v>
      </c>
      <c r="O165" s="154">
        <v>0</v>
      </c>
      <c r="P165" s="154">
        <f t="shared" si="11"/>
        <v>0</v>
      </c>
      <c r="Q165" s="154">
        <v>5.0000000000000002E-5</v>
      </c>
      <c r="R165" s="154">
        <f t="shared" si="12"/>
        <v>2.5000000000000001E-4</v>
      </c>
      <c r="S165" s="154">
        <v>0</v>
      </c>
      <c r="T165" s="155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949</v>
      </c>
      <c r="AT165" s="156" t="s">
        <v>285</v>
      </c>
      <c r="AU165" s="156" t="s">
        <v>182</v>
      </c>
      <c r="AY165" s="14" t="s">
        <v>175</v>
      </c>
      <c r="BE165" s="157">
        <f t="shared" si="14"/>
        <v>0</v>
      </c>
      <c r="BF165" s="157">
        <f t="shared" si="15"/>
        <v>1.7</v>
      </c>
      <c r="BG165" s="157">
        <f t="shared" si="16"/>
        <v>0</v>
      </c>
      <c r="BH165" s="157">
        <f t="shared" si="17"/>
        <v>0</v>
      </c>
      <c r="BI165" s="157">
        <f t="shared" si="18"/>
        <v>0</v>
      </c>
      <c r="BJ165" s="14" t="s">
        <v>182</v>
      </c>
      <c r="BK165" s="157">
        <f t="shared" si="19"/>
        <v>1.7</v>
      </c>
      <c r="BL165" s="14" t="s">
        <v>296</v>
      </c>
      <c r="BM165" s="156" t="s">
        <v>339</v>
      </c>
    </row>
    <row r="166" spans="1:65" s="2" customFormat="1" ht="24.15" customHeight="1">
      <c r="A166" s="26"/>
      <c r="B166" s="144"/>
      <c r="C166" s="158" t="s">
        <v>340</v>
      </c>
      <c r="D166" s="158" t="s">
        <v>285</v>
      </c>
      <c r="E166" s="159" t="s">
        <v>1032</v>
      </c>
      <c r="F166" s="160" t="s">
        <v>1033</v>
      </c>
      <c r="G166" s="161" t="s">
        <v>314</v>
      </c>
      <c r="H166" s="162">
        <v>10</v>
      </c>
      <c r="I166" s="163">
        <v>0.85</v>
      </c>
      <c r="J166" s="163">
        <f t="shared" si="10"/>
        <v>8.5</v>
      </c>
      <c r="K166" s="164"/>
      <c r="L166" s="165"/>
      <c r="M166" s="166" t="s">
        <v>1</v>
      </c>
      <c r="N166" s="167" t="s">
        <v>35</v>
      </c>
      <c r="O166" s="154">
        <v>0</v>
      </c>
      <c r="P166" s="154">
        <f t="shared" si="11"/>
        <v>0</v>
      </c>
      <c r="Q166" s="154">
        <v>1.2E-4</v>
      </c>
      <c r="R166" s="154">
        <f t="shared" si="12"/>
        <v>1.2000000000000001E-3</v>
      </c>
      <c r="S166" s="154">
        <v>0</v>
      </c>
      <c r="T166" s="155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949</v>
      </c>
      <c r="AT166" s="156" t="s">
        <v>285</v>
      </c>
      <c r="AU166" s="156" t="s">
        <v>182</v>
      </c>
      <c r="AY166" s="14" t="s">
        <v>175</v>
      </c>
      <c r="BE166" s="157">
        <f t="shared" si="14"/>
        <v>0</v>
      </c>
      <c r="BF166" s="157">
        <f t="shared" si="15"/>
        <v>8.5</v>
      </c>
      <c r="BG166" s="157">
        <f t="shared" si="16"/>
        <v>0</v>
      </c>
      <c r="BH166" s="157">
        <f t="shared" si="17"/>
        <v>0</v>
      </c>
      <c r="BI166" s="157">
        <f t="shared" si="18"/>
        <v>0</v>
      </c>
      <c r="BJ166" s="14" t="s">
        <v>182</v>
      </c>
      <c r="BK166" s="157">
        <f t="shared" si="19"/>
        <v>8.5</v>
      </c>
      <c r="BL166" s="14" t="s">
        <v>296</v>
      </c>
      <c r="BM166" s="156" t="s">
        <v>343</v>
      </c>
    </row>
    <row r="167" spans="1:65" s="2" customFormat="1" ht="21.75" customHeight="1">
      <c r="A167" s="26"/>
      <c r="B167" s="144"/>
      <c r="C167" s="145" t="s">
        <v>262</v>
      </c>
      <c r="D167" s="145" t="s">
        <v>177</v>
      </c>
      <c r="E167" s="146" t="s">
        <v>1034</v>
      </c>
      <c r="F167" s="147" t="s">
        <v>1035</v>
      </c>
      <c r="G167" s="148" t="s">
        <v>314</v>
      </c>
      <c r="H167" s="149">
        <v>156</v>
      </c>
      <c r="I167" s="150">
        <v>0.5</v>
      </c>
      <c r="J167" s="150">
        <f t="shared" si="10"/>
        <v>78</v>
      </c>
      <c r="K167" s="151"/>
      <c r="L167" s="27"/>
      <c r="M167" s="152" t="s">
        <v>1</v>
      </c>
      <c r="N167" s="153" t="s">
        <v>35</v>
      </c>
      <c r="O167" s="154">
        <v>4.4999999999999998E-2</v>
      </c>
      <c r="P167" s="154">
        <f t="shared" si="11"/>
        <v>7.02</v>
      </c>
      <c r="Q167" s="154">
        <v>0</v>
      </c>
      <c r="R167" s="154">
        <f t="shared" si="12"/>
        <v>0</v>
      </c>
      <c r="S167" s="154">
        <v>0</v>
      </c>
      <c r="T167" s="155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296</v>
      </c>
      <c r="AT167" s="156" t="s">
        <v>177</v>
      </c>
      <c r="AU167" s="156" t="s">
        <v>182</v>
      </c>
      <c r="AY167" s="14" t="s">
        <v>175</v>
      </c>
      <c r="BE167" s="157">
        <f t="shared" si="14"/>
        <v>0</v>
      </c>
      <c r="BF167" s="157">
        <f t="shared" si="15"/>
        <v>78</v>
      </c>
      <c r="BG167" s="157">
        <f t="shared" si="16"/>
        <v>0</v>
      </c>
      <c r="BH167" s="157">
        <f t="shared" si="17"/>
        <v>0</v>
      </c>
      <c r="BI167" s="157">
        <f t="shared" si="18"/>
        <v>0</v>
      </c>
      <c r="BJ167" s="14" t="s">
        <v>182</v>
      </c>
      <c r="BK167" s="157">
        <f t="shared" si="19"/>
        <v>78</v>
      </c>
      <c r="BL167" s="14" t="s">
        <v>296</v>
      </c>
      <c r="BM167" s="156" t="s">
        <v>347</v>
      </c>
    </row>
    <row r="168" spans="1:65" s="2" customFormat="1" ht="21.75" customHeight="1">
      <c r="A168" s="26"/>
      <c r="B168" s="144"/>
      <c r="C168" s="158" t="s">
        <v>348</v>
      </c>
      <c r="D168" s="158" t="s">
        <v>285</v>
      </c>
      <c r="E168" s="159" t="s">
        <v>1036</v>
      </c>
      <c r="F168" s="160" t="s">
        <v>1037</v>
      </c>
      <c r="G168" s="161" t="s">
        <v>314</v>
      </c>
      <c r="H168" s="162">
        <v>156</v>
      </c>
      <c r="I168" s="163">
        <v>0.33</v>
      </c>
      <c r="J168" s="163">
        <f t="shared" si="10"/>
        <v>51.48</v>
      </c>
      <c r="K168" s="164"/>
      <c r="L168" s="165"/>
      <c r="M168" s="166" t="s">
        <v>1</v>
      </c>
      <c r="N168" s="167" t="s">
        <v>35</v>
      </c>
      <c r="O168" s="154">
        <v>0</v>
      </c>
      <c r="P168" s="154">
        <f t="shared" si="11"/>
        <v>0</v>
      </c>
      <c r="Q168" s="154">
        <v>1.2E-4</v>
      </c>
      <c r="R168" s="154">
        <f t="shared" si="12"/>
        <v>1.8720000000000001E-2</v>
      </c>
      <c r="S168" s="154">
        <v>0</v>
      </c>
      <c r="T168" s="155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949</v>
      </c>
      <c r="AT168" s="156" t="s">
        <v>285</v>
      </c>
      <c r="AU168" s="156" t="s">
        <v>182</v>
      </c>
      <c r="AY168" s="14" t="s">
        <v>175</v>
      </c>
      <c r="BE168" s="157">
        <f t="shared" si="14"/>
        <v>0</v>
      </c>
      <c r="BF168" s="157">
        <f t="shared" si="15"/>
        <v>51.48</v>
      </c>
      <c r="BG168" s="157">
        <f t="shared" si="16"/>
        <v>0</v>
      </c>
      <c r="BH168" s="157">
        <f t="shared" si="17"/>
        <v>0</v>
      </c>
      <c r="BI168" s="157">
        <f t="shared" si="18"/>
        <v>0</v>
      </c>
      <c r="BJ168" s="14" t="s">
        <v>182</v>
      </c>
      <c r="BK168" s="157">
        <f t="shared" si="19"/>
        <v>51.48</v>
      </c>
      <c r="BL168" s="14" t="s">
        <v>296</v>
      </c>
      <c r="BM168" s="156" t="s">
        <v>351</v>
      </c>
    </row>
    <row r="169" spans="1:65" s="2" customFormat="1" ht="21.75" customHeight="1">
      <c r="A169" s="26"/>
      <c r="B169" s="144"/>
      <c r="C169" s="145" t="s">
        <v>265</v>
      </c>
      <c r="D169" s="145" t="s">
        <v>177</v>
      </c>
      <c r="E169" s="146" t="s">
        <v>1038</v>
      </c>
      <c r="F169" s="147" t="s">
        <v>1039</v>
      </c>
      <c r="G169" s="148" t="s">
        <v>314</v>
      </c>
      <c r="H169" s="149">
        <v>456</v>
      </c>
      <c r="I169" s="150">
        <v>0.54</v>
      </c>
      <c r="J169" s="150">
        <f t="shared" si="10"/>
        <v>246.24</v>
      </c>
      <c r="K169" s="151"/>
      <c r="L169" s="27"/>
      <c r="M169" s="152" t="s">
        <v>1</v>
      </c>
      <c r="N169" s="153" t="s">
        <v>35</v>
      </c>
      <c r="O169" s="154">
        <v>4.8000000000000001E-2</v>
      </c>
      <c r="P169" s="154">
        <f t="shared" si="11"/>
        <v>21.888000000000002</v>
      </c>
      <c r="Q169" s="154">
        <v>0</v>
      </c>
      <c r="R169" s="154">
        <f t="shared" si="12"/>
        <v>0</v>
      </c>
      <c r="S169" s="154">
        <v>0</v>
      </c>
      <c r="T169" s="155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296</v>
      </c>
      <c r="AT169" s="156" t="s">
        <v>177</v>
      </c>
      <c r="AU169" s="156" t="s">
        <v>182</v>
      </c>
      <c r="AY169" s="14" t="s">
        <v>175</v>
      </c>
      <c r="BE169" s="157">
        <f t="shared" si="14"/>
        <v>0</v>
      </c>
      <c r="BF169" s="157">
        <f t="shared" si="15"/>
        <v>246.24</v>
      </c>
      <c r="BG169" s="157">
        <f t="shared" si="16"/>
        <v>0</v>
      </c>
      <c r="BH169" s="157">
        <f t="shared" si="17"/>
        <v>0</v>
      </c>
      <c r="BI169" s="157">
        <f t="shared" si="18"/>
        <v>0</v>
      </c>
      <c r="BJ169" s="14" t="s">
        <v>182</v>
      </c>
      <c r="BK169" s="157">
        <f t="shared" si="19"/>
        <v>246.24</v>
      </c>
      <c r="BL169" s="14" t="s">
        <v>296</v>
      </c>
      <c r="BM169" s="156" t="s">
        <v>354</v>
      </c>
    </row>
    <row r="170" spans="1:65" s="2" customFormat="1" ht="21.75" customHeight="1">
      <c r="A170" s="26"/>
      <c r="B170" s="144"/>
      <c r="C170" s="158" t="s">
        <v>357</v>
      </c>
      <c r="D170" s="158" t="s">
        <v>285</v>
      </c>
      <c r="E170" s="159" t="s">
        <v>1040</v>
      </c>
      <c r="F170" s="160" t="s">
        <v>1041</v>
      </c>
      <c r="G170" s="161" t="s">
        <v>314</v>
      </c>
      <c r="H170" s="162">
        <v>456</v>
      </c>
      <c r="I170" s="163">
        <v>0.43</v>
      </c>
      <c r="J170" s="163">
        <f t="shared" si="10"/>
        <v>196.08</v>
      </c>
      <c r="K170" s="164"/>
      <c r="L170" s="165"/>
      <c r="M170" s="166" t="s">
        <v>1</v>
      </c>
      <c r="N170" s="167" t="s">
        <v>35</v>
      </c>
      <c r="O170" s="154">
        <v>0</v>
      </c>
      <c r="P170" s="154">
        <f t="shared" si="11"/>
        <v>0</v>
      </c>
      <c r="Q170" s="154">
        <v>0</v>
      </c>
      <c r="R170" s="154">
        <f t="shared" si="12"/>
        <v>0</v>
      </c>
      <c r="S170" s="154">
        <v>0</v>
      </c>
      <c r="T170" s="155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949</v>
      </c>
      <c r="AT170" s="156" t="s">
        <v>285</v>
      </c>
      <c r="AU170" s="156" t="s">
        <v>182</v>
      </c>
      <c r="AY170" s="14" t="s">
        <v>175</v>
      </c>
      <c r="BE170" s="157">
        <f t="shared" si="14"/>
        <v>0</v>
      </c>
      <c r="BF170" s="157">
        <f t="shared" si="15"/>
        <v>196.08</v>
      </c>
      <c r="BG170" s="157">
        <f t="shared" si="16"/>
        <v>0</v>
      </c>
      <c r="BH170" s="157">
        <f t="shared" si="17"/>
        <v>0</v>
      </c>
      <c r="BI170" s="157">
        <f t="shared" si="18"/>
        <v>0</v>
      </c>
      <c r="BJ170" s="14" t="s">
        <v>182</v>
      </c>
      <c r="BK170" s="157">
        <f t="shared" si="19"/>
        <v>196.08</v>
      </c>
      <c r="BL170" s="14" t="s">
        <v>296</v>
      </c>
      <c r="BM170" s="156" t="s">
        <v>360</v>
      </c>
    </row>
    <row r="171" spans="1:65" s="2" customFormat="1" ht="21.75" customHeight="1">
      <c r="A171" s="26"/>
      <c r="B171" s="144"/>
      <c r="C171" s="145" t="s">
        <v>270</v>
      </c>
      <c r="D171" s="145" t="s">
        <v>177</v>
      </c>
      <c r="E171" s="146" t="s">
        <v>1042</v>
      </c>
      <c r="F171" s="147" t="s">
        <v>1043</v>
      </c>
      <c r="G171" s="148" t="s">
        <v>314</v>
      </c>
      <c r="H171" s="149">
        <v>523</v>
      </c>
      <c r="I171" s="150">
        <v>0.6</v>
      </c>
      <c r="J171" s="150">
        <f t="shared" si="10"/>
        <v>313.8</v>
      </c>
      <c r="K171" s="151"/>
      <c r="L171" s="27"/>
      <c r="M171" s="152" t="s">
        <v>1</v>
      </c>
      <c r="N171" s="153" t="s">
        <v>35</v>
      </c>
      <c r="O171" s="154">
        <v>5.3999999999999999E-2</v>
      </c>
      <c r="P171" s="154">
        <f t="shared" si="11"/>
        <v>28.242000000000001</v>
      </c>
      <c r="Q171" s="154">
        <v>0</v>
      </c>
      <c r="R171" s="154">
        <f t="shared" si="12"/>
        <v>0</v>
      </c>
      <c r="S171" s="154">
        <v>0</v>
      </c>
      <c r="T171" s="155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296</v>
      </c>
      <c r="AT171" s="156" t="s">
        <v>177</v>
      </c>
      <c r="AU171" s="156" t="s">
        <v>182</v>
      </c>
      <c r="AY171" s="14" t="s">
        <v>175</v>
      </c>
      <c r="BE171" s="157">
        <f t="shared" si="14"/>
        <v>0</v>
      </c>
      <c r="BF171" s="157">
        <f t="shared" si="15"/>
        <v>313.8</v>
      </c>
      <c r="BG171" s="157">
        <f t="shared" si="16"/>
        <v>0</v>
      </c>
      <c r="BH171" s="157">
        <f t="shared" si="17"/>
        <v>0</v>
      </c>
      <c r="BI171" s="157">
        <f t="shared" si="18"/>
        <v>0</v>
      </c>
      <c r="BJ171" s="14" t="s">
        <v>182</v>
      </c>
      <c r="BK171" s="157">
        <f t="shared" si="19"/>
        <v>313.8</v>
      </c>
      <c r="BL171" s="14" t="s">
        <v>296</v>
      </c>
      <c r="BM171" s="156" t="s">
        <v>367</v>
      </c>
    </row>
    <row r="172" spans="1:65" s="2" customFormat="1" ht="21.75" customHeight="1">
      <c r="A172" s="26"/>
      <c r="B172" s="144"/>
      <c r="C172" s="158" t="s">
        <v>368</v>
      </c>
      <c r="D172" s="158" t="s">
        <v>285</v>
      </c>
      <c r="E172" s="159" t="s">
        <v>1044</v>
      </c>
      <c r="F172" s="160" t="s">
        <v>1045</v>
      </c>
      <c r="G172" s="161" t="s">
        <v>314</v>
      </c>
      <c r="H172" s="162">
        <v>523</v>
      </c>
      <c r="I172" s="163">
        <v>0.61</v>
      </c>
      <c r="J172" s="163">
        <f t="shared" si="10"/>
        <v>319.02999999999997</v>
      </c>
      <c r="K172" s="164"/>
      <c r="L172" s="165"/>
      <c r="M172" s="166" t="s">
        <v>1</v>
      </c>
      <c r="N172" s="167" t="s">
        <v>35</v>
      </c>
      <c r="O172" s="154">
        <v>0</v>
      </c>
      <c r="P172" s="154">
        <f t="shared" si="11"/>
        <v>0</v>
      </c>
      <c r="Q172" s="154">
        <v>1.9000000000000001E-4</v>
      </c>
      <c r="R172" s="154">
        <f t="shared" si="12"/>
        <v>9.937E-2</v>
      </c>
      <c r="S172" s="154">
        <v>0</v>
      </c>
      <c r="T172" s="155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949</v>
      </c>
      <c r="AT172" s="156" t="s">
        <v>285</v>
      </c>
      <c r="AU172" s="156" t="s">
        <v>182</v>
      </c>
      <c r="AY172" s="14" t="s">
        <v>175</v>
      </c>
      <c r="BE172" s="157">
        <f t="shared" si="14"/>
        <v>0</v>
      </c>
      <c r="BF172" s="157">
        <f t="shared" si="15"/>
        <v>319.02999999999997</v>
      </c>
      <c r="BG172" s="157">
        <f t="shared" si="16"/>
        <v>0</v>
      </c>
      <c r="BH172" s="157">
        <f t="shared" si="17"/>
        <v>0</v>
      </c>
      <c r="BI172" s="157">
        <f t="shared" si="18"/>
        <v>0</v>
      </c>
      <c r="BJ172" s="14" t="s">
        <v>182</v>
      </c>
      <c r="BK172" s="157">
        <f t="shared" si="19"/>
        <v>319.02999999999997</v>
      </c>
      <c r="BL172" s="14" t="s">
        <v>296</v>
      </c>
      <c r="BM172" s="156" t="s">
        <v>371</v>
      </c>
    </row>
    <row r="173" spans="1:65" s="2" customFormat="1" ht="21.75" customHeight="1">
      <c r="A173" s="26"/>
      <c r="B173" s="144"/>
      <c r="C173" s="145" t="s">
        <v>273</v>
      </c>
      <c r="D173" s="145" t="s">
        <v>177</v>
      </c>
      <c r="E173" s="146" t="s">
        <v>1046</v>
      </c>
      <c r="F173" s="147" t="s">
        <v>1047</v>
      </c>
      <c r="G173" s="148" t="s">
        <v>314</v>
      </c>
      <c r="H173" s="149">
        <v>32.56</v>
      </c>
      <c r="I173" s="150">
        <v>0.6</v>
      </c>
      <c r="J173" s="150">
        <f t="shared" si="10"/>
        <v>19.54</v>
      </c>
      <c r="K173" s="151"/>
      <c r="L173" s="27"/>
      <c r="M173" s="152" t="s">
        <v>1</v>
      </c>
      <c r="N173" s="153" t="s">
        <v>35</v>
      </c>
      <c r="O173" s="154">
        <v>5.2999999999999999E-2</v>
      </c>
      <c r="P173" s="154">
        <f t="shared" si="11"/>
        <v>1.7256800000000001</v>
      </c>
      <c r="Q173" s="154">
        <v>0</v>
      </c>
      <c r="R173" s="154">
        <f t="shared" si="12"/>
        <v>0</v>
      </c>
      <c r="S173" s="154">
        <v>0</v>
      </c>
      <c r="T173" s="155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296</v>
      </c>
      <c r="AT173" s="156" t="s">
        <v>177</v>
      </c>
      <c r="AU173" s="156" t="s">
        <v>182</v>
      </c>
      <c r="AY173" s="14" t="s">
        <v>175</v>
      </c>
      <c r="BE173" s="157">
        <f t="shared" si="14"/>
        <v>0</v>
      </c>
      <c r="BF173" s="157">
        <f t="shared" si="15"/>
        <v>19.54</v>
      </c>
      <c r="BG173" s="157">
        <f t="shared" si="16"/>
        <v>0</v>
      </c>
      <c r="BH173" s="157">
        <f t="shared" si="17"/>
        <v>0</v>
      </c>
      <c r="BI173" s="157">
        <f t="shared" si="18"/>
        <v>0</v>
      </c>
      <c r="BJ173" s="14" t="s">
        <v>182</v>
      </c>
      <c r="BK173" s="157">
        <f t="shared" si="19"/>
        <v>19.54</v>
      </c>
      <c r="BL173" s="14" t="s">
        <v>296</v>
      </c>
      <c r="BM173" s="156" t="s">
        <v>374</v>
      </c>
    </row>
    <row r="174" spans="1:65" s="2" customFormat="1" ht="21.75" customHeight="1">
      <c r="A174" s="26"/>
      <c r="B174" s="144"/>
      <c r="C174" s="158" t="s">
        <v>375</v>
      </c>
      <c r="D174" s="158" t="s">
        <v>285</v>
      </c>
      <c r="E174" s="159" t="s">
        <v>1048</v>
      </c>
      <c r="F174" s="160" t="s">
        <v>1049</v>
      </c>
      <c r="G174" s="161" t="s">
        <v>314</v>
      </c>
      <c r="H174" s="162">
        <v>32.56</v>
      </c>
      <c r="I174" s="163">
        <v>0.61</v>
      </c>
      <c r="J174" s="163">
        <f t="shared" si="10"/>
        <v>19.86</v>
      </c>
      <c r="K174" s="164"/>
      <c r="L174" s="165"/>
      <c r="M174" s="166" t="s">
        <v>1</v>
      </c>
      <c r="N174" s="167" t="s">
        <v>35</v>
      </c>
      <c r="O174" s="154">
        <v>0</v>
      </c>
      <c r="P174" s="154">
        <f t="shared" si="11"/>
        <v>0</v>
      </c>
      <c r="Q174" s="154">
        <v>1.9000000000000001E-4</v>
      </c>
      <c r="R174" s="154">
        <f t="shared" si="12"/>
        <v>6.1864000000000008E-3</v>
      </c>
      <c r="S174" s="154">
        <v>0</v>
      </c>
      <c r="T174" s="155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6" t="s">
        <v>949</v>
      </c>
      <c r="AT174" s="156" t="s">
        <v>285</v>
      </c>
      <c r="AU174" s="156" t="s">
        <v>182</v>
      </c>
      <c r="AY174" s="14" t="s">
        <v>175</v>
      </c>
      <c r="BE174" s="157">
        <f t="shared" si="14"/>
        <v>0</v>
      </c>
      <c r="BF174" s="157">
        <f t="shared" si="15"/>
        <v>19.86</v>
      </c>
      <c r="BG174" s="157">
        <f t="shared" si="16"/>
        <v>0</v>
      </c>
      <c r="BH174" s="157">
        <f t="shared" si="17"/>
        <v>0</v>
      </c>
      <c r="BI174" s="157">
        <f t="shared" si="18"/>
        <v>0</v>
      </c>
      <c r="BJ174" s="14" t="s">
        <v>182</v>
      </c>
      <c r="BK174" s="157">
        <f t="shared" si="19"/>
        <v>19.86</v>
      </c>
      <c r="BL174" s="14" t="s">
        <v>296</v>
      </c>
      <c r="BM174" s="156" t="s">
        <v>378</v>
      </c>
    </row>
    <row r="175" spans="1:65" s="2" customFormat="1" ht="16.5" customHeight="1">
      <c r="A175" s="26"/>
      <c r="B175" s="144"/>
      <c r="C175" s="145" t="s">
        <v>277</v>
      </c>
      <c r="D175" s="145" t="s">
        <v>177</v>
      </c>
      <c r="E175" s="146" t="s">
        <v>1050</v>
      </c>
      <c r="F175" s="147" t="s">
        <v>1051</v>
      </c>
      <c r="G175" s="148" t="s">
        <v>314</v>
      </c>
      <c r="H175" s="149">
        <v>456</v>
      </c>
      <c r="I175" s="150">
        <v>2.94</v>
      </c>
      <c r="J175" s="150">
        <f t="shared" si="10"/>
        <v>1340.64</v>
      </c>
      <c r="K175" s="151"/>
      <c r="L175" s="27"/>
      <c r="M175" s="152" t="s">
        <v>1</v>
      </c>
      <c r="N175" s="153" t="s">
        <v>35</v>
      </c>
      <c r="O175" s="154">
        <v>0.2001</v>
      </c>
      <c r="P175" s="154">
        <f t="shared" si="11"/>
        <v>91.245599999999996</v>
      </c>
      <c r="Q175" s="154">
        <v>2.0000000000000001E-4</v>
      </c>
      <c r="R175" s="154">
        <f t="shared" si="12"/>
        <v>9.1200000000000003E-2</v>
      </c>
      <c r="S175" s="154">
        <v>0</v>
      </c>
      <c r="T175" s="155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6" t="s">
        <v>296</v>
      </c>
      <c r="AT175" s="156" t="s">
        <v>177</v>
      </c>
      <c r="AU175" s="156" t="s">
        <v>182</v>
      </c>
      <c r="AY175" s="14" t="s">
        <v>175</v>
      </c>
      <c r="BE175" s="157">
        <f t="shared" si="14"/>
        <v>0</v>
      </c>
      <c r="BF175" s="157">
        <f t="shared" si="15"/>
        <v>1340.64</v>
      </c>
      <c r="BG175" s="157">
        <f t="shared" si="16"/>
        <v>0</v>
      </c>
      <c r="BH175" s="157">
        <f t="shared" si="17"/>
        <v>0</v>
      </c>
      <c r="BI175" s="157">
        <f t="shared" si="18"/>
        <v>0</v>
      </c>
      <c r="BJ175" s="14" t="s">
        <v>182</v>
      </c>
      <c r="BK175" s="157">
        <f t="shared" si="19"/>
        <v>1340.64</v>
      </c>
      <c r="BL175" s="14" t="s">
        <v>296</v>
      </c>
      <c r="BM175" s="156" t="s">
        <v>381</v>
      </c>
    </row>
    <row r="176" spans="1:65" s="2" customFormat="1" ht="16.5" customHeight="1">
      <c r="A176" s="26"/>
      <c r="B176" s="144"/>
      <c r="C176" s="145" t="s">
        <v>384</v>
      </c>
      <c r="D176" s="145" t="s">
        <v>177</v>
      </c>
      <c r="E176" s="146" t="s">
        <v>1052</v>
      </c>
      <c r="F176" s="147" t="s">
        <v>1053</v>
      </c>
      <c r="G176" s="148" t="s">
        <v>464</v>
      </c>
      <c r="H176" s="149">
        <v>29.5</v>
      </c>
      <c r="I176" s="150">
        <v>2.52</v>
      </c>
      <c r="J176" s="150">
        <f t="shared" si="10"/>
        <v>74.34</v>
      </c>
      <c r="K176" s="151"/>
      <c r="L176" s="27"/>
      <c r="M176" s="152" t="s">
        <v>1</v>
      </c>
      <c r="N176" s="153" t="s">
        <v>35</v>
      </c>
      <c r="O176" s="154">
        <v>0</v>
      </c>
      <c r="P176" s="154">
        <f t="shared" si="11"/>
        <v>0</v>
      </c>
      <c r="Q176" s="154">
        <v>0</v>
      </c>
      <c r="R176" s="154">
        <f t="shared" si="12"/>
        <v>0</v>
      </c>
      <c r="S176" s="154">
        <v>0</v>
      </c>
      <c r="T176" s="155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296</v>
      </c>
      <c r="AT176" s="156" t="s">
        <v>177</v>
      </c>
      <c r="AU176" s="156" t="s">
        <v>182</v>
      </c>
      <c r="AY176" s="14" t="s">
        <v>175</v>
      </c>
      <c r="BE176" s="157">
        <f t="shared" si="14"/>
        <v>0</v>
      </c>
      <c r="BF176" s="157">
        <f t="shared" si="15"/>
        <v>74.34</v>
      </c>
      <c r="BG176" s="157">
        <f t="shared" si="16"/>
        <v>0</v>
      </c>
      <c r="BH176" s="157">
        <f t="shared" si="17"/>
        <v>0</v>
      </c>
      <c r="BI176" s="157">
        <f t="shared" si="18"/>
        <v>0</v>
      </c>
      <c r="BJ176" s="14" t="s">
        <v>182</v>
      </c>
      <c r="BK176" s="157">
        <f t="shared" si="19"/>
        <v>74.34</v>
      </c>
      <c r="BL176" s="14" t="s">
        <v>296</v>
      </c>
      <c r="BM176" s="156" t="s">
        <v>387</v>
      </c>
    </row>
    <row r="177" spans="1:65" s="2" customFormat="1" ht="16.5" customHeight="1">
      <c r="A177" s="26"/>
      <c r="B177" s="144"/>
      <c r="C177" s="145" t="s">
        <v>280</v>
      </c>
      <c r="D177" s="145" t="s">
        <v>177</v>
      </c>
      <c r="E177" s="146" t="s">
        <v>1054</v>
      </c>
      <c r="F177" s="147" t="s">
        <v>1055</v>
      </c>
      <c r="G177" s="148" t="s">
        <v>464</v>
      </c>
      <c r="H177" s="149">
        <v>36.200000000000003</v>
      </c>
      <c r="I177" s="150">
        <v>3.6749999999999998</v>
      </c>
      <c r="J177" s="150">
        <f t="shared" si="10"/>
        <v>133.04</v>
      </c>
      <c r="K177" s="151"/>
      <c r="L177" s="27"/>
      <c r="M177" s="152" t="s">
        <v>1</v>
      </c>
      <c r="N177" s="153" t="s">
        <v>35</v>
      </c>
      <c r="O177" s="154">
        <v>0</v>
      </c>
      <c r="P177" s="154">
        <f t="shared" si="11"/>
        <v>0</v>
      </c>
      <c r="Q177" s="154">
        <v>0</v>
      </c>
      <c r="R177" s="154">
        <f t="shared" si="12"/>
        <v>0</v>
      </c>
      <c r="S177" s="154">
        <v>0</v>
      </c>
      <c r="T177" s="155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296</v>
      </c>
      <c r="AT177" s="156" t="s">
        <v>177</v>
      </c>
      <c r="AU177" s="156" t="s">
        <v>182</v>
      </c>
      <c r="AY177" s="14" t="s">
        <v>175</v>
      </c>
      <c r="BE177" s="157">
        <f t="shared" si="14"/>
        <v>0</v>
      </c>
      <c r="BF177" s="157">
        <f t="shared" si="15"/>
        <v>133.04</v>
      </c>
      <c r="BG177" s="157">
        <f t="shared" si="16"/>
        <v>0</v>
      </c>
      <c r="BH177" s="157">
        <f t="shared" si="17"/>
        <v>0</v>
      </c>
      <c r="BI177" s="157">
        <f t="shared" si="18"/>
        <v>0</v>
      </c>
      <c r="BJ177" s="14" t="s">
        <v>182</v>
      </c>
      <c r="BK177" s="157">
        <f t="shared" si="19"/>
        <v>133.04</v>
      </c>
      <c r="BL177" s="14" t="s">
        <v>296</v>
      </c>
      <c r="BM177" s="156" t="s">
        <v>390</v>
      </c>
    </row>
    <row r="178" spans="1:65" s="2" customFormat="1" ht="16.5" customHeight="1">
      <c r="A178" s="26"/>
      <c r="B178" s="144"/>
      <c r="C178" s="145" t="s">
        <v>391</v>
      </c>
      <c r="D178" s="145" t="s">
        <v>177</v>
      </c>
      <c r="E178" s="146" t="s">
        <v>1056</v>
      </c>
      <c r="F178" s="147" t="s">
        <v>1057</v>
      </c>
      <c r="G178" s="148" t="s">
        <v>464</v>
      </c>
      <c r="H178" s="149">
        <v>45.39</v>
      </c>
      <c r="I178" s="150">
        <v>3.01</v>
      </c>
      <c r="J178" s="150">
        <f t="shared" si="10"/>
        <v>136.62</v>
      </c>
      <c r="K178" s="151"/>
      <c r="L178" s="27"/>
      <c r="M178" s="152" t="s">
        <v>1</v>
      </c>
      <c r="N178" s="153" t="s">
        <v>35</v>
      </c>
      <c r="O178" s="154">
        <v>0</v>
      </c>
      <c r="P178" s="154">
        <f t="shared" si="11"/>
        <v>0</v>
      </c>
      <c r="Q178" s="154">
        <v>0</v>
      </c>
      <c r="R178" s="154">
        <f t="shared" si="12"/>
        <v>0</v>
      </c>
      <c r="S178" s="154">
        <v>0</v>
      </c>
      <c r="T178" s="155">
        <f t="shared" si="1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6" t="s">
        <v>296</v>
      </c>
      <c r="AT178" s="156" t="s">
        <v>177</v>
      </c>
      <c r="AU178" s="156" t="s">
        <v>182</v>
      </c>
      <c r="AY178" s="14" t="s">
        <v>175</v>
      </c>
      <c r="BE178" s="157">
        <f t="shared" si="14"/>
        <v>0</v>
      </c>
      <c r="BF178" s="157">
        <f t="shared" si="15"/>
        <v>136.62</v>
      </c>
      <c r="BG178" s="157">
        <f t="shared" si="16"/>
        <v>0</v>
      </c>
      <c r="BH178" s="157">
        <f t="shared" si="17"/>
        <v>0</v>
      </c>
      <c r="BI178" s="157">
        <f t="shared" si="18"/>
        <v>0</v>
      </c>
      <c r="BJ178" s="14" t="s">
        <v>182</v>
      </c>
      <c r="BK178" s="157">
        <f t="shared" si="19"/>
        <v>136.62</v>
      </c>
      <c r="BL178" s="14" t="s">
        <v>296</v>
      </c>
      <c r="BM178" s="156" t="s">
        <v>394</v>
      </c>
    </row>
    <row r="179" spans="1:65" s="12" customFormat="1" ht="22.8" customHeight="1">
      <c r="B179" s="132"/>
      <c r="D179" s="133" t="s">
        <v>68</v>
      </c>
      <c r="E179" s="142" t="s">
        <v>1058</v>
      </c>
      <c r="F179" s="142" t="s">
        <v>1059</v>
      </c>
      <c r="J179" s="143">
        <f>BK179</f>
        <v>5018.0900000000011</v>
      </c>
      <c r="L179" s="132"/>
      <c r="M179" s="136"/>
      <c r="N179" s="137"/>
      <c r="O179" s="137"/>
      <c r="P179" s="138">
        <f>SUM(P180:P227)</f>
        <v>61.661000000000001</v>
      </c>
      <c r="Q179" s="137"/>
      <c r="R179" s="138">
        <f>SUM(R180:R227)</f>
        <v>0.64478999999999997</v>
      </c>
      <c r="S179" s="137"/>
      <c r="T179" s="139">
        <f>SUM(T180:T227)</f>
        <v>0</v>
      </c>
      <c r="AR179" s="133" t="s">
        <v>185</v>
      </c>
      <c r="AT179" s="140" t="s">
        <v>68</v>
      </c>
      <c r="AU179" s="140" t="s">
        <v>77</v>
      </c>
      <c r="AY179" s="133" t="s">
        <v>175</v>
      </c>
      <c r="BK179" s="141">
        <f>SUM(BK180:BK227)</f>
        <v>5018.0900000000011</v>
      </c>
    </row>
    <row r="180" spans="1:65" s="2" customFormat="1" ht="24.15" customHeight="1">
      <c r="A180" s="26"/>
      <c r="B180" s="144"/>
      <c r="C180" s="145" t="s">
        <v>284</v>
      </c>
      <c r="D180" s="145" t="s">
        <v>177</v>
      </c>
      <c r="E180" s="146" t="s">
        <v>1060</v>
      </c>
      <c r="F180" s="147" t="s">
        <v>1061</v>
      </c>
      <c r="G180" s="148" t="s">
        <v>314</v>
      </c>
      <c r="H180" s="149">
        <v>25</v>
      </c>
      <c r="I180" s="150">
        <v>0.96</v>
      </c>
      <c r="J180" s="150">
        <f t="shared" ref="J180:J227" si="20">ROUND(I180*H180,2)</f>
        <v>24</v>
      </c>
      <c r="K180" s="151"/>
      <c r="L180" s="27"/>
      <c r="M180" s="152" t="s">
        <v>1</v>
      </c>
      <c r="N180" s="153" t="s">
        <v>35</v>
      </c>
      <c r="O180" s="154">
        <v>8.5999999999999993E-2</v>
      </c>
      <c r="P180" s="154">
        <f t="shared" ref="P180:P227" si="21">O180*H180</f>
        <v>2.15</v>
      </c>
      <c r="Q180" s="154">
        <v>0</v>
      </c>
      <c r="R180" s="154">
        <f t="shared" ref="R180:R227" si="22">Q180*H180</f>
        <v>0</v>
      </c>
      <c r="S180" s="154">
        <v>0</v>
      </c>
      <c r="T180" s="155">
        <f t="shared" ref="T180:T227" si="23"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296</v>
      </c>
      <c r="AT180" s="156" t="s">
        <v>177</v>
      </c>
      <c r="AU180" s="156" t="s">
        <v>182</v>
      </c>
      <c r="AY180" s="14" t="s">
        <v>175</v>
      </c>
      <c r="BE180" s="157">
        <f t="shared" ref="BE180:BE227" si="24">IF(N180="základná",J180,0)</f>
        <v>0</v>
      </c>
      <c r="BF180" s="157">
        <f t="shared" ref="BF180:BF227" si="25">IF(N180="znížená",J180,0)</f>
        <v>24</v>
      </c>
      <c r="BG180" s="157">
        <f t="shared" ref="BG180:BG227" si="26">IF(N180="zákl. prenesená",J180,0)</f>
        <v>0</v>
      </c>
      <c r="BH180" s="157">
        <f t="shared" ref="BH180:BH227" si="27">IF(N180="zníž. prenesená",J180,0)</f>
        <v>0</v>
      </c>
      <c r="BI180" s="157">
        <f t="shared" ref="BI180:BI227" si="28">IF(N180="nulová",J180,0)</f>
        <v>0</v>
      </c>
      <c r="BJ180" s="14" t="s">
        <v>182</v>
      </c>
      <c r="BK180" s="157">
        <f t="shared" ref="BK180:BK227" si="29">ROUND(I180*H180,2)</f>
        <v>24</v>
      </c>
      <c r="BL180" s="14" t="s">
        <v>296</v>
      </c>
      <c r="BM180" s="156" t="s">
        <v>397</v>
      </c>
    </row>
    <row r="181" spans="1:65" s="2" customFormat="1" ht="16.5" customHeight="1">
      <c r="A181" s="26"/>
      <c r="B181" s="144"/>
      <c r="C181" s="158" t="s">
        <v>398</v>
      </c>
      <c r="D181" s="158" t="s">
        <v>285</v>
      </c>
      <c r="E181" s="159" t="s">
        <v>1062</v>
      </c>
      <c r="F181" s="160" t="s">
        <v>1063</v>
      </c>
      <c r="G181" s="161" t="s">
        <v>314</v>
      </c>
      <c r="H181" s="162">
        <v>25</v>
      </c>
      <c r="I181" s="163">
        <v>0.39</v>
      </c>
      <c r="J181" s="163">
        <f t="shared" si="20"/>
        <v>9.75</v>
      </c>
      <c r="K181" s="164"/>
      <c r="L181" s="165"/>
      <c r="M181" s="166" t="s">
        <v>1</v>
      </c>
      <c r="N181" s="167" t="s">
        <v>35</v>
      </c>
      <c r="O181" s="154">
        <v>0</v>
      </c>
      <c r="P181" s="154">
        <f t="shared" si="21"/>
        <v>0</v>
      </c>
      <c r="Q181" s="154">
        <v>0</v>
      </c>
      <c r="R181" s="154">
        <f t="shared" si="22"/>
        <v>0</v>
      </c>
      <c r="S181" s="154">
        <v>0</v>
      </c>
      <c r="T181" s="155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949</v>
      </c>
      <c r="AT181" s="156" t="s">
        <v>285</v>
      </c>
      <c r="AU181" s="156" t="s">
        <v>182</v>
      </c>
      <c r="AY181" s="14" t="s">
        <v>175</v>
      </c>
      <c r="BE181" s="157">
        <f t="shared" si="24"/>
        <v>0</v>
      </c>
      <c r="BF181" s="157">
        <f t="shared" si="25"/>
        <v>9.75</v>
      </c>
      <c r="BG181" s="157">
        <f t="shared" si="26"/>
        <v>0</v>
      </c>
      <c r="BH181" s="157">
        <f t="shared" si="27"/>
        <v>0</v>
      </c>
      <c r="BI181" s="157">
        <f t="shared" si="28"/>
        <v>0</v>
      </c>
      <c r="BJ181" s="14" t="s">
        <v>182</v>
      </c>
      <c r="BK181" s="157">
        <f t="shared" si="29"/>
        <v>9.75</v>
      </c>
      <c r="BL181" s="14" t="s">
        <v>296</v>
      </c>
      <c r="BM181" s="156" t="s">
        <v>401</v>
      </c>
    </row>
    <row r="182" spans="1:65" s="2" customFormat="1" ht="21.75" customHeight="1">
      <c r="A182" s="26"/>
      <c r="B182" s="144"/>
      <c r="C182" s="145" t="s">
        <v>288</v>
      </c>
      <c r="D182" s="145" t="s">
        <v>177</v>
      </c>
      <c r="E182" s="146" t="s">
        <v>1064</v>
      </c>
      <c r="F182" s="147" t="s">
        <v>1065</v>
      </c>
      <c r="G182" s="148" t="s">
        <v>314</v>
      </c>
      <c r="H182" s="149">
        <v>80</v>
      </c>
      <c r="I182" s="150">
        <v>2.79</v>
      </c>
      <c r="J182" s="150">
        <f t="shared" si="20"/>
        <v>223.2</v>
      </c>
      <c r="K182" s="151"/>
      <c r="L182" s="27"/>
      <c r="M182" s="152" t="s">
        <v>1</v>
      </c>
      <c r="N182" s="153" t="s">
        <v>35</v>
      </c>
      <c r="O182" s="154">
        <v>0.25</v>
      </c>
      <c r="P182" s="154">
        <f t="shared" si="21"/>
        <v>20</v>
      </c>
      <c r="Q182" s="154">
        <v>0</v>
      </c>
      <c r="R182" s="154">
        <f t="shared" si="22"/>
        <v>0</v>
      </c>
      <c r="S182" s="154">
        <v>0</v>
      </c>
      <c r="T182" s="155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6" t="s">
        <v>296</v>
      </c>
      <c r="AT182" s="156" t="s">
        <v>177</v>
      </c>
      <c r="AU182" s="156" t="s">
        <v>182</v>
      </c>
      <c r="AY182" s="14" t="s">
        <v>175</v>
      </c>
      <c r="BE182" s="157">
        <f t="shared" si="24"/>
        <v>0</v>
      </c>
      <c r="BF182" s="157">
        <f t="shared" si="25"/>
        <v>223.2</v>
      </c>
      <c r="BG182" s="157">
        <f t="shared" si="26"/>
        <v>0</v>
      </c>
      <c r="BH182" s="157">
        <f t="shared" si="27"/>
        <v>0</v>
      </c>
      <c r="BI182" s="157">
        <f t="shared" si="28"/>
        <v>0</v>
      </c>
      <c r="BJ182" s="14" t="s">
        <v>182</v>
      </c>
      <c r="BK182" s="157">
        <f t="shared" si="29"/>
        <v>223.2</v>
      </c>
      <c r="BL182" s="14" t="s">
        <v>296</v>
      </c>
      <c r="BM182" s="156" t="s">
        <v>404</v>
      </c>
    </row>
    <row r="183" spans="1:65" s="2" customFormat="1" ht="24.15" customHeight="1">
      <c r="A183" s="26"/>
      <c r="B183" s="144"/>
      <c r="C183" s="158" t="s">
        <v>405</v>
      </c>
      <c r="D183" s="158" t="s">
        <v>285</v>
      </c>
      <c r="E183" s="159" t="s">
        <v>1066</v>
      </c>
      <c r="F183" s="160" t="s">
        <v>1067</v>
      </c>
      <c r="G183" s="161" t="s">
        <v>1068</v>
      </c>
      <c r="H183" s="162">
        <v>75.36</v>
      </c>
      <c r="I183" s="163">
        <v>0.88</v>
      </c>
      <c r="J183" s="163">
        <f t="shared" si="20"/>
        <v>66.319999999999993</v>
      </c>
      <c r="K183" s="164"/>
      <c r="L183" s="165"/>
      <c r="M183" s="166" t="s">
        <v>1</v>
      </c>
      <c r="N183" s="167" t="s">
        <v>35</v>
      </c>
      <c r="O183" s="154">
        <v>0</v>
      </c>
      <c r="P183" s="154">
        <f t="shared" si="21"/>
        <v>0</v>
      </c>
      <c r="Q183" s="154">
        <v>1E-3</v>
      </c>
      <c r="R183" s="154">
        <f t="shared" si="22"/>
        <v>7.5359999999999996E-2</v>
      </c>
      <c r="S183" s="154">
        <v>0</v>
      </c>
      <c r="T183" s="155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6" t="s">
        <v>949</v>
      </c>
      <c r="AT183" s="156" t="s">
        <v>285</v>
      </c>
      <c r="AU183" s="156" t="s">
        <v>182</v>
      </c>
      <c r="AY183" s="14" t="s">
        <v>175</v>
      </c>
      <c r="BE183" s="157">
        <f t="shared" si="24"/>
        <v>0</v>
      </c>
      <c r="BF183" s="157">
        <f t="shared" si="25"/>
        <v>66.319999999999993</v>
      </c>
      <c r="BG183" s="157">
        <f t="shared" si="26"/>
        <v>0</v>
      </c>
      <c r="BH183" s="157">
        <f t="shared" si="27"/>
        <v>0</v>
      </c>
      <c r="BI183" s="157">
        <f t="shared" si="28"/>
        <v>0</v>
      </c>
      <c r="BJ183" s="14" t="s">
        <v>182</v>
      </c>
      <c r="BK183" s="157">
        <f t="shared" si="29"/>
        <v>66.319999999999993</v>
      </c>
      <c r="BL183" s="14" t="s">
        <v>296</v>
      </c>
      <c r="BM183" s="156" t="s">
        <v>408</v>
      </c>
    </row>
    <row r="184" spans="1:65" s="2" customFormat="1" ht="24.15" customHeight="1">
      <c r="A184" s="26"/>
      <c r="B184" s="144"/>
      <c r="C184" s="145" t="s">
        <v>293</v>
      </c>
      <c r="D184" s="145" t="s">
        <v>177</v>
      </c>
      <c r="E184" s="146" t="s">
        <v>1069</v>
      </c>
      <c r="F184" s="147" t="s">
        <v>1070</v>
      </c>
      <c r="G184" s="148" t="s">
        <v>314</v>
      </c>
      <c r="H184" s="149">
        <v>78.2</v>
      </c>
      <c r="I184" s="150">
        <v>0.95</v>
      </c>
      <c r="J184" s="150">
        <f t="shared" si="20"/>
        <v>74.290000000000006</v>
      </c>
      <c r="K184" s="151"/>
      <c r="L184" s="27"/>
      <c r="M184" s="152" t="s">
        <v>1</v>
      </c>
      <c r="N184" s="153" t="s">
        <v>35</v>
      </c>
      <c r="O184" s="154">
        <v>8.5000000000000006E-2</v>
      </c>
      <c r="P184" s="154">
        <f t="shared" si="21"/>
        <v>6.6470000000000011</v>
      </c>
      <c r="Q184" s="154">
        <v>0</v>
      </c>
      <c r="R184" s="154">
        <f t="shared" si="22"/>
        <v>0</v>
      </c>
      <c r="S184" s="154">
        <v>0</v>
      </c>
      <c r="T184" s="155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6" t="s">
        <v>296</v>
      </c>
      <c r="AT184" s="156" t="s">
        <v>177</v>
      </c>
      <c r="AU184" s="156" t="s">
        <v>182</v>
      </c>
      <c r="AY184" s="14" t="s">
        <v>175</v>
      </c>
      <c r="BE184" s="157">
        <f t="shared" si="24"/>
        <v>0</v>
      </c>
      <c r="BF184" s="157">
        <f t="shared" si="25"/>
        <v>74.290000000000006</v>
      </c>
      <c r="BG184" s="157">
        <f t="shared" si="26"/>
        <v>0</v>
      </c>
      <c r="BH184" s="157">
        <f t="shared" si="27"/>
        <v>0</v>
      </c>
      <c r="BI184" s="157">
        <f t="shared" si="28"/>
        <v>0</v>
      </c>
      <c r="BJ184" s="14" t="s">
        <v>182</v>
      </c>
      <c r="BK184" s="157">
        <f t="shared" si="29"/>
        <v>74.290000000000006</v>
      </c>
      <c r="BL184" s="14" t="s">
        <v>296</v>
      </c>
      <c r="BM184" s="156" t="s">
        <v>411</v>
      </c>
    </row>
    <row r="185" spans="1:65" s="2" customFormat="1" ht="24.15" customHeight="1">
      <c r="A185" s="26"/>
      <c r="B185" s="144"/>
      <c r="C185" s="158" t="s">
        <v>414</v>
      </c>
      <c r="D185" s="158" t="s">
        <v>285</v>
      </c>
      <c r="E185" s="159" t="s">
        <v>1071</v>
      </c>
      <c r="F185" s="160" t="s">
        <v>1072</v>
      </c>
      <c r="G185" s="161" t="s">
        <v>1068</v>
      </c>
      <c r="H185" s="162">
        <v>85.2</v>
      </c>
      <c r="I185" s="163">
        <v>0.88</v>
      </c>
      <c r="J185" s="163">
        <f t="shared" si="20"/>
        <v>74.98</v>
      </c>
      <c r="K185" s="164"/>
      <c r="L185" s="165"/>
      <c r="M185" s="166" t="s">
        <v>1</v>
      </c>
      <c r="N185" s="167" t="s">
        <v>35</v>
      </c>
      <c r="O185" s="154">
        <v>0</v>
      </c>
      <c r="P185" s="154">
        <f t="shared" si="21"/>
        <v>0</v>
      </c>
      <c r="Q185" s="154">
        <v>1E-3</v>
      </c>
      <c r="R185" s="154">
        <f t="shared" si="22"/>
        <v>8.5199999999999998E-2</v>
      </c>
      <c r="S185" s="154">
        <v>0</v>
      </c>
      <c r="T185" s="155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6" t="s">
        <v>949</v>
      </c>
      <c r="AT185" s="156" t="s">
        <v>285</v>
      </c>
      <c r="AU185" s="156" t="s">
        <v>182</v>
      </c>
      <c r="AY185" s="14" t="s">
        <v>175</v>
      </c>
      <c r="BE185" s="157">
        <f t="shared" si="24"/>
        <v>0</v>
      </c>
      <c r="BF185" s="157">
        <f t="shared" si="25"/>
        <v>74.98</v>
      </c>
      <c r="BG185" s="157">
        <f t="shared" si="26"/>
        <v>0</v>
      </c>
      <c r="BH185" s="157">
        <f t="shared" si="27"/>
        <v>0</v>
      </c>
      <c r="BI185" s="157">
        <f t="shared" si="28"/>
        <v>0</v>
      </c>
      <c r="BJ185" s="14" t="s">
        <v>182</v>
      </c>
      <c r="BK185" s="157">
        <f t="shared" si="29"/>
        <v>74.98</v>
      </c>
      <c r="BL185" s="14" t="s">
        <v>296</v>
      </c>
      <c r="BM185" s="156" t="s">
        <v>417</v>
      </c>
    </row>
    <row r="186" spans="1:65" s="2" customFormat="1" ht="16.5" customHeight="1">
      <c r="A186" s="26"/>
      <c r="B186" s="144"/>
      <c r="C186" s="145" t="s">
        <v>296</v>
      </c>
      <c r="D186" s="145" t="s">
        <v>177</v>
      </c>
      <c r="E186" s="146" t="s">
        <v>1073</v>
      </c>
      <c r="F186" s="147" t="s">
        <v>1074</v>
      </c>
      <c r="G186" s="148" t="s">
        <v>254</v>
      </c>
      <c r="H186" s="149">
        <v>5</v>
      </c>
      <c r="I186" s="150">
        <v>0.57999999999999996</v>
      </c>
      <c r="J186" s="150">
        <f t="shared" si="20"/>
        <v>2.9</v>
      </c>
      <c r="K186" s="151"/>
      <c r="L186" s="27"/>
      <c r="M186" s="152" t="s">
        <v>1</v>
      </c>
      <c r="N186" s="153" t="s">
        <v>35</v>
      </c>
      <c r="O186" s="154">
        <v>5.1999999999999998E-2</v>
      </c>
      <c r="P186" s="154">
        <f t="shared" si="21"/>
        <v>0.26</v>
      </c>
      <c r="Q186" s="154">
        <v>0</v>
      </c>
      <c r="R186" s="154">
        <f t="shared" si="22"/>
        <v>0</v>
      </c>
      <c r="S186" s="154">
        <v>0</v>
      </c>
      <c r="T186" s="155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6" t="s">
        <v>296</v>
      </c>
      <c r="AT186" s="156" t="s">
        <v>177</v>
      </c>
      <c r="AU186" s="156" t="s">
        <v>182</v>
      </c>
      <c r="AY186" s="14" t="s">
        <v>175</v>
      </c>
      <c r="BE186" s="157">
        <f t="shared" si="24"/>
        <v>0</v>
      </c>
      <c r="BF186" s="157">
        <f t="shared" si="25"/>
        <v>2.9</v>
      </c>
      <c r="BG186" s="157">
        <f t="shared" si="26"/>
        <v>0</v>
      </c>
      <c r="BH186" s="157">
        <f t="shared" si="27"/>
        <v>0</v>
      </c>
      <c r="BI186" s="157">
        <f t="shared" si="28"/>
        <v>0</v>
      </c>
      <c r="BJ186" s="14" t="s">
        <v>182</v>
      </c>
      <c r="BK186" s="157">
        <f t="shared" si="29"/>
        <v>2.9</v>
      </c>
      <c r="BL186" s="14" t="s">
        <v>296</v>
      </c>
      <c r="BM186" s="156" t="s">
        <v>420</v>
      </c>
    </row>
    <row r="187" spans="1:65" s="2" customFormat="1" ht="24.15" customHeight="1">
      <c r="A187" s="26"/>
      <c r="B187" s="144"/>
      <c r="C187" s="158" t="s">
        <v>421</v>
      </c>
      <c r="D187" s="158" t="s">
        <v>285</v>
      </c>
      <c r="E187" s="159" t="s">
        <v>1075</v>
      </c>
      <c r="F187" s="160" t="s">
        <v>1076</v>
      </c>
      <c r="G187" s="161" t="s">
        <v>254</v>
      </c>
      <c r="H187" s="162">
        <v>5</v>
      </c>
      <c r="I187" s="163">
        <v>0.35</v>
      </c>
      <c r="J187" s="163">
        <f t="shared" si="20"/>
        <v>1.75</v>
      </c>
      <c r="K187" s="164"/>
      <c r="L187" s="165"/>
      <c r="M187" s="166" t="s">
        <v>1</v>
      </c>
      <c r="N187" s="167" t="s">
        <v>35</v>
      </c>
      <c r="O187" s="154">
        <v>0</v>
      </c>
      <c r="P187" s="154">
        <f t="shared" si="21"/>
        <v>0</v>
      </c>
      <c r="Q187" s="154">
        <v>3.0000000000000001E-5</v>
      </c>
      <c r="R187" s="154">
        <f t="shared" si="22"/>
        <v>1.5000000000000001E-4</v>
      </c>
      <c r="S187" s="154">
        <v>0</v>
      </c>
      <c r="T187" s="155">
        <f t="shared" si="2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6" t="s">
        <v>949</v>
      </c>
      <c r="AT187" s="156" t="s">
        <v>285</v>
      </c>
      <c r="AU187" s="156" t="s">
        <v>182</v>
      </c>
      <c r="AY187" s="14" t="s">
        <v>175</v>
      </c>
      <c r="BE187" s="157">
        <f t="shared" si="24"/>
        <v>0</v>
      </c>
      <c r="BF187" s="157">
        <f t="shared" si="25"/>
        <v>1.75</v>
      </c>
      <c r="BG187" s="157">
        <f t="shared" si="26"/>
        <v>0</v>
      </c>
      <c r="BH187" s="157">
        <f t="shared" si="27"/>
        <v>0</v>
      </c>
      <c r="BI187" s="157">
        <f t="shared" si="28"/>
        <v>0</v>
      </c>
      <c r="BJ187" s="14" t="s">
        <v>182</v>
      </c>
      <c r="BK187" s="157">
        <f t="shared" si="29"/>
        <v>1.75</v>
      </c>
      <c r="BL187" s="14" t="s">
        <v>296</v>
      </c>
      <c r="BM187" s="156" t="s">
        <v>424</v>
      </c>
    </row>
    <row r="188" spans="1:65" s="2" customFormat="1" ht="16.5" customHeight="1">
      <c r="A188" s="26"/>
      <c r="B188" s="144"/>
      <c r="C188" s="145" t="s">
        <v>300</v>
      </c>
      <c r="D188" s="145" t="s">
        <v>177</v>
      </c>
      <c r="E188" s="146" t="s">
        <v>1077</v>
      </c>
      <c r="F188" s="147" t="s">
        <v>1078</v>
      </c>
      <c r="G188" s="148" t="s">
        <v>254</v>
      </c>
      <c r="H188" s="149">
        <v>1</v>
      </c>
      <c r="I188" s="150">
        <v>294</v>
      </c>
      <c r="J188" s="150">
        <f t="shared" si="20"/>
        <v>294</v>
      </c>
      <c r="K188" s="151"/>
      <c r="L188" s="27"/>
      <c r="M188" s="152" t="s">
        <v>1</v>
      </c>
      <c r="N188" s="153" t="s">
        <v>35</v>
      </c>
      <c r="O188" s="154">
        <v>0</v>
      </c>
      <c r="P188" s="154">
        <f t="shared" si="21"/>
        <v>0</v>
      </c>
      <c r="Q188" s="154">
        <v>0</v>
      </c>
      <c r="R188" s="154">
        <f t="shared" si="22"/>
        <v>0</v>
      </c>
      <c r="S188" s="154">
        <v>0</v>
      </c>
      <c r="T188" s="155">
        <f t="shared" si="2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6" t="s">
        <v>296</v>
      </c>
      <c r="AT188" s="156" t="s">
        <v>177</v>
      </c>
      <c r="AU188" s="156" t="s">
        <v>182</v>
      </c>
      <c r="AY188" s="14" t="s">
        <v>175</v>
      </c>
      <c r="BE188" s="157">
        <f t="shared" si="24"/>
        <v>0</v>
      </c>
      <c r="BF188" s="157">
        <f t="shared" si="25"/>
        <v>294</v>
      </c>
      <c r="BG188" s="157">
        <f t="shared" si="26"/>
        <v>0</v>
      </c>
      <c r="BH188" s="157">
        <f t="shared" si="27"/>
        <v>0</v>
      </c>
      <c r="BI188" s="157">
        <f t="shared" si="28"/>
        <v>0</v>
      </c>
      <c r="BJ188" s="14" t="s">
        <v>182</v>
      </c>
      <c r="BK188" s="157">
        <f t="shared" si="29"/>
        <v>294</v>
      </c>
      <c r="BL188" s="14" t="s">
        <v>296</v>
      </c>
      <c r="BM188" s="156" t="s">
        <v>427</v>
      </c>
    </row>
    <row r="189" spans="1:65" s="2" customFormat="1" ht="21.75" customHeight="1">
      <c r="A189" s="26"/>
      <c r="B189" s="144"/>
      <c r="C189" s="145" t="s">
        <v>428</v>
      </c>
      <c r="D189" s="145" t="s">
        <v>177</v>
      </c>
      <c r="E189" s="146" t="s">
        <v>1079</v>
      </c>
      <c r="F189" s="147" t="s">
        <v>1080</v>
      </c>
      <c r="G189" s="148" t="s">
        <v>314</v>
      </c>
      <c r="H189" s="149">
        <v>78.2</v>
      </c>
      <c r="I189" s="150">
        <v>1.46</v>
      </c>
      <c r="J189" s="150">
        <f t="shared" si="20"/>
        <v>114.17</v>
      </c>
      <c r="K189" s="151"/>
      <c r="L189" s="27"/>
      <c r="M189" s="152" t="s">
        <v>1</v>
      </c>
      <c r="N189" s="153" t="s">
        <v>35</v>
      </c>
      <c r="O189" s="154">
        <v>0.13</v>
      </c>
      <c r="P189" s="154">
        <f t="shared" si="21"/>
        <v>10.166</v>
      </c>
      <c r="Q189" s="154">
        <v>0</v>
      </c>
      <c r="R189" s="154">
        <f t="shared" si="22"/>
        <v>0</v>
      </c>
      <c r="S189" s="154">
        <v>0</v>
      </c>
      <c r="T189" s="155">
        <f t="shared" si="2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6" t="s">
        <v>296</v>
      </c>
      <c r="AT189" s="156" t="s">
        <v>177</v>
      </c>
      <c r="AU189" s="156" t="s">
        <v>182</v>
      </c>
      <c r="AY189" s="14" t="s">
        <v>175</v>
      </c>
      <c r="BE189" s="157">
        <f t="shared" si="24"/>
        <v>0</v>
      </c>
      <c r="BF189" s="157">
        <f t="shared" si="25"/>
        <v>114.17</v>
      </c>
      <c r="BG189" s="157">
        <f t="shared" si="26"/>
        <v>0</v>
      </c>
      <c r="BH189" s="157">
        <f t="shared" si="27"/>
        <v>0</v>
      </c>
      <c r="BI189" s="157">
        <f t="shared" si="28"/>
        <v>0</v>
      </c>
      <c r="BJ189" s="14" t="s">
        <v>182</v>
      </c>
      <c r="BK189" s="157">
        <f t="shared" si="29"/>
        <v>114.17</v>
      </c>
      <c r="BL189" s="14" t="s">
        <v>296</v>
      </c>
      <c r="BM189" s="156" t="s">
        <v>431</v>
      </c>
    </row>
    <row r="190" spans="1:65" s="2" customFormat="1" ht="21.75" customHeight="1">
      <c r="A190" s="26"/>
      <c r="B190" s="144"/>
      <c r="C190" s="158" t="s">
        <v>303</v>
      </c>
      <c r="D190" s="158" t="s">
        <v>285</v>
      </c>
      <c r="E190" s="159" t="s">
        <v>1081</v>
      </c>
      <c r="F190" s="160" t="s">
        <v>1082</v>
      </c>
      <c r="G190" s="161" t="s">
        <v>1068</v>
      </c>
      <c r="H190" s="162">
        <v>85.2</v>
      </c>
      <c r="I190" s="163">
        <v>4.24</v>
      </c>
      <c r="J190" s="163">
        <f t="shared" si="20"/>
        <v>361.25</v>
      </c>
      <c r="K190" s="164"/>
      <c r="L190" s="165"/>
      <c r="M190" s="166" t="s">
        <v>1</v>
      </c>
      <c r="N190" s="167" t="s">
        <v>35</v>
      </c>
      <c r="O190" s="154">
        <v>0</v>
      </c>
      <c r="P190" s="154">
        <f t="shared" si="21"/>
        <v>0</v>
      </c>
      <c r="Q190" s="154">
        <v>1E-3</v>
      </c>
      <c r="R190" s="154">
        <f t="shared" si="22"/>
        <v>8.5199999999999998E-2</v>
      </c>
      <c r="S190" s="154">
        <v>0</v>
      </c>
      <c r="T190" s="155">
        <f t="shared" si="2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6" t="s">
        <v>949</v>
      </c>
      <c r="AT190" s="156" t="s">
        <v>285</v>
      </c>
      <c r="AU190" s="156" t="s">
        <v>182</v>
      </c>
      <c r="AY190" s="14" t="s">
        <v>175</v>
      </c>
      <c r="BE190" s="157">
        <f t="shared" si="24"/>
        <v>0</v>
      </c>
      <c r="BF190" s="157">
        <f t="shared" si="25"/>
        <v>361.25</v>
      </c>
      <c r="BG190" s="157">
        <f t="shared" si="26"/>
        <v>0</v>
      </c>
      <c r="BH190" s="157">
        <f t="shared" si="27"/>
        <v>0</v>
      </c>
      <c r="BI190" s="157">
        <f t="shared" si="28"/>
        <v>0</v>
      </c>
      <c r="BJ190" s="14" t="s">
        <v>182</v>
      </c>
      <c r="BK190" s="157">
        <f t="shared" si="29"/>
        <v>361.25</v>
      </c>
      <c r="BL190" s="14" t="s">
        <v>296</v>
      </c>
      <c r="BM190" s="156" t="s">
        <v>434</v>
      </c>
    </row>
    <row r="191" spans="1:65" s="2" customFormat="1" ht="16.5" customHeight="1">
      <c r="A191" s="26"/>
      <c r="B191" s="144"/>
      <c r="C191" s="145" t="s">
        <v>435</v>
      </c>
      <c r="D191" s="145" t="s">
        <v>177</v>
      </c>
      <c r="E191" s="146" t="s">
        <v>1083</v>
      </c>
      <c r="F191" s="147" t="s">
        <v>1084</v>
      </c>
      <c r="G191" s="148" t="s">
        <v>254</v>
      </c>
      <c r="H191" s="149">
        <v>356</v>
      </c>
      <c r="I191" s="150">
        <v>1.08</v>
      </c>
      <c r="J191" s="150">
        <f t="shared" si="20"/>
        <v>384.48</v>
      </c>
      <c r="K191" s="151"/>
      <c r="L191" s="27"/>
      <c r="M191" s="152" t="s">
        <v>1</v>
      </c>
      <c r="N191" s="153" t="s">
        <v>35</v>
      </c>
      <c r="O191" s="154">
        <v>0</v>
      </c>
      <c r="P191" s="154">
        <f t="shared" si="21"/>
        <v>0</v>
      </c>
      <c r="Q191" s="154">
        <v>0</v>
      </c>
      <c r="R191" s="154">
        <f t="shared" si="22"/>
        <v>0</v>
      </c>
      <c r="S191" s="154">
        <v>0</v>
      </c>
      <c r="T191" s="155">
        <f t="shared" si="2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6" t="s">
        <v>296</v>
      </c>
      <c r="AT191" s="156" t="s">
        <v>177</v>
      </c>
      <c r="AU191" s="156" t="s">
        <v>182</v>
      </c>
      <c r="AY191" s="14" t="s">
        <v>175</v>
      </c>
      <c r="BE191" s="157">
        <f t="shared" si="24"/>
        <v>0</v>
      </c>
      <c r="BF191" s="157">
        <f t="shared" si="25"/>
        <v>384.48</v>
      </c>
      <c r="BG191" s="157">
        <f t="shared" si="26"/>
        <v>0</v>
      </c>
      <c r="BH191" s="157">
        <f t="shared" si="27"/>
        <v>0</v>
      </c>
      <c r="BI191" s="157">
        <f t="shared" si="28"/>
        <v>0</v>
      </c>
      <c r="BJ191" s="14" t="s">
        <v>182</v>
      </c>
      <c r="BK191" s="157">
        <f t="shared" si="29"/>
        <v>384.48</v>
      </c>
      <c r="BL191" s="14" t="s">
        <v>296</v>
      </c>
      <c r="BM191" s="156" t="s">
        <v>438</v>
      </c>
    </row>
    <row r="192" spans="1:65" s="2" customFormat="1" ht="24.15" customHeight="1">
      <c r="A192" s="26"/>
      <c r="B192" s="144"/>
      <c r="C192" s="158" t="s">
        <v>307</v>
      </c>
      <c r="D192" s="158" t="s">
        <v>285</v>
      </c>
      <c r="E192" s="159" t="s">
        <v>1085</v>
      </c>
      <c r="F192" s="160" t="s">
        <v>1086</v>
      </c>
      <c r="G192" s="161" t="s">
        <v>254</v>
      </c>
      <c r="H192" s="162">
        <v>26</v>
      </c>
      <c r="I192" s="163">
        <v>1.27</v>
      </c>
      <c r="J192" s="163">
        <f t="shared" si="20"/>
        <v>33.020000000000003</v>
      </c>
      <c r="K192" s="164"/>
      <c r="L192" s="165"/>
      <c r="M192" s="166" t="s">
        <v>1</v>
      </c>
      <c r="N192" s="167" t="s">
        <v>35</v>
      </c>
      <c r="O192" s="154">
        <v>0</v>
      </c>
      <c r="P192" s="154">
        <f t="shared" si="21"/>
        <v>0</v>
      </c>
      <c r="Q192" s="154">
        <v>1E-4</v>
      </c>
      <c r="R192" s="154">
        <f t="shared" si="22"/>
        <v>2.6000000000000003E-3</v>
      </c>
      <c r="S192" s="154">
        <v>0</v>
      </c>
      <c r="T192" s="155">
        <f t="shared" si="2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6" t="s">
        <v>949</v>
      </c>
      <c r="AT192" s="156" t="s">
        <v>285</v>
      </c>
      <c r="AU192" s="156" t="s">
        <v>182</v>
      </c>
      <c r="AY192" s="14" t="s">
        <v>175</v>
      </c>
      <c r="BE192" s="157">
        <f t="shared" si="24"/>
        <v>0</v>
      </c>
      <c r="BF192" s="157">
        <f t="shared" si="25"/>
        <v>33.020000000000003</v>
      </c>
      <c r="BG192" s="157">
        <f t="shared" si="26"/>
        <v>0</v>
      </c>
      <c r="BH192" s="157">
        <f t="shared" si="27"/>
        <v>0</v>
      </c>
      <c r="BI192" s="157">
        <f t="shared" si="28"/>
        <v>0</v>
      </c>
      <c r="BJ192" s="14" t="s">
        <v>182</v>
      </c>
      <c r="BK192" s="157">
        <f t="shared" si="29"/>
        <v>33.020000000000003</v>
      </c>
      <c r="BL192" s="14" t="s">
        <v>296</v>
      </c>
      <c r="BM192" s="156" t="s">
        <v>441</v>
      </c>
    </row>
    <row r="193" spans="1:65" s="2" customFormat="1" ht="24.15" customHeight="1">
      <c r="A193" s="26"/>
      <c r="B193" s="144"/>
      <c r="C193" s="158" t="s">
        <v>442</v>
      </c>
      <c r="D193" s="158" t="s">
        <v>285</v>
      </c>
      <c r="E193" s="159" t="s">
        <v>1087</v>
      </c>
      <c r="F193" s="160" t="s">
        <v>1088</v>
      </c>
      <c r="G193" s="161" t="s">
        <v>254</v>
      </c>
      <c r="H193" s="162">
        <v>330</v>
      </c>
      <c r="I193" s="163">
        <v>1.86</v>
      </c>
      <c r="J193" s="163">
        <f t="shared" si="20"/>
        <v>613.79999999999995</v>
      </c>
      <c r="K193" s="164"/>
      <c r="L193" s="165"/>
      <c r="M193" s="166" t="s">
        <v>1</v>
      </c>
      <c r="N193" s="167" t="s">
        <v>35</v>
      </c>
      <c r="O193" s="154">
        <v>0</v>
      </c>
      <c r="P193" s="154">
        <f t="shared" si="21"/>
        <v>0</v>
      </c>
      <c r="Q193" s="154">
        <v>1.06E-3</v>
      </c>
      <c r="R193" s="154">
        <f t="shared" si="22"/>
        <v>0.3498</v>
      </c>
      <c r="S193" s="154">
        <v>0</v>
      </c>
      <c r="T193" s="155">
        <f t="shared" si="2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6" t="s">
        <v>949</v>
      </c>
      <c r="AT193" s="156" t="s">
        <v>285</v>
      </c>
      <c r="AU193" s="156" t="s">
        <v>182</v>
      </c>
      <c r="AY193" s="14" t="s">
        <v>175</v>
      </c>
      <c r="BE193" s="157">
        <f t="shared" si="24"/>
        <v>0</v>
      </c>
      <c r="BF193" s="157">
        <f t="shared" si="25"/>
        <v>613.79999999999995</v>
      </c>
      <c r="BG193" s="157">
        <f t="shared" si="26"/>
        <v>0</v>
      </c>
      <c r="BH193" s="157">
        <f t="shared" si="27"/>
        <v>0</v>
      </c>
      <c r="BI193" s="157">
        <f t="shared" si="28"/>
        <v>0</v>
      </c>
      <c r="BJ193" s="14" t="s">
        <v>182</v>
      </c>
      <c r="BK193" s="157">
        <f t="shared" si="29"/>
        <v>613.79999999999995</v>
      </c>
      <c r="BL193" s="14" t="s">
        <v>296</v>
      </c>
      <c r="BM193" s="156" t="s">
        <v>445</v>
      </c>
    </row>
    <row r="194" spans="1:65" s="2" customFormat="1" ht="24.15" customHeight="1">
      <c r="A194" s="26"/>
      <c r="B194" s="144"/>
      <c r="C194" s="145" t="s">
        <v>310</v>
      </c>
      <c r="D194" s="145" t="s">
        <v>177</v>
      </c>
      <c r="E194" s="146" t="s">
        <v>1089</v>
      </c>
      <c r="F194" s="147" t="s">
        <v>1090</v>
      </c>
      <c r="G194" s="148" t="s">
        <v>254</v>
      </c>
      <c r="H194" s="149">
        <v>5</v>
      </c>
      <c r="I194" s="150">
        <v>5.59</v>
      </c>
      <c r="J194" s="150">
        <f t="shared" si="20"/>
        <v>27.95</v>
      </c>
      <c r="K194" s="151"/>
      <c r="L194" s="27"/>
      <c r="M194" s="152" t="s">
        <v>1</v>
      </c>
      <c r="N194" s="153" t="s">
        <v>35</v>
      </c>
      <c r="O194" s="154">
        <v>0.5</v>
      </c>
      <c r="P194" s="154">
        <f t="shared" si="21"/>
        <v>2.5</v>
      </c>
      <c r="Q194" s="154">
        <v>0</v>
      </c>
      <c r="R194" s="154">
        <f t="shared" si="22"/>
        <v>0</v>
      </c>
      <c r="S194" s="154">
        <v>0</v>
      </c>
      <c r="T194" s="155">
        <f t="shared" si="2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6" t="s">
        <v>296</v>
      </c>
      <c r="AT194" s="156" t="s">
        <v>177</v>
      </c>
      <c r="AU194" s="156" t="s">
        <v>182</v>
      </c>
      <c r="AY194" s="14" t="s">
        <v>175</v>
      </c>
      <c r="BE194" s="157">
        <f t="shared" si="24"/>
        <v>0</v>
      </c>
      <c r="BF194" s="157">
        <f t="shared" si="25"/>
        <v>27.95</v>
      </c>
      <c r="BG194" s="157">
        <f t="shared" si="26"/>
        <v>0</v>
      </c>
      <c r="BH194" s="157">
        <f t="shared" si="27"/>
        <v>0</v>
      </c>
      <c r="BI194" s="157">
        <f t="shared" si="28"/>
        <v>0</v>
      </c>
      <c r="BJ194" s="14" t="s">
        <v>182</v>
      </c>
      <c r="BK194" s="157">
        <f t="shared" si="29"/>
        <v>27.95</v>
      </c>
      <c r="BL194" s="14" t="s">
        <v>296</v>
      </c>
      <c r="BM194" s="156" t="s">
        <v>450</v>
      </c>
    </row>
    <row r="195" spans="1:65" s="2" customFormat="1" ht="21.75" customHeight="1">
      <c r="A195" s="26"/>
      <c r="B195" s="144"/>
      <c r="C195" s="158" t="s">
        <v>451</v>
      </c>
      <c r="D195" s="158" t="s">
        <v>285</v>
      </c>
      <c r="E195" s="159" t="s">
        <v>1091</v>
      </c>
      <c r="F195" s="160" t="s">
        <v>1092</v>
      </c>
      <c r="G195" s="161" t="s">
        <v>254</v>
      </c>
      <c r="H195" s="162">
        <v>5</v>
      </c>
      <c r="I195" s="163">
        <v>15.81</v>
      </c>
      <c r="J195" s="163">
        <f t="shared" si="20"/>
        <v>79.05</v>
      </c>
      <c r="K195" s="164"/>
      <c r="L195" s="165"/>
      <c r="M195" s="166" t="s">
        <v>1</v>
      </c>
      <c r="N195" s="167" t="s">
        <v>35</v>
      </c>
      <c r="O195" s="154">
        <v>0</v>
      </c>
      <c r="P195" s="154">
        <f t="shared" si="21"/>
        <v>0</v>
      </c>
      <c r="Q195" s="154">
        <v>1.58E-3</v>
      </c>
      <c r="R195" s="154">
        <f t="shared" si="22"/>
        <v>7.9000000000000008E-3</v>
      </c>
      <c r="S195" s="154">
        <v>0</v>
      </c>
      <c r="T195" s="155">
        <f t="shared" si="2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6" t="s">
        <v>949</v>
      </c>
      <c r="AT195" s="156" t="s">
        <v>285</v>
      </c>
      <c r="AU195" s="156" t="s">
        <v>182</v>
      </c>
      <c r="AY195" s="14" t="s">
        <v>175</v>
      </c>
      <c r="BE195" s="157">
        <f t="shared" si="24"/>
        <v>0</v>
      </c>
      <c r="BF195" s="157">
        <f t="shared" si="25"/>
        <v>79.05</v>
      </c>
      <c r="BG195" s="157">
        <f t="shared" si="26"/>
        <v>0</v>
      </c>
      <c r="BH195" s="157">
        <f t="shared" si="27"/>
        <v>0</v>
      </c>
      <c r="BI195" s="157">
        <f t="shared" si="28"/>
        <v>0</v>
      </c>
      <c r="BJ195" s="14" t="s">
        <v>182</v>
      </c>
      <c r="BK195" s="157">
        <f t="shared" si="29"/>
        <v>79.05</v>
      </c>
      <c r="BL195" s="14" t="s">
        <v>296</v>
      </c>
      <c r="BM195" s="156" t="s">
        <v>454</v>
      </c>
    </row>
    <row r="196" spans="1:65" s="2" customFormat="1" ht="16.5" customHeight="1">
      <c r="A196" s="26"/>
      <c r="B196" s="144"/>
      <c r="C196" s="145" t="s">
        <v>315</v>
      </c>
      <c r="D196" s="145" t="s">
        <v>177</v>
      </c>
      <c r="E196" s="146" t="s">
        <v>1093</v>
      </c>
      <c r="F196" s="147" t="s">
        <v>1094</v>
      </c>
      <c r="G196" s="148" t="s">
        <v>254</v>
      </c>
      <c r="H196" s="149">
        <v>5</v>
      </c>
      <c r="I196" s="150">
        <v>1.05</v>
      </c>
      <c r="J196" s="150">
        <f t="shared" si="20"/>
        <v>5.25</v>
      </c>
      <c r="K196" s="151"/>
      <c r="L196" s="27"/>
      <c r="M196" s="152" t="s">
        <v>1</v>
      </c>
      <c r="N196" s="153" t="s">
        <v>35</v>
      </c>
      <c r="O196" s="154">
        <v>0</v>
      </c>
      <c r="P196" s="154">
        <f t="shared" si="21"/>
        <v>0</v>
      </c>
      <c r="Q196" s="154">
        <v>0</v>
      </c>
      <c r="R196" s="154">
        <f t="shared" si="22"/>
        <v>0</v>
      </c>
      <c r="S196" s="154">
        <v>0</v>
      </c>
      <c r="T196" s="155">
        <f t="shared" si="2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6" t="s">
        <v>296</v>
      </c>
      <c r="AT196" s="156" t="s">
        <v>177</v>
      </c>
      <c r="AU196" s="156" t="s">
        <v>182</v>
      </c>
      <c r="AY196" s="14" t="s">
        <v>175</v>
      </c>
      <c r="BE196" s="157">
        <f t="shared" si="24"/>
        <v>0</v>
      </c>
      <c r="BF196" s="157">
        <f t="shared" si="25"/>
        <v>5.25</v>
      </c>
      <c r="BG196" s="157">
        <f t="shared" si="26"/>
        <v>0</v>
      </c>
      <c r="BH196" s="157">
        <f t="shared" si="27"/>
        <v>0</v>
      </c>
      <c r="BI196" s="157">
        <f t="shared" si="28"/>
        <v>0</v>
      </c>
      <c r="BJ196" s="14" t="s">
        <v>182</v>
      </c>
      <c r="BK196" s="157">
        <f t="shared" si="29"/>
        <v>5.25</v>
      </c>
      <c r="BL196" s="14" t="s">
        <v>296</v>
      </c>
      <c r="BM196" s="156" t="s">
        <v>458</v>
      </c>
    </row>
    <row r="197" spans="1:65" s="2" customFormat="1" ht="24.15" customHeight="1">
      <c r="A197" s="26"/>
      <c r="B197" s="144"/>
      <c r="C197" s="158" t="s">
        <v>455</v>
      </c>
      <c r="D197" s="158" t="s">
        <v>285</v>
      </c>
      <c r="E197" s="159" t="s">
        <v>1095</v>
      </c>
      <c r="F197" s="160" t="s">
        <v>1096</v>
      </c>
      <c r="G197" s="161" t="s">
        <v>254</v>
      </c>
      <c r="H197" s="162">
        <v>5</v>
      </c>
      <c r="I197" s="163">
        <v>1.68</v>
      </c>
      <c r="J197" s="163">
        <f t="shared" si="20"/>
        <v>8.4</v>
      </c>
      <c r="K197" s="164"/>
      <c r="L197" s="165"/>
      <c r="M197" s="166" t="s">
        <v>1</v>
      </c>
      <c r="N197" s="167" t="s">
        <v>35</v>
      </c>
      <c r="O197" s="154">
        <v>0</v>
      </c>
      <c r="P197" s="154">
        <f t="shared" si="21"/>
        <v>0</v>
      </c>
      <c r="Q197" s="154">
        <v>0</v>
      </c>
      <c r="R197" s="154">
        <f t="shared" si="22"/>
        <v>0</v>
      </c>
      <c r="S197" s="154">
        <v>0</v>
      </c>
      <c r="T197" s="155">
        <f t="shared" si="2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6" t="s">
        <v>949</v>
      </c>
      <c r="AT197" s="156" t="s">
        <v>285</v>
      </c>
      <c r="AU197" s="156" t="s">
        <v>182</v>
      </c>
      <c r="AY197" s="14" t="s">
        <v>175</v>
      </c>
      <c r="BE197" s="157">
        <f t="shared" si="24"/>
        <v>0</v>
      </c>
      <c r="BF197" s="157">
        <f t="shared" si="25"/>
        <v>8.4</v>
      </c>
      <c r="BG197" s="157">
        <f t="shared" si="26"/>
        <v>0</v>
      </c>
      <c r="BH197" s="157">
        <f t="shared" si="27"/>
        <v>0</v>
      </c>
      <c r="BI197" s="157">
        <f t="shared" si="28"/>
        <v>0</v>
      </c>
      <c r="BJ197" s="14" t="s">
        <v>182</v>
      </c>
      <c r="BK197" s="157">
        <f t="shared" si="29"/>
        <v>8.4</v>
      </c>
      <c r="BL197" s="14" t="s">
        <v>296</v>
      </c>
      <c r="BM197" s="156" t="s">
        <v>461</v>
      </c>
    </row>
    <row r="198" spans="1:65" s="2" customFormat="1" ht="16.5" customHeight="1">
      <c r="A198" s="26"/>
      <c r="B198" s="144"/>
      <c r="C198" s="145" t="s">
        <v>318</v>
      </c>
      <c r="D198" s="145" t="s">
        <v>177</v>
      </c>
      <c r="E198" s="146" t="s">
        <v>1097</v>
      </c>
      <c r="F198" s="147" t="s">
        <v>1098</v>
      </c>
      <c r="G198" s="148" t="s">
        <v>254</v>
      </c>
      <c r="H198" s="149">
        <v>5</v>
      </c>
      <c r="I198" s="150">
        <v>1.47</v>
      </c>
      <c r="J198" s="150">
        <f t="shared" si="20"/>
        <v>7.35</v>
      </c>
      <c r="K198" s="151"/>
      <c r="L198" s="27"/>
      <c r="M198" s="152" t="s">
        <v>1</v>
      </c>
      <c r="N198" s="153" t="s">
        <v>35</v>
      </c>
      <c r="O198" s="154">
        <v>0</v>
      </c>
      <c r="P198" s="154">
        <f t="shared" si="21"/>
        <v>0</v>
      </c>
      <c r="Q198" s="154">
        <v>0</v>
      </c>
      <c r="R198" s="154">
        <f t="shared" si="22"/>
        <v>0</v>
      </c>
      <c r="S198" s="154">
        <v>0</v>
      </c>
      <c r="T198" s="155">
        <f t="shared" si="2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6" t="s">
        <v>296</v>
      </c>
      <c r="AT198" s="156" t="s">
        <v>177</v>
      </c>
      <c r="AU198" s="156" t="s">
        <v>182</v>
      </c>
      <c r="AY198" s="14" t="s">
        <v>175</v>
      </c>
      <c r="BE198" s="157">
        <f t="shared" si="24"/>
        <v>0</v>
      </c>
      <c r="BF198" s="157">
        <f t="shared" si="25"/>
        <v>7.35</v>
      </c>
      <c r="BG198" s="157">
        <f t="shared" si="26"/>
        <v>0</v>
      </c>
      <c r="BH198" s="157">
        <f t="shared" si="27"/>
        <v>0</v>
      </c>
      <c r="BI198" s="157">
        <f t="shared" si="28"/>
        <v>0</v>
      </c>
      <c r="BJ198" s="14" t="s">
        <v>182</v>
      </c>
      <c r="BK198" s="157">
        <f t="shared" si="29"/>
        <v>7.35</v>
      </c>
      <c r="BL198" s="14" t="s">
        <v>296</v>
      </c>
      <c r="BM198" s="156" t="s">
        <v>465</v>
      </c>
    </row>
    <row r="199" spans="1:65" s="2" customFormat="1" ht="24.15" customHeight="1">
      <c r="A199" s="26"/>
      <c r="B199" s="144"/>
      <c r="C199" s="158" t="s">
        <v>468</v>
      </c>
      <c r="D199" s="158" t="s">
        <v>285</v>
      </c>
      <c r="E199" s="159" t="s">
        <v>1099</v>
      </c>
      <c r="F199" s="160" t="s">
        <v>1100</v>
      </c>
      <c r="G199" s="161" t="s">
        <v>254</v>
      </c>
      <c r="H199" s="162">
        <v>5</v>
      </c>
      <c r="I199" s="163">
        <v>1.26</v>
      </c>
      <c r="J199" s="163">
        <f t="shared" si="20"/>
        <v>6.3</v>
      </c>
      <c r="K199" s="164"/>
      <c r="L199" s="165"/>
      <c r="M199" s="166" t="s">
        <v>1</v>
      </c>
      <c r="N199" s="167" t="s">
        <v>35</v>
      </c>
      <c r="O199" s="154">
        <v>0</v>
      </c>
      <c r="P199" s="154">
        <f t="shared" si="21"/>
        <v>0</v>
      </c>
      <c r="Q199" s="154">
        <v>0</v>
      </c>
      <c r="R199" s="154">
        <f t="shared" si="22"/>
        <v>0</v>
      </c>
      <c r="S199" s="154">
        <v>0</v>
      </c>
      <c r="T199" s="155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6" t="s">
        <v>949</v>
      </c>
      <c r="AT199" s="156" t="s">
        <v>285</v>
      </c>
      <c r="AU199" s="156" t="s">
        <v>182</v>
      </c>
      <c r="AY199" s="14" t="s">
        <v>175</v>
      </c>
      <c r="BE199" s="157">
        <f t="shared" si="24"/>
        <v>0</v>
      </c>
      <c r="BF199" s="157">
        <f t="shared" si="25"/>
        <v>6.3</v>
      </c>
      <c r="BG199" s="157">
        <f t="shared" si="26"/>
        <v>0</v>
      </c>
      <c r="BH199" s="157">
        <f t="shared" si="27"/>
        <v>0</v>
      </c>
      <c r="BI199" s="157">
        <f t="shared" si="28"/>
        <v>0</v>
      </c>
      <c r="BJ199" s="14" t="s">
        <v>182</v>
      </c>
      <c r="BK199" s="157">
        <f t="shared" si="29"/>
        <v>6.3</v>
      </c>
      <c r="BL199" s="14" t="s">
        <v>296</v>
      </c>
      <c r="BM199" s="156" t="s">
        <v>471</v>
      </c>
    </row>
    <row r="200" spans="1:65" s="2" customFormat="1" ht="24.15" customHeight="1">
      <c r="A200" s="26"/>
      <c r="B200" s="144"/>
      <c r="C200" s="145" t="s">
        <v>322</v>
      </c>
      <c r="D200" s="145" t="s">
        <v>177</v>
      </c>
      <c r="E200" s="146" t="s">
        <v>1101</v>
      </c>
      <c r="F200" s="147" t="s">
        <v>1102</v>
      </c>
      <c r="G200" s="148" t="s">
        <v>254</v>
      </c>
      <c r="H200" s="149">
        <v>23</v>
      </c>
      <c r="I200" s="150">
        <v>1.47</v>
      </c>
      <c r="J200" s="150">
        <f t="shared" si="20"/>
        <v>33.81</v>
      </c>
      <c r="K200" s="151"/>
      <c r="L200" s="27"/>
      <c r="M200" s="152" t="s">
        <v>1</v>
      </c>
      <c r="N200" s="153" t="s">
        <v>35</v>
      </c>
      <c r="O200" s="154">
        <v>0</v>
      </c>
      <c r="P200" s="154">
        <f t="shared" si="21"/>
        <v>0</v>
      </c>
      <c r="Q200" s="154">
        <v>0</v>
      </c>
      <c r="R200" s="154">
        <f t="shared" si="22"/>
        <v>0</v>
      </c>
      <c r="S200" s="154">
        <v>0</v>
      </c>
      <c r="T200" s="155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6" t="s">
        <v>296</v>
      </c>
      <c r="AT200" s="156" t="s">
        <v>177</v>
      </c>
      <c r="AU200" s="156" t="s">
        <v>182</v>
      </c>
      <c r="AY200" s="14" t="s">
        <v>175</v>
      </c>
      <c r="BE200" s="157">
        <f t="shared" si="24"/>
        <v>0</v>
      </c>
      <c r="BF200" s="157">
        <f t="shared" si="25"/>
        <v>33.81</v>
      </c>
      <c r="BG200" s="157">
        <f t="shared" si="26"/>
        <v>0</v>
      </c>
      <c r="BH200" s="157">
        <f t="shared" si="27"/>
        <v>0</v>
      </c>
      <c r="BI200" s="157">
        <f t="shared" si="28"/>
        <v>0</v>
      </c>
      <c r="BJ200" s="14" t="s">
        <v>182</v>
      </c>
      <c r="BK200" s="157">
        <f t="shared" si="29"/>
        <v>33.81</v>
      </c>
      <c r="BL200" s="14" t="s">
        <v>296</v>
      </c>
      <c r="BM200" s="156" t="s">
        <v>474</v>
      </c>
    </row>
    <row r="201" spans="1:65" s="2" customFormat="1" ht="16.5" customHeight="1">
      <c r="A201" s="26"/>
      <c r="B201" s="144"/>
      <c r="C201" s="158" t="s">
        <v>477</v>
      </c>
      <c r="D201" s="158" t="s">
        <v>285</v>
      </c>
      <c r="E201" s="159" t="s">
        <v>1103</v>
      </c>
      <c r="F201" s="160" t="s">
        <v>1104</v>
      </c>
      <c r="G201" s="161" t="s">
        <v>254</v>
      </c>
      <c r="H201" s="162">
        <v>23</v>
      </c>
      <c r="I201" s="163">
        <v>1.75</v>
      </c>
      <c r="J201" s="163">
        <f t="shared" si="20"/>
        <v>40.25</v>
      </c>
      <c r="K201" s="164"/>
      <c r="L201" s="165"/>
      <c r="M201" s="166" t="s">
        <v>1</v>
      </c>
      <c r="N201" s="167" t="s">
        <v>35</v>
      </c>
      <c r="O201" s="154">
        <v>0</v>
      </c>
      <c r="P201" s="154">
        <f t="shared" si="21"/>
        <v>0</v>
      </c>
      <c r="Q201" s="154">
        <v>0</v>
      </c>
      <c r="R201" s="154">
        <f t="shared" si="22"/>
        <v>0</v>
      </c>
      <c r="S201" s="154">
        <v>0</v>
      </c>
      <c r="T201" s="155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6" t="s">
        <v>949</v>
      </c>
      <c r="AT201" s="156" t="s">
        <v>285</v>
      </c>
      <c r="AU201" s="156" t="s">
        <v>182</v>
      </c>
      <c r="AY201" s="14" t="s">
        <v>175</v>
      </c>
      <c r="BE201" s="157">
        <f t="shared" si="24"/>
        <v>0</v>
      </c>
      <c r="BF201" s="157">
        <f t="shared" si="25"/>
        <v>40.25</v>
      </c>
      <c r="BG201" s="157">
        <f t="shared" si="26"/>
        <v>0</v>
      </c>
      <c r="BH201" s="157">
        <f t="shared" si="27"/>
        <v>0</v>
      </c>
      <c r="BI201" s="157">
        <f t="shared" si="28"/>
        <v>0</v>
      </c>
      <c r="BJ201" s="14" t="s">
        <v>182</v>
      </c>
      <c r="BK201" s="157">
        <f t="shared" si="29"/>
        <v>40.25</v>
      </c>
      <c r="BL201" s="14" t="s">
        <v>296</v>
      </c>
      <c r="BM201" s="156" t="s">
        <v>480</v>
      </c>
    </row>
    <row r="202" spans="1:65" s="2" customFormat="1" ht="16.5" customHeight="1">
      <c r="A202" s="26"/>
      <c r="B202" s="144"/>
      <c r="C202" s="145" t="s">
        <v>325</v>
      </c>
      <c r="D202" s="145" t="s">
        <v>177</v>
      </c>
      <c r="E202" s="146" t="s">
        <v>1105</v>
      </c>
      <c r="F202" s="147" t="s">
        <v>1106</v>
      </c>
      <c r="G202" s="148" t="s">
        <v>254</v>
      </c>
      <c r="H202" s="149">
        <v>42</v>
      </c>
      <c r="I202" s="150">
        <v>1.31</v>
      </c>
      <c r="J202" s="150">
        <f t="shared" si="20"/>
        <v>55.02</v>
      </c>
      <c r="K202" s="151"/>
      <c r="L202" s="27"/>
      <c r="M202" s="152" t="s">
        <v>1</v>
      </c>
      <c r="N202" s="153" t="s">
        <v>35</v>
      </c>
      <c r="O202" s="154">
        <v>0.11700000000000001</v>
      </c>
      <c r="P202" s="154">
        <f t="shared" si="21"/>
        <v>4.9140000000000006</v>
      </c>
      <c r="Q202" s="154">
        <v>0</v>
      </c>
      <c r="R202" s="154">
        <f t="shared" si="22"/>
        <v>0</v>
      </c>
      <c r="S202" s="154">
        <v>0</v>
      </c>
      <c r="T202" s="155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6" t="s">
        <v>296</v>
      </c>
      <c r="AT202" s="156" t="s">
        <v>177</v>
      </c>
      <c r="AU202" s="156" t="s">
        <v>182</v>
      </c>
      <c r="AY202" s="14" t="s">
        <v>175</v>
      </c>
      <c r="BE202" s="157">
        <f t="shared" si="24"/>
        <v>0</v>
      </c>
      <c r="BF202" s="157">
        <f t="shared" si="25"/>
        <v>55.02</v>
      </c>
      <c r="BG202" s="157">
        <f t="shared" si="26"/>
        <v>0</v>
      </c>
      <c r="BH202" s="157">
        <f t="shared" si="27"/>
        <v>0</v>
      </c>
      <c r="BI202" s="157">
        <f t="shared" si="28"/>
        <v>0</v>
      </c>
      <c r="BJ202" s="14" t="s">
        <v>182</v>
      </c>
      <c r="BK202" s="157">
        <f t="shared" si="29"/>
        <v>55.02</v>
      </c>
      <c r="BL202" s="14" t="s">
        <v>296</v>
      </c>
      <c r="BM202" s="156" t="s">
        <v>483</v>
      </c>
    </row>
    <row r="203" spans="1:65" s="2" customFormat="1" ht="16.5" customHeight="1">
      <c r="A203" s="26"/>
      <c r="B203" s="144"/>
      <c r="C203" s="158" t="s">
        <v>1107</v>
      </c>
      <c r="D203" s="158" t="s">
        <v>285</v>
      </c>
      <c r="E203" s="159" t="s">
        <v>1108</v>
      </c>
      <c r="F203" s="160" t="s">
        <v>1109</v>
      </c>
      <c r="G203" s="161" t="s">
        <v>254</v>
      </c>
      <c r="H203" s="162">
        <v>42</v>
      </c>
      <c r="I203" s="163">
        <v>0.92</v>
      </c>
      <c r="J203" s="163">
        <f t="shared" si="20"/>
        <v>38.64</v>
      </c>
      <c r="K203" s="164"/>
      <c r="L203" s="165"/>
      <c r="M203" s="166" t="s">
        <v>1</v>
      </c>
      <c r="N203" s="167" t="s">
        <v>35</v>
      </c>
      <c r="O203" s="154">
        <v>0</v>
      </c>
      <c r="P203" s="154">
        <f t="shared" si="21"/>
        <v>0</v>
      </c>
      <c r="Q203" s="154">
        <v>1E-4</v>
      </c>
      <c r="R203" s="154">
        <f t="shared" si="22"/>
        <v>4.2000000000000006E-3</v>
      </c>
      <c r="S203" s="154">
        <v>0</v>
      </c>
      <c r="T203" s="155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6" t="s">
        <v>949</v>
      </c>
      <c r="AT203" s="156" t="s">
        <v>285</v>
      </c>
      <c r="AU203" s="156" t="s">
        <v>182</v>
      </c>
      <c r="AY203" s="14" t="s">
        <v>175</v>
      </c>
      <c r="BE203" s="157">
        <f t="shared" si="24"/>
        <v>0</v>
      </c>
      <c r="BF203" s="157">
        <f t="shared" si="25"/>
        <v>38.64</v>
      </c>
      <c r="BG203" s="157">
        <f t="shared" si="26"/>
        <v>0</v>
      </c>
      <c r="BH203" s="157">
        <f t="shared" si="27"/>
        <v>0</v>
      </c>
      <c r="BI203" s="157">
        <f t="shared" si="28"/>
        <v>0</v>
      </c>
      <c r="BJ203" s="14" t="s">
        <v>182</v>
      </c>
      <c r="BK203" s="157">
        <f t="shared" si="29"/>
        <v>38.64</v>
      </c>
      <c r="BL203" s="14" t="s">
        <v>296</v>
      </c>
      <c r="BM203" s="156" t="s">
        <v>487</v>
      </c>
    </row>
    <row r="204" spans="1:65" s="2" customFormat="1" ht="16.5" customHeight="1">
      <c r="A204" s="26"/>
      <c r="B204" s="144"/>
      <c r="C204" s="145" t="s">
        <v>329</v>
      </c>
      <c r="D204" s="145" t="s">
        <v>177</v>
      </c>
      <c r="E204" s="146" t="s">
        <v>1110</v>
      </c>
      <c r="F204" s="147" t="s">
        <v>1111</v>
      </c>
      <c r="G204" s="148" t="s">
        <v>254</v>
      </c>
      <c r="H204" s="149">
        <v>23</v>
      </c>
      <c r="I204" s="150">
        <v>1.87</v>
      </c>
      <c r="J204" s="150">
        <f t="shared" si="20"/>
        <v>43.01</v>
      </c>
      <c r="K204" s="151"/>
      <c r="L204" s="27"/>
      <c r="M204" s="152" t="s">
        <v>1</v>
      </c>
      <c r="N204" s="153" t="s">
        <v>35</v>
      </c>
      <c r="O204" s="154">
        <v>0.16700000000000001</v>
      </c>
      <c r="P204" s="154">
        <f t="shared" si="21"/>
        <v>3.8410000000000002</v>
      </c>
      <c r="Q204" s="154">
        <v>0</v>
      </c>
      <c r="R204" s="154">
        <f t="shared" si="22"/>
        <v>0</v>
      </c>
      <c r="S204" s="154">
        <v>0</v>
      </c>
      <c r="T204" s="155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6" t="s">
        <v>296</v>
      </c>
      <c r="AT204" s="156" t="s">
        <v>177</v>
      </c>
      <c r="AU204" s="156" t="s">
        <v>182</v>
      </c>
      <c r="AY204" s="14" t="s">
        <v>175</v>
      </c>
      <c r="BE204" s="157">
        <f t="shared" si="24"/>
        <v>0</v>
      </c>
      <c r="BF204" s="157">
        <f t="shared" si="25"/>
        <v>43.01</v>
      </c>
      <c r="BG204" s="157">
        <f t="shared" si="26"/>
        <v>0</v>
      </c>
      <c r="BH204" s="157">
        <f t="shared" si="27"/>
        <v>0</v>
      </c>
      <c r="BI204" s="157">
        <f t="shared" si="28"/>
        <v>0</v>
      </c>
      <c r="BJ204" s="14" t="s">
        <v>182</v>
      </c>
      <c r="BK204" s="157">
        <f t="shared" si="29"/>
        <v>43.01</v>
      </c>
      <c r="BL204" s="14" t="s">
        <v>296</v>
      </c>
      <c r="BM204" s="156" t="s">
        <v>490</v>
      </c>
    </row>
    <row r="205" spans="1:65" s="2" customFormat="1" ht="16.5" customHeight="1">
      <c r="A205" s="26"/>
      <c r="B205" s="144"/>
      <c r="C205" s="158" t="s">
        <v>484</v>
      </c>
      <c r="D205" s="158" t="s">
        <v>285</v>
      </c>
      <c r="E205" s="159" t="s">
        <v>1112</v>
      </c>
      <c r="F205" s="160" t="s">
        <v>1113</v>
      </c>
      <c r="G205" s="161" t="s">
        <v>254</v>
      </c>
      <c r="H205" s="162">
        <v>23</v>
      </c>
      <c r="I205" s="163">
        <v>2.25</v>
      </c>
      <c r="J205" s="163">
        <f t="shared" si="20"/>
        <v>51.75</v>
      </c>
      <c r="K205" s="164"/>
      <c r="L205" s="165"/>
      <c r="M205" s="166" t="s">
        <v>1</v>
      </c>
      <c r="N205" s="167" t="s">
        <v>35</v>
      </c>
      <c r="O205" s="154">
        <v>0</v>
      </c>
      <c r="P205" s="154">
        <f t="shared" si="21"/>
        <v>0</v>
      </c>
      <c r="Q205" s="154">
        <v>1.7000000000000001E-4</v>
      </c>
      <c r="R205" s="154">
        <f t="shared" si="22"/>
        <v>3.9100000000000003E-3</v>
      </c>
      <c r="S205" s="154">
        <v>0</v>
      </c>
      <c r="T205" s="155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6" t="s">
        <v>949</v>
      </c>
      <c r="AT205" s="156" t="s">
        <v>285</v>
      </c>
      <c r="AU205" s="156" t="s">
        <v>182</v>
      </c>
      <c r="AY205" s="14" t="s">
        <v>175</v>
      </c>
      <c r="BE205" s="157">
        <f t="shared" si="24"/>
        <v>0</v>
      </c>
      <c r="BF205" s="157">
        <f t="shared" si="25"/>
        <v>51.75</v>
      </c>
      <c r="BG205" s="157">
        <f t="shared" si="26"/>
        <v>0</v>
      </c>
      <c r="BH205" s="157">
        <f t="shared" si="27"/>
        <v>0</v>
      </c>
      <c r="BI205" s="157">
        <f t="shared" si="28"/>
        <v>0</v>
      </c>
      <c r="BJ205" s="14" t="s">
        <v>182</v>
      </c>
      <c r="BK205" s="157">
        <f t="shared" si="29"/>
        <v>51.75</v>
      </c>
      <c r="BL205" s="14" t="s">
        <v>296</v>
      </c>
      <c r="BM205" s="156" t="s">
        <v>494</v>
      </c>
    </row>
    <row r="206" spans="1:65" s="2" customFormat="1" ht="16.5" customHeight="1">
      <c r="A206" s="26"/>
      <c r="B206" s="144"/>
      <c r="C206" s="145" t="s">
        <v>332</v>
      </c>
      <c r="D206" s="145" t="s">
        <v>177</v>
      </c>
      <c r="E206" s="146" t="s">
        <v>1114</v>
      </c>
      <c r="F206" s="147" t="s">
        <v>1115</v>
      </c>
      <c r="G206" s="148" t="s">
        <v>254</v>
      </c>
      <c r="H206" s="149">
        <v>26</v>
      </c>
      <c r="I206" s="150">
        <v>1.0900000000000001</v>
      </c>
      <c r="J206" s="150">
        <f t="shared" si="20"/>
        <v>28.34</v>
      </c>
      <c r="K206" s="151"/>
      <c r="L206" s="27"/>
      <c r="M206" s="152" t="s">
        <v>1</v>
      </c>
      <c r="N206" s="153" t="s">
        <v>35</v>
      </c>
      <c r="O206" s="154">
        <v>0</v>
      </c>
      <c r="P206" s="154">
        <f t="shared" si="21"/>
        <v>0</v>
      </c>
      <c r="Q206" s="154">
        <v>0</v>
      </c>
      <c r="R206" s="154">
        <f t="shared" si="22"/>
        <v>0</v>
      </c>
      <c r="S206" s="154">
        <v>0</v>
      </c>
      <c r="T206" s="155">
        <f t="shared" si="2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6" t="s">
        <v>296</v>
      </c>
      <c r="AT206" s="156" t="s">
        <v>177</v>
      </c>
      <c r="AU206" s="156" t="s">
        <v>182</v>
      </c>
      <c r="AY206" s="14" t="s">
        <v>175</v>
      </c>
      <c r="BE206" s="157">
        <f t="shared" si="24"/>
        <v>0</v>
      </c>
      <c r="BF206" s="157">
        <f t="shared" si="25"/>
        <v>28.34</v>
      </c>
      <c r="BG206" s="157">
        <f t="shared" si="26"/>
        <v>0</v>
      </c>
      <c r="BH206" s="157">
        <f t="shared" si="27"/>
        <v>0</v>
      </c>
      <c r="BI206" s="157">
        <f t="shared" si="28"/>
        <v>0</v>
      </c>
      <c r="BJ206" s="14" t="s">
        <v>182</v>
      </c>
      <c r="BK206" s="157">
        <f t="shared" si="29"/>
        <v>28.34</v>
      </c>
      <c r="BL206" s="14" t="s">
        <v>296</v>
      </c>
      <c r="BM206" s="156" t="s">
        <v>497</v>
      </c>
    </row>
    <row r="207" spans="1:65" s="2" customFormat="1" ht="16.5" customHeight="1">
      <c r="A207" s="26"/>
      <c r="B207" s="144"/>
      <c r="C207" s="158" t="s">
        <v>491</v>
      </c>
      <c r="D207" s="158" t="s">
        <v>285</v>
      </c>
      <c r="E207" s="159" t="s">
        <v>1116</v>
      </c>
      <c r="F207" s="160" t="s">
        <v>1117</v>
      </c>
      <c r="G207" s="161" t="s">
        <v>254</v>
      </c>
      <c r="H207" s="162">
        <v>26</v>
      </c>
      <c r="I207" s="163">
        <v>0.84</v>
      </c>
      <c r="J207" s="163">
        <f t="shared" si="20"/>
        <v>21.84</v>
      </c>
      <c r="K207" s="164"/>
      <c r="L207" s="165"/>
      <c r="M207" s="166" t="s">
        <v>1</v>
      </c>
      <c r="N207" s="167" t="s">
        <v>35</v>
      </c>
      <c r="O207" s="154">
        <v>0</v>
      </c>
      <c r="P207" s="154">
        <f t="shared" si="21"/>
        <v>0</v>
      </c>
      <c r="Q207" s="154">
        <v>0</v>
      </c>
      <c r="R207" s="154">
        <f t="shared" si="22"/>
        <v>0</v>
      </c>
      <c r="S207" s="154">
        <v>0</v>
      </c>
      <c r="T207" s="155">
        <f t="shared" si="2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6" t="s">
        <v>949</v>
      </c>
      <c r="AT207" s="156" t="s">
        <v>285</v>
      </c>
      <c r="AU207" s="156" t="s">
        <v>182</v>
      </c>
      <c r="AY207" s="14" t="s">
        <v>175</v>
      </c>
      <c r="BE207" s="157">
        <f t="shared" si="24"/>
        <v>0</v>
      </c>
      <c r="BF207" s="157">
        <f t="shared" si="25"/>
        <v>21.84</v>
      </c>
      <c r="BG207" s="157">
        <f t="shared" si="26"/>
        <v>0</v>
      </c>
      <c r="BH207" s="157">
        <f t="shared" si="27"/>
        <v>0</v>
      </c>
      <c r="BI207" s="157">
        <f t="shared" si="28"/>
        <v>0</v>
      </c>
      <c r="BJ207" s="14" t="s">
        <v>182</v>
      </c>
      <c r="BK207" s="157">
        <f t="shared" si="29"/>
        <v>21.84</v>
      </c>
      <c r="BL207" s="14" t="s">
        <v>296</v>
      </c>
      <c r="BM207" s="156" t="s">
        <v>503</v>
      </c>
    </row>
    <row r="208" spans="1:65" s="2" customFormat="1" ht="16.5" customHeight="1">
      <c r="A208" s="26"/>
      <c r="B208" s="144"/>
      <c r="C208" s="145" t="s">
        <v>336</v>
      </c>
      <c r="D208" s="145" t="s">
        <v>177</v>
      </c>
      <c r="E208" s="146" t="s">
        <v>1118</v>
      </c>
      <c r="F208" s="147" t="s">
        <v>1119</v>
      </c>
      <c r="G208" s="148" t="s">
        <v>254</v>
      </c>
      <c r="H208" s="149">
        <v>13</v>
      </c>
      <c r="I208" s="150">
        <v>7.93</v>
      </c>
      <c r="J208" s="150">
        <f t="shared" si="20"/>
        <v>103.09</v>
      </c>
      <c r="K208" s="151"/>
      <c r="L208" s="27"/>
      <c r="M208" s="152" t="s">
        <v>1</v>
      </c>
      <c r="N208" s="153" t="s">
        <v>35</v>
      </c>
      <c r="O208" s="154">
        <v>0.71</v>
      </c>
      <c r="P208" s="154">
        <f t="shared" si="21"/>
        <v>9.23</v>
      </c>
      <c r="Q208" s="154">
        <v>0</v>
      </c>
      <c r="R208" s="154">
        <f t="shared" si="22"/>
        <v>0</v>
      </c>
      <c r="S208" s="154">
        <v>0</v>
      </c>
      <c r="T208" s="155">
        <f t="shared" si="2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6" t="s">
        <v>296</v>
      </c>
      <c r="AT208" s="156" t="s">
        <v>177</v>
      </c>
      <c r="AU208" s="156" t="s">
        <v>182</v>
      </c>
      <c r="AY208" s="14" t="s">
        <v>175</v>
      </c>
      <c r="BE208" s="157">
        <f t="shared" si="24"/>
        <v>0</v>
      </c>
      <c r="BF208" s="157">
        <f t="shared" si="25"/>
        <v>103.09</v>
      </c>
      <c r="BG208" s="157">
        <f t="shared" si="26"/>
        <v>0</v>
      </c>
      <c r="BH208" s="157">
        <f t="shared" si="27"/>
        <v>0</v>
      </c>
      <c r="BI208" s="157">
        <f t="shared" si="28"/>
        <v>0</v>
      </c>
      <c r="BJ208" s="14" t="s">
        <v>182</v>
      </c>
      <c r="BK208" s="157">
        <f t="shared" si="29"/>
        <v>103.09</v>
      </c>
      <c r="BL208" s="14" t="s">
        <v>296</v>
      </c>
      <c r="BM208" s="156" t="s">
        <v>506</v>
      </c>
    </row>
    <row r="209" spans="1:65" s="2" customFormat="1" ht="21.75" customHeight="1">
      <c r="A209" s="26"/>
      <c r="B209" s="144"/>
      <c r="C209" s="158" t="s">
        <v>500</v>
      </c>
      <c r="D209" s="158" t="s">
        <v>285</v>
      </c>
      <c r="E209" s="159" t="s">
        <v>1120</v>
      </c>
      <c r="F209" s="160" t="s">
        <v>1121</v>
      </c>
      <c r="G209" s="161" t="s">
        <v>254</v>
      </c>
      <c r="H209" s="162">
        <v>13</v>
      </c>
      <c r="I209" s="163">
        <v>6.68</v>
      </c>
      <c r="J209" s="163">
        <f t="shared" si="20"/>
        <v>86.84</v>
      </c>
      <c r="K209" s="164"/>
      <c r="L209" s="165"/>
      <c r="M209" s="166" t="s">
        <v>1</v>
      </c>
      <c r="N209" s="167" t="s">
        <v>35</v>
      </c>
      <c r="O209" s="154">
        <v>0</v>
      </c>
      <c r="P209" s="154">
        <f t="shared" si="21"/>
        <v>0</v>
      </c>
      <c r="Q209" s="154">
        <v>6.4000000000000005E-4</v>
      </c>
      <c r="R209" s="154">
        <f t="shared" si="22"/>
        <v>8.320000000000001E-3</v>
      </c>
      <c r="S209" s="154">
        <v>0</v>
      </c>
      <c r="T209" s="155">
        <f t="shared" si="2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6" t="s">
        <v>949</v>
      </c>
      <c r="AT209" s="156" t="s">
        <v>285</v>
      </c>
      <c r="AU209" s="156" t="s">
        <v>182</v>
      </c>
      <c r="AY209" s="14" t="s">
        <v>175</v>
      </c>
      <c r="BE209" s="157">
        <f t="shared" si="24"/>
        <v>0</v>
      </c>
      <c r="BF209" s="157">
        <f t="shared" si="25"/>
        <v>86.84</v>
      </c>
      <c r="BG209" s="157">
        <f t="shared" si="26"/>
        <v>0</v>
      </c>
      <c r="BH209" s="157">
        <f t="shared" si="27"/>
        <v>0</v>
      </c>
      <c r="BI209" s="157">
        <f t="shared" si="28"/>
        <v>0</v>
      </c>
      <c r="BJ209" s="14" t="s">
        <v>182</v>
      </c>
      <c r="BK209" s="157">
        <f t="shared" si="29"/>
        <v>86.84</v>
      </c>
      <c r="BL209" s="14" t="s">
        <v>296</v>
      </c>
      <c r="BM209" s="156" t="s">
        <v>510</v>
      </c>
    </row>
    <row r="210" spans="1:65" s="2" customFormat="1" ht="24.15" customHeight="1">
      <c r="A210" s="26"/>
      <c r="B210" s="144"/>
      <c r="C210" s="145" t="s">
        <v>339</v>
      </c>
      <c r="D210" s="145" t="s">
        <v>177</v>
      </c>
      <c r="E210" s="146" t="s">
        <v>1122</v>
      </c>
      <c r="F210" s="147" t="s">
        <v>1123</v>
      </c>
      <c r="G210" s="148" t="s">
        <v>254</v>
      </c>
      <c r="H210" s="149">
        <v>13</v>
      </c>
      <c r="I210" s="150">
        <v>3.71</v>
      </c>
      <c r="J210" s="150">
        <f t="shared" si="20"/>
        <v>48.23</v>
      </c>
      <c r="K210" s="151"/>
      <c r="L210" s="27"/>
      <c r="M210" s="152" t="s">
        <v>1</v>
      </c>
      <c r="N210" s="153" t="s">
        <v>35</v>
      </c>
      <c r="O210" s="154">
        <v>0</v>
      </c>
      <c r="P210" s="154">
        <f t="shared" si="21"/>
        <v>0</v>
      </c>
      <c r="Q210" s="154">
        <v>0</v>
      </c>
      <c r="R210" s="154">
        <f t="shared" si="22"/>
        <v>0</v>
      </c>
      <c r="S210" s="154">
        <v>0</v>
      </c>
      <c r="T210" s="155">
        <f t="shared" si="2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6" t="s">
        <v>296</v>
      </c>
      <c r="AT210" s="156" t="s">
        <v>177</v>
      </c>
      <c r="AU210" s="156" t="s">
        <v>182</v>
      </c>
      <c r="AY210" s="14" t="s">
        <v>175</v>
      </c>
      <c r="BE210" s="157">
        <f t="shared" si="24"/>
        <v>0</v>
      </c>
      <c r="BF210" s="157">
        <f t="shared" si="25"/>
        <v>48.23</v>
      </c>
      <c r="BG210" s="157">
        <f t="shared" si="26"/>
        <v>0</v>
      </c>
      <c r="BH210" s="157">
        <f t="shared" si="27"/>
        <v>0</v>
      </c>
      <c r="BI210" s="157">
        <f t="shared" si="28"/>
        <v>0</v>
      </c>
      <c r="BJ210" s="14" t="s">
        <v>182</v>
      </c>
      <c r="BK210" s="157">
        <f t="shared" si="29"/>
        <v>48.23</v>
      </c>
      <c r="BL210" s="14" t="s">
        <v>296</v>
      </c>
      <c r="BM210" s="156" t="s">
        <v>514</v>
      </c>
    </row>
    <row r="211" spans="1:65" s="2" customFormat="1" ht="24.15" customHeight="1">
      <c r="A211" s="26"/>
      <c r="B211" s="144"/>
      <c r="C211" s="158" t="s">
        <v>507</v>
      </c>
      <c r="D211" s="158" t="s">
        <v>285</v>
      </c>
      <c r="E211" s="159" t="s">
        <v>1124</v>
      </c>
      <c r="F211" s="160" t="s">
        <v>1125</v>
      </c>
      <c r="G211" s="161" t="s">
        <v>254</v>
      </c>
      <c r="H211" s="162">
        <v>13</v>
      </c>
      <c r="I211" s="163">
        <v>0.77</v>
      </c>
      <c r="J211" s="163">
        <f t="shared" si="20"/>
        <v>10.01</v>
      </c>
      <c r="K211" s="164"/>
      <c r="L211" s="165"/>
      <c r="M211" s="166" t="s">
        <v>1</v>
      </c>
      <c r="N211" s="167" t="s">
        <v>35</v>
      </c>
      <c r="O211" s="154">
        <v>0</v>
      </c>
      <c r="P211" s="154">
        <f t="shared" si="21"/>
        <v>0</v>
      </c>
      <c r="Q211" s="154">
        <v>0</v>
      </c>
      <c r="R211" s="154">
        <f t="shared" si="22"/>
        <v>0</v>
      </c>
      <c r="S211" s="154">
        <v>0</v>
      </c>
      <c r="T211" s="155">
        <f t="shared" si="2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6" t="s">
        <v>949</v>
      </c>
      <c r="AT211" s="156" t="s">
        <v>285</v>
      </c>
      <c r="AU211" s="156" t="s">
        <v>182</v>
      </c>
      <c r="AY211" s="14" t="s">
        <v>175</v>
      </c>
      <c r="BE211" s="157">
        <f t="shared" si="24"/>
        <v>0</v>
      </c>
      <c r="BF211" s="157">
        <f t="shared" si="25"/>
        <v>10.01</v>
      </c>
      <c r="BG211" s="157">
        <f t="shared" si="26"/>
        <v>0</v>
      </c>
      <c r="BH211" s="157">
        <f t="shared" si="27"/>
        <v>0</v>
      </c>
      <c r="BI211" s="157">
        <f t="shared" si="28"/>
        <v>0</v>
      </c>
      <c r="BJ211" s="14" t="s">
        <v>182</v>
      </c>
      <c r="BK211" s="157">
        <f t="shared" si="29"/>
        <v>10.01</v>
      </c>
      <c r="BL211" s="14" t="s">
        <v>296</v>
      </c>
      <c r="BM211" s="156" t="s">
        <v>518</v>
      </c>
    </row>
    <row r="212" spans="1:65" s="2" customFormat="1" ht="21.75" customHeight="1">
      <c r="A212" s="26"/>
      <c r="B212" s="144"/>
      <c r="C212" s="145" t="s">
        <v>343</v>
      </c>
      <c r="D212" s="145" t="s">
        <v>177</v>
      </c>
      <c r="E212" s="146" t="s">
        <v>1126</v>
      </c>
      <c r="F212" s="147" t="s">
        <v>1127</v>
      </c>
      <c r="G212" s="148" t="s">
        <v>254</v>
      </c>
      <c r="H212" s="149">
        <v>5</v>
      </c>
      <c r="I212" s="150">
        <v>2.79</v>
      </c>
      <c r="J212" s="150">
        <f t="shared" si="20"/>
        <v>13.95</v>
      </c>
      <c r="K212" s="151"/>
      <c r="L212" s="27"/>
      <c r="M212" s="152" t="s">
        <v>1</v>
      </c>
      <c r="N212" s="153" t="s">
        <v>35</v>
      </c>
      <c r="O212" s="154">
        <v>0.25</v>
      </c>
      <c r="P212" s="154">
        <f t="shared" si="21"/>
        <v>1.25</v>
      </c>
      <c r="Q212" s="154">
        <v>0</v>
      </c>
      <c r="R212" s="154">
        <f t="shared" si="22"/>
        <v>0</v>
      </c>
      <c r="S212" s="154">
        <v>0</v>
      </c>
      <c r="T212" s="155">
        <f t="shared" si="2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6" t="s">
        <v>296</v>
      </c>
      <c r="AT212" s="156" t="s">
        <v>177</v>
      </c>
      <c r="AU212" s="156" t="s">
        <v>182</v>
      </c>
      <c r="AY212" s="14" t="s">
        <v>175</v>
      </c>
      <c r="BE212" s="157">
        <f t="shared" si="24"/>
        <v>0</v>
      </c>
      <c r="BF212" s="157">
        <f t="shared" si="25"/>
        <v>13.95</v>
      </c>
      <c r="BG212" s="157">
        <f t="shared" si="26"/>
        <v>0</v>
      </c>
      <c r="BH212" s="157">
        <f t="shared" si="27"/>
        <v>0</v>
      </c>
      <c r="BI212" s="157">
        <f t="shared" si="28"/>
        <v>0</v>
      </c>
      <c r="BJ212" s="14" t="s">
        <v>182</v>
      </c>
      <c r="BK212" s="157">
        <f t="shared" si="29"/>
        <v>13.95</v>
      </c>
      <c r="BL212" s="14" t="s">
        <v>296</v>
      </c>
      <c r="BM212" s="156" t="s">
        <v>521</v>
      </c>
    </row>
    <row r="213" spans="1:65" s="2" customFormat="1" ht="24.15" customHeight="1">
      <c r="A213" s="26"/>
      <c r="B213" s="144"/>
      <c r="C213" s="158" t="s">
        <v>515</v>
      </c>
      <c r="D213" s="158" t="s">
        <v>285</v>
      </c>
      <c r="E213" s="159" t="s">
        <v>1128</v>
      </c>
      <c r="F213" s="160" t="s">
        <v>1129</v>
      </c>
      <c r="G213" s="161" t="s">
        <v>254</v>
      </c>
      <c r="H213" s="162">
        <v>5</v>
      </c>
      <c r="I213" s="163">
        <v>0.35</v>
      </c>
      <c r="J213" s="163">
        <f t="shared" si="20"/>
        <v>1.75</v>
      </c>
      <c r="K213" s="164"/>
      <c r="L213" s="165"/>
      <c r="M213" s="166" t="s">
        <v>1</v>
      </c>
      <c r="N213" s="167" t="s">
        <v>35</v>
      </c>
      <c r="O213" s="154">
        <v>0</v>
      </c>
      <c r="P213" s="154">
        <f t="shared" si="21"/>
        <v>0</v>
      </c>
      <c r="Q213" s="154">
        <v>3.0000000000000001E-5</v>
      </c>
      <c r="R213" s="154">
        <f t="shared" si="22"/>
        <v>1.5000000000000001E-4</v>
      </c>
      <c r="S213" s="154">
        <v>0</v>
      </c>
      <c r="T213" s="155">
        <f t="shared" si="2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6" t="s">
        <v>949</v>
      </c>
      <c r="AT213" s="156" t="s">
        <v>285</v>
      </c>
      <c r="AU213" s="156" t="s">
        <v>182</v>
      </c>
      <c r="AY213" s="14" t="s">
        <v>175</v>
      </c>
      <c r="BE213" s="157">
        <f t="shared" si="24"/>
        <v>0</v>
      </c>
      <c r="BF213" s="157">
        <f t="shared" si="25"/>
        <v>1.75</v>
      </c>
      <c r="BG213" s="157">
        <f t="shared" si="26"/>
        <v>0</v>
      </c>
      <c r="BH213" s="157">
        <f t="shared" si="27"/>
        <v>0</v>
      </c>
      <c r="BI213" s="157">
        <f t="shared" si="28"/>
        <v>0</v>
      </c>
      <c r="BJ213" s="14" t="s">
        <v>182</v>
      </c>
      <c r="BK213" s="157">
        <f t="shared" si="29"/>
        <v>1.75</v>
      </c>
      <c r="BL213" s="14" t="s">
        <v>296</v>
      </c>
      <c r="BM213" s="156" t="s">
        <v>525</v>
      </c>
    </row>
    <row r="214" spans="1:65" s="2" customFormat="1" ht="16.5" customHeight="1">
      <c r="A214" s="26"/>
      <c r="B214" s="144"/>
      <c r="C214" s="145" t="s">
        <v>347</v>
      </c>
      <c r="D214" s="145" t="s">
        <v>177</v>
      </c>
      <c r="E214" s="146" t="s">
        <v>1130</v>
      </c>
      <c r="F214" s="147" t="s">
        <v>1131</v>
      </c>
      <c r="G214" s="148" t="s">
        <v>254</v>
      </c>
      <c r="H214" s="149">
        <v>1</v>
      </c>
      <c r="I214" s="150">
        <v>108.5</v>
      </c>
      <c r="J214" s="150">
        <f t="shared" si="20"/>
        <v>108.5</v>
      </c>
      <c r="K214" s="151"/>
      <c r="L214" s="27"/>
      <c r="M214" s="152" t="s">
        <v>1</v>
      </c>
      <c r="N214" s="153" t="s">
        <v>35</v>
      </c>
      <c r="O214" s="154">
        <v>0</v>
      </c>
      <c r="P214" s="154">
        <f t="shared" si="21"/>
        <v>0</v>
      </c>
      <c r="Q214" s="154">
        <v>0</v>
      </c>
      <c r="R214" s="154">
        <f t="shared" si="22"/>
        <v>0</v>
      </c>
      <c r="S214" s="154">
        <v>0</v>
      </c>
      <c r="T214" s="155">
        <f t="shared" si="2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6" t="s">
        <v>296</v>
      </c>
      <c r="AT214" s="156" t="s">
        <v>177</v>
      </c>
      <c r="AU214" s="156" t="s">
        <v>182</v>
      </c>
      <c r="AY214" s="14" t="s">
        <v>175</v>
      </c>
      <c r="BE214" s="157">
        <f t="shared" si="24"/>
        <v>0</v>
      </c>
      <c r="BF214" s="157">
        <f t="shared" si="25"/>
        <v>108.5</v>
      </c>
      <c r="BG214" s="157">
        <f t="shared" si="26"/>
        <v>0</v>
      </c>
      <c r="BH214" s="157">
        <f t="shared" si="27"/>
        <v>0</v>
      </c>
      <c r="BI214" s="157">
        <f t="shared" si="28"/>
        <v>0</v>
      </c>
      <c r="BJ214" s="14" t="s">
        <v>182</v>
      </c>
      <c r="BK214" s="157">
        <f t="shared" si="29"/>
        <v>108.5</v>
      </c>
      <c r="BL214" s="14" t="s">
        <v>296</v>
      </c>
      <c r="BM214" s="156" t="s">
        <v>528</v>
      </c>
    </row>
    <row r="215" spans="1:65" s="2" customFormat="1" ht="16.5" customHeight="1">
      <c r="A215" s="26"/>
      <c r="B215" s="144"/>
      <c r="C215" s="145" t="s">
        <v>522</v>
      </c>
      <c r="D215" s="145" t="s">
        <v>177</v>
      </c>
      <c r="E215" s="146" t="s">
        <v>1132</v>
      </c>
      <c r="F215" s="147" t="s">
        <v>1133</v>
      </c>
      <c r="G215" s="148" t="s">
        <v>254</v>
      </c>
      <c r="H215" s="149">
        <v>1</v>
      </c>
      <c r="I215" s="150">
        <v>84</v>
      </c>
      <c r="J215" s="150">
        <f t="shared" si="20"/>
        <v>84</v>
      </c>
      <c r="K215" s="151"/>
      <c r="L215" s="27"/>
      <c r="M215" s="152" t="s">
        <v>1</v>
      </c>
      <c r="N215" s="153" t="s">
        <v>35</v>
      </c>
      <c r="O215" s="154">
        <v>0</v>
      </c>
      <c r="P215" s="154">
        <f t="shared" si="21"/>
        <v>0</v>
      </c>
      <c r="Q215" s="154">
        <v>0</v>
      </c>
      <c r="R215" s="154">
        <f t="shared" si="22"/>
        <v>0</v>
      </c>
      <c r="S215" s="154">
        <v>0</v>
      </c>
      <c r="T215" s="155">
        <f t="shared" si="2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6" t="s">
        <v>296</v>
      </c>
      <c r="AT215" s="156" t="s">
        <v>177</v>
      </c>
      <c r="AU215" s="156" t="s">
        <v>182</v>
      </c>
      <c r="AY215" s="14" t="s">
        <v>175</v>
      </c>
      <c r="BE215" s="157">
        <f t="shared" si="24"/>
        <v>0</v>
      </c>
      <c r="BF215" s="157">
        <f t="shared" si="25"/>
        <v>84</v>
      </c>
      <c r="BG215" s="157">
        <f t="shared" si="26"/>
        <v>0</v>
      </c>
      <c r="BH215" s="157">
        <f t="shared" si="27"/>
        <v>0</v>
      </c>
      <c r="BI215" s="157">
        <f t="shared" si="28"/>
        <v>0</v>
      </c>
      <c r="BJ215" s="14" t="s">
        <v>182</v>
      </c>
      <c r="BK215" s="157">
        <f t="shared" si="29"/>
        <v>84</v>
      </c>
      <c r="BL215" s="14" t="s">
        <v>296</v>
      </c>
      <c r="BM215" s="156" t="s">
        <v>532</v>
      </c>
    </row>
    <row r="216" spans="1:65" s="2" customFormat="1" ht="16.5" customHeight="1">
      <c r="A216" s="26"/>
      <c r="B216" s="144"/>
      <c r="C216" s="145" t="s">
        <v>351</v>
      </c>
      <c r="D216" s="145" t="s">
        <v>177</v>
      </c>
      <c r="E216" s="146" t="s">
        <v>1134</v>
      </c>
      <c r="F216" s="147" t="s">
        <v>1135</v>
      </c>
      <c r="G216" s="148" t="s">
        <v>254</v>
      </c>
      <c r="H216" s="149">
        <v>1</v>
      </c>
      <c r="I216" s="150">
        <v>9.09</v>
      </c>
      <c r="J216" s="150">
        <f t="shared" si="20"/>
        <v>9.09</v>
      </c>
      <c r="K216" s="151"/>
      <c r="L216" s="27"/>
      <c r="M216" s="152" t="s">
        <v>1</v>
      </c>
      <c r="N216" s="153" t="s">
        <v>35</v>
      </c>
      <c r="O216" s="154">
        <v>0.70299999999999996</v>
      </c>
      <c r="P216" s="154">
        <f t="shared" si="21"/>
        <v>0.70299999999999996</v>
      </c>
      <c r="Q216" s="154">
        <v>0</v>
      </c>
      <c r="R216" s="154">
        <f t="shared" si="22"/>
        <v>0</v>
      </c>
      <c r="S216" s="154">
        <v>0</v>
      </c>
      <c r="T216" s="155">
        <f t="shared" si="2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6" t="s">
        <v>296</v>
      </c>
      <c r="AT216" s="156" t="s">
        <v>177</v>
      </c>
      <c r="AU216" s="156" t="s">
        <v>182</v>
      </c>
      <c r="AY216" s="14" t="s">
        <v>175</v>
      </c>
      <c r="BE216" s="157">
        <f t="shared" si="24"/>
        <v>0</v>
      </c>
      <c r="BF216" s="157">
        <f t="shared" si="25"/>
        <v>9.09</v>
      </c>
      <c r="BG216" s="157">
        <f t="shared" si="26"/>
        <v>0</v>
      </c>
      <c r="BH216" s="157">
        <f t="shared" si="27"/>
        <v>0</v>
      </c>
      <c r="BI216" s="157">
        <f t="shared" si="28"/>
        <v>0</v>
      </c>
      <c r="BJ216" s="14" t="s">
        <v>182</v>
      </c>
      <c r="BK216" s="157">
        <f t="shared" si="29"/>
        <v>9.09</v>
      </c>
      <c r="BL216" s="14" t="s">
        <v>296</v>
      </c>
      <c r="BM216" s="156" t="s">
        <v>535</v>
      </c>
    </row>
    <row r="217" spans="1:65" s="2" customFormat="1" ht="16.5" customHeight="1">
      <c r="A217" s="26"/>
      <c r="B217" s="144"/>
      <c r="C217" s="158" t="s">
        <v>529</v>
      </c>
      <c r="D217" s="158" t="s">
        <v>285</v>
      </c>
      <c r="E217" s="159" t="s">
        <v>1136</v>
      </c>
      <c r="F217" s="160" t="s">
        <v>1137</v>
      </c>
      <c r="G217" s="161" t="s">
        <v>254</v>
      </c>
      <c r="H217" s="162">
        <v>1</v>
      </c>
      <c r="I217" s="163">
        <v>360.9</v>
      </c>
      <c r="J217" s="163">
        <f t="shared" si="20"/>
        <v>360.9</v>
      </c>
      <c r="K217" s="164"/>
      <c r="L217" s="165"/>
      <c r="M217" s="166" t="s">
        <v>1</v>
      </c>
      <c r="N217" s="167" t="s">
        <v>35</v>
      </c>
      <c r="O217" s="154">
        <v>0</v>
      </c>
      <c r="P217" s="154">
        <f t="shared" si="21"/>
        <v>0</v>
      </c>
      <c r="Q217" s="154">
        <v>2.1999999999999999E-2</v>
      </c>
      <c r="R217" s="154">
        <f t="shared" si="22"/>
        <v>2.1999999999999999E-2</v>
      </c>
      <c r="S217" s="154">
        <v>0</v>
      </c>
      <c r="T217" s="155">
        <f t="shared" si="2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6" t="s">
        <v>949</v>
      </c>
      <c r="AT217" s="156" t="s">
        <v>285</v>
      </c>
      <c r="AU217" s="156" t="s">
        <v>182</v>
      </c>
      <c r="AY217" s="14" t="s">
        <v>175</v>
      </c>
      <c r="BE217" s="157">
        <f t="shared" si="24"/>
        <v>0</v>
      </c>
      <c r="BF217" s="157">
        <f t="shared" si="25"/>
        <v>360.9</v>
      </c>
      <c r="BG217" s="157">
        <f t="shared" si="26"/>
        <v>0</v>
      </c>
      <c r="BH217" s="157">
        <f t="shared" si="27"/>
        <v>0</v>
      </c>
      <c r="BI217" s="157">
        <f t="shared" si="28"/>
        <v>0</v>
      </c>
      <c r="BJ217" s="14" t="s">
        <v>182</v>
      </c>
      <c r="BK217" s="157">
        <f t="shared" si="29"/>
        <v>360.9</v>
      </c>
      <c r="BL217" s="14" t="s">
        <v>296</v>
      </c>
      <c r="BM217" s="156" t="s">
        <v>539</v>
      </c>
    </row>
    <row r="218" spans="1:65" s="2" customFormat="1" ht="16.5" customHeight="1">
      <c r="A218" s="26"/>
      <c r="B218" s="144"/>
      <c r="C218" s="158" t="s">
        <v>354</v>
      </c>
      <c r="D218" s="158" t="s">
        <v>285</v>
      </c>
      <c r="E218" s="159" t="s">
        <v>1138</v>
      </c>
      <c r="F218" s="160" t="s">
        <v>1139</v>
      </c>
      <c r="G218" s="161" t="s">
        <v>254</v>
      </c>
      <c r="H218" s="162">
        <v>1</v>
      </c>
      <c r="I218" s="163">
        <v>14.42</v>
      </c>
      <c r="J218" s="163">
        <f t="shared" si="20"/>
        <v>14.42</v>
      </c>
      <c r="K218" s="164"/>
      <c r="L218" s="165"/>
      <c r="M218" s="166" t="s">
        <v>1</v>
      </c>
      <c r="N218" s="167" t="s">
        <v>35</v>
      </c>
      <c r="O218" s="154">
        <v>0</v>
      </c>
      <c r="P218" s="154">
        <f t="shared" si="21"/>
        <v>0</v>
      </c>
      <c r="Q218" s="154">
        <v>0</v>
      </c>
      <c r="R218" s="154">
        <f t="shared" si="22"/>
        <v>0</v>
      </c>
      <c r="S218" s="154">
        <v>0</v>
      </c>
      <c r="T218" s="155">
        <f t="shared" si="2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6" t="s">
        <v>949</v>
      </c>
      <c r="AT218" s="156" t="s">
        <v>285</v>
      </c>
      <c r="AU218" s="156" t="s">
        <v>182</v>
      </c>
      <c r="AY218" s="14" t="s">
        <v>175</v>
      </c>
      <c r="BE218" s="157">
        <f t="shared" si="24"/>
        <v>0</v>
      </c>
      <c r="BF218" s="157">
        <f t="shared" si="25"/>
        <v>14.42</v>
      </c>
      <c r="BG218" s="157">
        <f t="shared" si="26"/>
        <v>0</v>
      </c>
      <c r="BH218" s="157">
        <f t="shared" si="27"/>
        <v>0</v>
      </c>
      <c r="BI218" s="157">
        <f t="shared" si="28"/>
        <v>0</v>
      </c>
      <c r="BJ218" s="14" t="s">
        <v>182</v>
      </c>
      <c r="BK218" s="157">
        <f t="shared" si="29"/>
        <v>14.42</v>
      </c>
      <c r="BL218" s="14" t="s">
        <v>296</v>
      </c>
      <c r="BM218" s="156" t="s">
        <v>542</v>
      </c>
    </row>
    <row r="219" spans="1:65" s="2" customFormat="1" ht="16.5" customHeight="1">
      <c r="A219" s="26"/>
      <c r="B219" s="144"/>
      <c r="C219" s="158" t="s">
        <v>536</v>
      </c>
      <c r="D219" s="158" t="s">
        <v>285</v>
      </c>
      <c r="E219" s="159" t="s">
        <v>1140</v>
      </c>
      <c r="F219" s="160" t="s">
        <v>1141</v>
      </c>
      <c r="G219" s="161" t="s">
        <v>254</v>
      </c>
      <c r="H219" s="162">
        <v>3</v>
      </c>
      <c r="I219" s="163">
        <v>249.34</v>
      </c>
      <c r="J219" s="163">
        <f t="shared" si="20"/>
        <v>748.02</v>
      </c>
      <c r="K219" s="164"/>
      <c r="L219" s="165"/>
      <c r="M219" s="166" t="s">
        <v>1</v>
      </c>
      <c r="N219" s="167" t="s">
        <v>35</v>
      </c>
      <c r="O219" s="154">
        <v>0</v>
      </c>
      <c r="P219" s="154">
        <f t="shared" si="21"/>
        <v>0</v>
      </c>
      <c r="Q219" s="154">
        <v>0</v>
      </c>
      <c r="R219" s="154">
        <f t="shared" si="22"/>
        <v>0</v>
      </c>
      <c r="S219" s="154">
        <v>0</v>
      </c>
      <c r="T219" s="155">
        <f t="shared" si="2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6" t="s">
        <v>949</v>
      </c>
      <c r="AT219" s="156" t="s">
        <v>285</v>
      </c>
      <c r="AU219" s="156" t="s">
        <v>182</v>
      </c>
      <c r="AY219" s="14" t="s">
        <v>175</v>
      </c>
      <c r="BE219" s="157">
        <f t="shared" si="24"/>
        <v>0</v>
      </c>
      <c r="BF219" s="157">
        <f t="shared" si="25"/>
        <v>748.02</v>
      </c>
      <c r="BG219" s="157">
        <f t="shared" si="26"/>
        <v>0</v>
      </c>
      <c r="BH219" s="157">
        <f t="shared" si="27"/>
        <v>0</v>
      </c>
      <c r="BI219" s="157">
        <f t="shared" si="28"/>
        <v>0</v>
      </c>
      <c r="BJ219" s="14" t="s">
        <v>182</v>
      </c>
      <c r="BK219" s="157">
        <f t="shared" si="29"/>
        <v>748.02</v>
      </c>
      <c r="BL219" s="14" t="s">
        <v>296</v>
      </c>
      <c r="BM219" s="156" t="s">
        <v>547</v>
      </c>
    </row>
    <row r="220" spans="1:65" s="2" customFormat="1" ht="21.75" customHeight="1">
      <c r="A220" s="26"/>
      <c r="B220" s="144"/>
      <c r="C220" s="158" t="s">
        <v>360</v>
      </c>
      <c r="D220" s="158" t="s">
        <v>285</v>
      </c>
      <c r="E220" s="159" t="s">
        <v>1142</v>
      </c>
      <c r="F220" s="160" t="s">
        <v>1143</v>
      </c>
      <c r="G220" s="161" t="s">
        <v>254</v>
      </c>
      <c r="H220" s="162">
        <v>3</v>
      </c>
      <c r="I220" s="163">
        <v>59.92</v>
      </c>
      <c r="J220" s="163">
        <f t="shared" si="20"/>
        <v>179.76</v>
      </c>
      <c r="K220" s="164"/>
      <c r="L220" s="165"/>
      <c r="M220" s="166" t="s">
        <v>1</v>
      </c>
      <c r="N220" s="167" t="s">
        <v>35</v>
      </c>
      <c r="O220" s="154">
        <v>0</v>
      </c>
      <c r="P220" s="154">
        <f t="shared" si="21"/>
        <v>0</v>
      </c>
      <c r="Q220" s="154">
        <v>0</v>
      </c>
      <c r="R220" s="154">
        <f t="shared" si="22"/>
        <v>0</v>
      </c>
      <c r="S220" s="154">
        <v>0</v>
      </c>
      <c r="T220" s="155">
        <f t="shared" si="2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6" t="s">
        <v>949</v>
      </c>
      <c r="AT220" s="156" t="s">
        <v>285</v>
      </c>
      <c r="AU220" s="156" t="s">
        <v>182</v>
      </c>
      <c r="AY220" s="14" t="s">
        <v>175</v>
      </c>
      <c r="BE220" s="157">
        <f t="shared" si="24"/>
        <v>0</v>
      </c>
      <c r="BF220" s="157">
        <f t="shared" si="25"/>
        <v>179.76</v>
      </c>
      <c r="BG220" s="157">
        <f t="shared" si="26"/>
        <v>0</v>
      </c>
      <c r="BH220" s="157">
        <f t="shared" si="27"/>
        <v>0</v>
      </c>
      <c r="BI220" s="157">
        <f t="shared" si="28"/>
        <v>0</v>
      </c>
      <c r="BJ220" s="14" t="s">
        <v>182</v>
      </c>
      <c r="BK220" s="157">
        <f t="shared" si="29"/>
        <v>179.76</v>
      </c>
      <c r="BL220" s="14" t="s">
        <v>296</v>
      </c>
      <c r="BM220" s="156" t="s">
        <v>553</v>
      </c>
    </row>
    <row r="221" spans="1:65" s="2" customFormat="1" ht="16.5" customHeight="1">
      <c r="A221" s="26"/>
      <c r="B221" s="144"/>
      <c r="C221" s="158" t="s">
        <v>355</v>
      </c>
      <c r="D221" s="158" t="s">
        <v>285</v>
      </c>
      <c r="E221" s="159" t="s">
        <v>1144</v>
      </c>
      <c r="F221" s="160" t="s">
        <v>1145</v>
      </c>
      <c r="G221" s="161" t="s">
        <v>254</v>
      </c>
      <c r="H221" s="162">
        <v>3</v>
      </c>
      <c r="I221" s="163">
        <v>1.79</v>
      </c>
      <c r="J221" s="163">
        <f t="shared" si="20"/>
        <v>5.37</v>
      </c>
      <c r="K221" s="164"/>
      <c r="L221" s="165"/>
      <c r="M221" s="166" t="s">
        <v>1</v>
      </c>
      <c r="N221" s="167" t="s">
        <v>35</v>
      </c>
      <c r="O221" s="154">
        <v>0</v>
      </c>
      <c r="P221" s="154">
        <f t="shared" si="21"/>
        <v>0</v>
      </c>
      <c r="Q221" s="154">
        <v>0</v>
      </c>
      <c r="R221" s="154">
        <f t="shared" si="22"/>
        <v>0</v>
      </c>
      <c r="S221" s="154">
        <v>0</v>
      </c>
      <c r="T221" s="155">
        <f t="shared" si="2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6" t="s">
        <v>949</v>
      </c>
      <c r="AT221" s="156" t="s">
        <v>285</v>
      </c>
      <c r="AU221" s="156" t="s">
        <v>182</v>
      </c>
      <c r="AY221" s="14" t="s">
        <v>175</v>
      </c>
      <c r="BE221" s="157">
        <f t="shared" si="24"/>
        <v>0</v>
      </c>
      <c r="BF221" s="157">
        <f t="shared" si="25"/>
        <v>5.37</v>
      </c>
      <c r="BG221" s="157">
        <f t="shared" si="26"/>
        <v>0</v>
      </c>
      <c r="BH221" s="157">
        <f t="shared" si="27"/>
        <v>0</v>
      </c>
      <c r="BI221" s="157">
        <f t="shared" si="28"/>
        <v>0</v>
      </c>
      <c r="BJ221" s="14" t="s">
        <v>182</v>
      </c>
      <c r="BK221" s="157">
        <f t="shared" si="29"/>
        <v>5.37</v>
      </c>
      <c r="BL221" s="14" t="s">
        <v>296</v>
      </c>
      <c r="BM221" s="156" t="s">
        <v>556</v>
      </c>
    </row>
    <row r="222" spans="1:65" s="2" customFormat="1" ht="16.5" customHeight="1">
      <c r="A222" s="26"/>
      <c r="B222" s="144"/>
      <c r="C222" s="145" t="s">
        <v>367</v>
      </c>
      <c r="D222" s="145" t="s">
        <v>177</v>
      </c>
      <c r="E222" s="146" t="s">
        <v>1146</v>
      </c>
      <c r="F222" s="147" t="s">
        <v>1147</v>
      </c>
      <c r="G222" s="148" t="s">
        <v>1148</v>
      </c>
      <c r="H222" s="149">
        <v>1</v>
      </c>
      <c r="I222" s="150">
        <v>45.5</v>
      </c>
      <c r="J222" s="150">
        <f t="shared" si="20"/>
        <v>45.5</v>
      </c>
      <c r="K222" s="151"/>
      <c r="L222" s="27"/>
      <c r="M222" s="152" t="s">
        <v>1</v>
      </c>
      <c r="N222" s="153" t="s">
        <v>35</v>
      </c>
      <c r="O222" s="154">
        <v>0</v>
      </c>
      <c r="P222" s="154">
        <f t="shared" si="21"/>
        <v>0</v>
      </c>
      <c r="Q222" s="154">
        <v>0</v>
      </c>
      <c r="R222" s="154">
        <f t="shared" si="22"/>
        <v>0</v>
      </c>
      <c r="S222" s="154">
        <v>0</v>
      </c>
      <c r="T222" s="155">
        <f t="shared" si="23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6" t="s">
        <v>296</v>
      </c>
      <c r="AT222" s="156" t="s">
        <v>177</v>
      </c>
      <c r="AU222" s="156" t="s">
        <v>182</v>
      </c>
      <c r="AY222" s="14" t="s">
        <v>175</v>
      </c>
      <c r="BE222" s="157">
        <f t="shared" si="24"/>
        <v>0</v>
      </c>
      <c r="BF222" s="157">
        <f t="shared" si="25"/>
        <v>45.5</v>
      </c>
      <c r="BG222" s="157">
        <f t="shared" si="26"/>
        <v>0</v>
      </c>
      <c r="BH222" s="157">
        <f t="shared" si="27"/>
        <v>0</v>
      </c>
      <c r="BI222" s="157">
        <f t="shared" si="28"/>
        <v>0</v>
      </c>
      <c r="BJ222" s="14" t="s">
        <v>182</v>
      </c>
      <c r="BK222" s="157">
        <f t="shared" si="29"/>
        <v>45.5</v>
      </c>
      <c r="BL222" s="14" t="s">
        <v>296</v>
      </c>
      <c r="BM222" s="156" t="s">
        <v>560</v>
      </c>
    </row>
    <row r="223" spans="1:65" s="2" customFormat="1" ht="16.5" customHeight="1">
      <c r="A223" s="26"/>
      <c r="B223" s="144"/>
      <c r="C223" s="145" t="s">
        <v>550</v>
      </c>
      <c r="D223" s="145" t="s">
        <v>177</v>
      </c>
      <c r="E223" s="146" t="s">
        <v>1052</v>
      </c>
      <c r="F223" s="147" t="s">
        <v>1053</v>
      </c>
      <c r="G223" s="148" t="s">
        <v>464</v>
      </c>
      <c r="H223" s="149">
        <v>29.5</v>
      </c>
      <c r="I223" s="150">
        <v>2.52</v>
      </c>
      <c r="J223" s="150">
        <f t="shared" si="20"/>
        <v>74.34</v>
      </c>
      <c r="K223" s="151"/>
      <c r="L223" s="27"/>
      <c r="M223" s="152" t="s">
        <v>1</v>
      </c>
      <c r="N223" s="153" t="s">
        <v>35</v>
      </c>
      <c r="O223" s="154">
        <v>0</v>
      </c>
      <c r="P223" s="154">
        <f t="shared" si="21"/>
        <v>0</v>
      </c>
      <c r="Q223" s="154">
        <v>0</v>
      </c>
      <c r="R223" s="154">
        <f t="shared" si="22"/>
        <v>0</v>
      </c>
      <c r="S223" s="154">
        <v>0</v>
      </c>
      <c r="T223" s="155">
        <f t="shared" si="23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6" t="s">
        <v>296</v>
      </c>
      <c r="AT223" s="156" t="s">
        <v>177</v>
      </c>
      <c r="AU223" s="156" t="s">
        <v>182</v>
      </c>
      <c r="AY223" s="14" t="s">
        <v>175</v>
      </c>
      <c r="BE223" s="157">
        <f t="shared" si="24"/>
        <v>0</v>
      </c>
      <c r="BF223" s="157">
        <f t="shared" si="25"/>
        <v>74.34</v>
      </c>
      <c r="BG223" s="157">
        <f t="shared" si="26"/>
        <v>0</v>
      </c>
      <c r="BH223" s="157">
        <f t="shared" si="27"/>
        <v>0</v>
      </c>
      <c r="BI223" s="157">
        <f t="shared" si="28"/>
        <v>0</v>
      </c>
      <c r="BJ223" s="14" t="s">
        <v>182</v>
      </c>
      <c r="BK223" s="157">
        <f t="shared" si="29"/>
        <v>74.34</v>
      </c>
      <c r="BL223" s="14" t="s">
        <v>296</v>
      </c>
      <c r="BM223" s="156" t="s">
        <v>563</v>
      </c>
    </row>
    <row r="224" spans="1:65" s="2" customFormat="1" ht="16.5" customHeight="1">
      <c r="A224" s="26"/>
      <c r="B224" s="144"/>
      <c r="C224" s="145" t="s">
        <v>371</v>
      </c>
      <c r="D224" s="145" t="s">
        <v>177</v>
      </c>
      <c r="E224" s="146" t="s">
        <v>1054</v>
      </c>
      <c r="F224" s="147" t="s">
        <v>1055</v>
      </c>
      <c r="G224" s="148" t="s">
        <v>464</v>
      </c>
      <c r="H224" s="149">
        <v>36.200000000000003</v>
      </c>
      <c r="I224" s="150">
        <v>3.6749999999999998</v>
      </c>
      <c r="J224" s="150">
        <f t="shared" si="20"/>
        <v>133.04</v>
      </c>
      <c r="K224" s="151"/>
      <c r="L224" s="27"/>
      <c r="M224" s="152" t="s">
        <v>1</v>
      </c>
      <c r="N224" s="153" t="s">
        <v>35</v>
      </c>
      <c r="O224" s="154">
        <v>0</v>
      </c>
      <c r="P224" s="154">
        <f t="shared" si="21"/>
        <v>0</v>
      </c>
      <c r="Q224" s="154">
        <v>0</v>
      </c>
      <c r="R224" s="154">
        <f t="shared" si="22"/>
        <v>0</v>
      </c>
      <c r="S224" s="154">
        <v>0</v>
      </c>
      <c r="T224" s="155">
        <f t="shared" si="2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6" t="s">
        <v>296</v>
      </c>
      <c r="AT224" s="156" t="s">
        <v>177</v>
      </c>
      <c r="AU224" s="156" t="s">
        <v>182</v>
      </c>
      <c r="AY224" s="14" t="s">
        <v>175</v>
      </c>
      <c r="BE224" s="157">
        <f t="shared" si="24"/>
        <v>0</v>
      </c>
      <c r="BF224" s="157">
        <f t="shared" si="25"/>
        <v>133.04</v>
      </c>
      <c r="BG224" s="157">
        <f t="shared" si="26"/>
        <v>0</v>
      </c>
      <c r="BH224" s="157">
        <f t="shared" si="27"/>
        <v>0</v>
      </c>
      <c r="BI224" s="157">
        <f t="shared" si="28"/>
        <v>0</v>
      </c>
      <c r="BJ224" s="14" t="s">
        <v>182</v>
      </c>
      <c r="BK224" s="157">
        <f t="shared" si="29"/>
        <v>133.04</v>
      </c>
      <c r="BL224" s="14" t="s">
        <v>296</v>
      </c>
      <c r="BM224" s="156" t="s">
        <v>567</v>
      </c>
    </row>
    <row r="225" spans="1:65" s="2" customFormat="1" ht="16.5" customHeight="1">
      <c r="A225" s="26"/>
      <c r="B225" s="144"/>
      <c r="C225" s="145" t="s">
        <v>557</v>
      </c>
      <c r="D225" s="145" t="s">
        <v>177</v>
      </c>
      <c r="E225" s="146" t="s">
        <v>1054</v>
      </c>
      <c r="F225" s="147" t="s">
        <v>1055</v>
      </c>
      <c r="G225" s="148" t="s">
        <v>464</v>
      </c>
      <c r="H225" s="149">
        <v>16.350000000000001</v>
      </c>
      <c r="I225" s="150">
        <v>3.6749999999999998</v>
      </c>
      <c r="J225" s="150">
        <f t="shared" si="20"/>
        <v>60.09</v>
      </c>
      <c r="K225" s="151"/>
      <c r="L225" s="27"/>
      <c r="M225" s="152" t="s">
        <v>1</v>
      </c>
      <c r="N225" s="153" t="s">
        <v>35</v>
      </c>
      <c r="O225" s="154">
        <v>0</v>
      </c>
      <c r="P225" s="154">
        <f t="shared" si="21"/>
        <v>0</v>
      </c>
      <c r="Q225" s="154">
        <v>0</v>
      </c>
      <c r="R225" s="154">
        <f t="shared" si="22"/>
        <v>0</v>
      </c>
      <c r="S225" s="154">
        <v>0</v>
      </c>
      <c r="T225" s="155">
        <f t="shared" si="23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6" t="s">
        <v>296</v>
      </c>
      <c r="AT225" s="156" t="s">
        <v>177</v>
      </c>
      <c r="AU225" s="156" t="s">
        <v>182</v>
      </c>
      <c r="AY225" s="14" t="s">
        <v>175</v>
      </c>
      <c r="BE225" s="157">
        <f t="shared" si="24"/>
        <v>0</v>
      </c>
      <c r="BF225" s="157">
        <f t="shared" si="25"/>
        <v>60.09</v>
      </c>
      <c r="BG225" s="157">
        <f t="shared" si="26"/>
        <v>0</v>
      </c>
      <c r="BH225" s="157">
        <f t="shared" si="27"/>
        <v>0</v>
      </c>
      <c r="BI225" s="157">
        <f t="shared" si="28"/>
        <v>0</v>
      </c>
      <c r="BJ225" s="14" t="s">
        <v>182</v>
      </c>
      <c r="BK225" s="157">
        <f t="shared" si="29"/>
        <v>60.09</v>
      </c>
      <c r="BL225" s="14" t="s">
        <v>296</v>
      </c>
      <c r="BM225" s="156" t="s">
        <v>570</v>
      </c>
    </row>
    <row r="226" spans="1:65" s="2" customFormat="1" ht="16.5" customHeight="1">
      <c r="A226" s="26"/>
      <c r="B226" s="144"/>
      <c r="C226" s="145" t="s">
        <v>374</v>
      </c>
      <c r="D226" s="145" t="s">
        <v>177</v>
      </c>
      <c r="E226" s="146" t="s">
        <v>1056</v>
      </c>
      <c r="F226" s="147" t="s">
        <v>1057</v>
      </c>
      <c r="G226" s="148" t="s">
        <v>464</v>
      </c>
      <c r="H226" s="149">
        <v>45.39</v>
      </c>
      <c r="I226" s="150">
        <v>3.01</v>
      </c>
      <c r="J226" s="150">
        <f t="shared" si="20"/>
        <v>136.62</v>
      </c>
      <c r="K226" s="151"/>
      <c r="L226" s="27"/>
      <c r="M226" s="152" t="s">
        <v>1</v>
      </c>
      <c r="N226" s="153" t="s">
        <v>35</v>
      </c>
      <c r="O226" s="154">
        <v>0</v>
      </c>
      <c r="P226" s="154">
        <f t="shared" si="21"/>
        <v>0</v>
      </c>
      <c r="Q226" s="154">
        <v>0</v>
      </c>
      <c r="R226" s="154">
        <f t="shared" si="22"/>
        <v>0</v>
      </c>
      <c r="S226" s="154">
        <v>0</v>
      </c>
      <c r="T226" s="155">
        <f t="shared" si="2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6" t="s">
        <v>296</v>
      </c>
      <c r="AT226" s="156" t="s">
        <v>177</v>
      </c>
      <c r="AU226" s="156" t="s">
        <v>182</v>
      </c>
      <c r="AY226" s="14" t="s">
        <v>175</v>
      </c>
      <c r="BE226" s="157">
        <f t="shared" si="24"/>
        <v>0</v>
      </c>
      <c r="BF226" s="157">
        <f t="shared" si="25"/>
        <v>136.62</v>
      </c>
      <c r="BG226" s="157">
        <f t="shared" si="26"/>
        <v>0</v>
      </c>
      <c r="BH226" s="157">
        <f t="shared" si="27"/>
        <v>0</v>
      </c>
      <c r="BI226" s="157">
        <f t="shared" si="28"/>
        <v>0</v>
      </c>
      <c r="BJ226" s="14" t="s">
        <v>182</v>
      </c>
      <c r="BK226" s="157">
        <f t="shared" si="29"/>
        <v>136.62</v>
      </c>
      <c r="BL226" s="14" t="s">
        <v>296</v>
      </c>
      <c r="BM226" s="156" t="s">
        <v>574</v>
      </c>
    </row>
    <row r="227" spans="1:65" s="2" customFormat="1" ht="16.5" customHeight="1">
      <c r="A227" s="26"/>
      <c r="B227" s="144"/>
      <c r="C227" s="145" t="s">
        <v>564</v>
      </c>
      <c r="D227" s="145" t="s">
        <v>177</v>
      </c>
      <c r="E227" s="146" t="s">
        <v>1056</v>
      </c>
      <c r="F227" s="147" t="s">
        <v>1057</v>
      </c>
      <c r="G227" s="148" t="s">
        <v>464</v>
      </c>
      <c r="H227" s="149">
        <v>23.155999999999999</v>
      </c>
      <c r="I227" s="150">
        <v>3.01</v>
      </c>
      <c r="J227" s="150">
        <f t="shared" si="20"/>
        <v>69.7</v>
      </c>
      <c r="K227" s="151"/>
      <c r="L227" s="27"/>
      <c r="M227" s="168" t="s">
        <v>1</v>
      </c>
      <c r="N227" s="169" t="s">
        <v>35</v>
      </c>
      <c r="O227" s="170">
        <v>0</v>
      </c>
      <c r="P227" s="170">
        <f t="shared" si="21"/>
        <v>0</v>
      </c>
      <c r="Q227" s="170">
        <v>0</v>
      </c>
      <c r="R227" s="170">
        <f t="shared" si="22"/>
        <v>0</v>
      </c>
      <c r="S227" s="170">
        <v>0</v>
      </c>
      <c r="T227" s="171">
        <f t="shared" si="2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6" t="s">
        <v>296</v>
      </c>
      <c r="AT227" s="156" t="s">
        <v>177</v>
      </c>
      <c r="AU227" s="156" t="s">
        <v>182</v>
      </c>
      <c r="AY227" s="14" t="s">
        <v>175</v>
      </c>
      <c r="BE227" s="157">
        <f t="shared" si="24"/>
        <v>0</v>
      </c>
      <c r="BF227" s="157">
        <f t="shared" si="25"/>
        <v>69.7</v>
      </c>
      <c r="BG227" s="157">
        <f t="shared" si="26"/>
        <v>0</v>
      </c>
      <c r="BH227" s="157">
        <f t="shared" si="27"/>
        <v>0</v>
      </c>
      <c r="BI227" s="157">
        <f t="shared" si="28"/>
        <v>0</v>
      </c>
      <c r="BJ227" s="14" t="s">
        <v>182</v>
      </c>
      <c r="BK227" s="157">
        <f t="shared" si="29"/>
        <v>69.7</v>
      </c>
      <c r="BL227" s="14" t="s">
        <v>296</v>
      </c>
      <c r="BM227" s="156" t="s">
        <v>577</v>
      </c>
    </row>
    <row r="228" spans="1:65" s="2" customFormat="1" ht="6.9" customHeight="1">
      <c r="A228" s="26"/>
      <c r="B228" s="44"/>
      <c r="C228" s="45"/>
      <c r="D228" s="45"/>
      <c r="E228" s="45"/>
      <c r="F228" s="45"/>
      <c r="G228" s="45"/>
      <c r="H228" s="45"/>
      <c r="I228" s="45"/>
      <c r="J228" s="45"/>
      <c r="K228" s="45"/>
      <c r="L228" s="27"/>
      <c r="M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</row>
  </sheetData>
  <autoFilter ref="C118:K227" xr:uid="{00000000-0009-0000-0000-00000A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M228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98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1149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ROUND(J119, 2)</f>
        <v>11410.91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ROUND((SUM(BE119:BE227)),  2)</f>
        <v>0</v>
      </c>
      <c r="G33" s="98"/>
      <c r="H33" s="98"/>
      <c r="I33" s="99">
        <v>0.2</v>
      </c>
      <c r="J33" s="97">
        <f>ROUND(((SUM(BE119:BE227))*I33),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ROUND((SUM(BF119:BF227)),  2)</f>
        <v>11410.91</v>
      </c>
      <c r="G34" s="26"/>
      <c r="H34" s="26"/>
      <c r="I34" s="101">
        <v>0.2</v>
      </c>
      <c r="J34" s="100">
        <f>ROUND(((SUM(BF119:BF227))*I34),  2)</f>
        <v>2282.1799999999998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ROUND((SUM(BG119:BG227)),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ROUND((SUM(BH119:BH227)),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ROUND((SUM(BI119:BI227)),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13693.09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SO-04B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J119</f>
        <v>11410.91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939</v>
      </c>
      <c r="E97" s="115"/>
      <c r="F97" s="115"/>
      <c r="G97" s="115"/>
      <c r="H97" s="115"/>
      <c r="I97" s="115"/>
      <c r="J97" s="116">
        <f>J120</f>
        <v>11410.91</v>
      </c>
      <c r="L97" s="113"/>
    </row>
    <row r="98" spans="1:31" s="10" customFormat="1" ht="19.95" hidden="1" customHeight="1">
      <c r="B98" s="117"/>
      <c r="D98" s="118" t="s">
        <v>940</v>
      </c>
      <c r="E98" s="119"/>
      <c r="F98" s="119"/>
      <c r="G98" s="119"/>
      <c r="H98" s="119"/>
      <c r="I98" s="119"/>
      <c r="J98" s="120">
        <f>J121</f>
        <v>6392.82</v>
      </c>
      <c r="L98" s="117"/>
    </row>
    <row r="99" spans="1:31" s="10" customFormat="1" ht="19.95" hidden="1" customHeight="1">
      <c r="B99" s="117"/>
      <c r="D99" s="118" t="s">
        <v>941</v>
      </c>
      <c r="E99" s="119"/>
      <c r="F99" s="119"/>
      <c r="G99" s="119"/>
      <c r="H99" s="119"/>
      <c r="I99" s="119"/>
      <c r="J99" s="120">
        <f>J179</f>
        <v>5018.0900000000011</v>
      </c>
      <c r="L99" s="117"/>
    </row>
    <row r="100" spans="1:31" s="2" customFormat="1" ht="21.75" hidden="1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2" customFormat="1" ht="6.9" hidden="1" customHeight="1">
      <c r="A101" s="26"/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9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ht="10.199999999999999" hidden="1"/>
    <row r="103" spans="1:31" ht="10.199999999999999" hidden="1"/>
    <row r="104" spans="1:31" ht="10.199999999999999" hidden="1"/>
    <row r="105" spans="1:31" s="2" customFormat="1" ht="6.9" customHeight="1">
      <c r="A105" s="26"/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24.9" customHeight="1">
      <c r="A106" s="26"/>
      <c r="B106" s="27"/>
      <c r="C106" s="18" t="s">
        <v>161</v>
      </c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13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6.5" customHeight="1">
      <c r="A109" s="26"/>
      <c r="B109" s="27"/>
      <c r="C109" s="26"/>
      <c r="D109" s="26"/>
      <c r="E109" s="211" t="str">
        <f>E7</f>
        <v>Prestúpne Bývanie JELKA</v>
      </c>
      <c r="F109" s="212"/>
      <c r="G109" s="212"/>
      <c r="H109" s="212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132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177" t="str">
        <f>E9</f>
        <v>SO-04B - Rozpočet</v>
      </c>
      <c r="F111" s="213"/>
      <c r="G111" s="213"/>
      <c r="H111" s="213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17</v>
      </c>
      <c r="D113" s="26"/>
      <c r="E113" s="26"/>
      <c r="F113" s="21" t="str">
        <f>F12</f>
        <v xml:space="preserve"> </v>
      </c>
      <c r="G113" s="26"/>
      <c r="H113" s="26"/>
      <c r="I113" s="23" t="s">
        <v>19</v>
      </c>
      <c r="J113" s="52" t="str">
        <f>IF(J12="","",J12)</f>
        <v>1. 3. 2022</v>
      </c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15" customHeight="1">
      <c r="A115" s="26"/>
      <c r="B115" s="27"/>
      <c r="C115" s="23" t="s">
        <v>21</v>
      </c>
      <c r="D115" s="26"/>
      <c r="E115" s="26"/>
      <c r="F115" s="21" t="str">
        <f>E15</f>
        <v xml:space="preserve"> </v>
      </c>
      <c r="G115" s="26"/>
      <c r="H115" s="26"/>
      <c r="I115" s="23" t="s">
        <v>25</v>
      </c>
      <c r="J115" s="24" t="str">
        <f>E21</f>
        <v xml:space="preserve"> 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15" customHeight="1">
      <c r="A116" s="26"/>
      <c r="B116" s="27"/>
      <c r="C116" s="23" t="s">
        <v>24</v>
      </c>
      <c r="D116" s="26"/>
      <c r="E116" s="26"/>
      <c r="F116" s="21" t="str">
        <f>IF(E18="","",E18)</f>
        <v xml:space="preserve"> </v>
      </c>
      <c r="G116" s="26"/>
      <c r="H116" s="26"/>
      <c r="I116" s="23" t="s">
        <v>27</v>
      </c>
      <c r="J116" s="24" t="str">
        <f>E24</f>
        <v xml:space="preserve"> </v>
      </c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0.3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11" customFormat="1" ht="29.25" customHeight="1">
      <c r="A118" s="121"/>
      <c r="B118" s="122"/>
      <c r="C118" s="123" t="s">
        <v>162</v>
      </c>
      <c r="D118" s="124" t="s">
        <v>54</v>
      </c>
      <c r="E118" s="124" t="s">
        <v>50</v>
      </c>
      <c r="F118" s="124" t="s">
        <v>51</v>
      </c>
      <c r="G118" s="124" t="s">
        <v>163</v>
      </c>
      <c r="H118" s="124" t="s">
        <v>164</v>
      </c>
      <c r="I118" s="124" t="s">
        <v>165</v>
      </c>
      <c r="J118" s="125" t="s">
        <v>136</v>
      </c>
      <c r="K118" s="126" t="s">
        <v>166</v>
      </c>
      <c r="L118" s="127"/>
      <c r="M118" s="59" t="s">
        <v>1</v>
      </c>
      <c r="N118" s="60" t="s">
        <v>33</v>
      </c>
      <c r="O118" s="60" t="s">
        <v>167</v>
      </c>
      <c r="P118" s="60" t="s">
        <v>168</v>
      </c>
      <c r="Q118" s="60" t="s">
        <v>169</v>
      </c>
      <c r="R118" s="60" t="s">
        <v>170</v>
      </c>
      <c r="S118" s="60" t="s">
        <v>171</v>
      </c>
      <c r="T118" s="61" t="s">
        <v>172</v>
      </c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</row>
    <row r="119" spans="1:65" s="2" customFormat="1" ht="22.8" customHeight="1">
      <c r="A119" s="26"/>
      <c r="B119" s="27"/>
      <c r="C119" s="66" t="s">
        <v>137</v>
      </c>
      <c r="D119" s="26"/>
      <c r="E119" s="26"/>
      <c r="F119" s="26"/>
      <c r="G119" s="26"/>
      <c r="H119" s="26"/>
      <c r="I119" s="26"/>
      <c r="J119" s="128">
        <f>BK119</f>
        <v>11410.91</v>
      </c>
      <c r="K119" s="26"/>
      <c r="L119" s="27"/>
      <c r="M119" s="62"/>
      <c r="N119" s="53"/>
      <c r="O119" s="63"/>
      <c r="P119" s="129">
        <f>P120</f>
        <v>282.52078</v>
      </c>
      <c r="Q119" s="63"/>
      <c r="R119" s="129">
        <f>R120</f>
        <v>1.0576964</v>
      </c>
      <c r="S119" s="63"/>
      <c r="T119" s="130">
        <f>T120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T119" s="14" t="s">
        <v>68</v>
      </c>
      <c r="AU119" s="14" t="s">
        <v>138</v>
      </c>
      <c r="BK119" s="131">
        <f>BK120</f>
        <v>11410.91</v>
      </c>
    </row>
    <row r="120" spans="1:65" s="12" customFormat="1" ht="25.95" customHeight="1">
      <c r="B120" s="132"/>
      <c r="D120" s="133" t="s">
        <v>68</v>
      </c>
      <c r="E120" s="134" t="s">
        <v>285</v>
      </c>
      <c r="F120" s="134" t="s">
        <v>942</v>
      </c>
      <c r="J120" s="135">
        <f>BK120</f>
        <v>11410.91</v>
      </c>
      <c r="L120" s="132"/>
      <c r="M120" s="136"/>
      <c r="N120" s="137"/>
      <c r="O120" s="137"/>
      <c r="P120" s="138">
        <f>P121+P179</f>
        <v>282.52078</v>
      </c>
      <c r="Q120" s="137"/>
      <c r="R120" s="138">
        <f>R121+R179</f>
        <v>1.0576964</v>
      </c>
      <c r="S120" s="137"/>
      <c r="T120" s="139">
        <f>T121+T179</f>
        <v>0</v>
      </c>
      <c r="AR120" s="133" t="s">
        <v>185</v>
      </c>
      <c r="AT120" s="140" t="s">
        <v>68</v>
      </c>
      <c r="AU120" s="140" t="s">
        <v>69</v>
      </c>
      <c r="AY120" s="133" t="s">
        <v>175</v>
      </c>
      <c r="BK120" s="141">
        <f>BK121+BK179</f>
        <v>11410.91</v>
      </c>
    </row>
    <row r="121" spans="1:65" s="12" customFormat="1" ht="22.8" customHeight="1">
      <c r="B121" s="132"/>
      <c r="D121" s="133" t="s">
        <v>68</v>
      </c>
      <c r="E121" s="142" t="s">
        <v>943</v>
      </c>
      <c r="F121" s="142" t="s">
        <v>944</v>
      </c>
      <c r="J121" s="143">
        <f>BK121</f>
        <v>6392.82</v>
      </c>
      <c r="L121" s="132"/>
      <c r="M121" s="136"/>
      <c r="N121" s="137"/>
      <c r="O121" s="137"/>
      <c r="P121" s="138">
        <f>SUM(P122:P178)</f>
        <v>220.85978</v>
      </c>
      <c r="Q121" s="137"/>
      <c r="R121" s="138">
        <f>SUM(R122:R178)</f>
        <v>0.43750640000000002</v>
      </c>
      <c r="S121" s="137"/>
      <c r="T121" s="139">
        <f>SUM(T122:T178)</f>
        <v>0</v>
      </c>
      <c r="AR121" s="133" t="s">
        <v>185</v>
      </c>
      <c r="AT121" s="140" t="s">
        <v>68</v>
      </c>
      <c r="AU121" s="140" t="s">
        <v>77</v>
      </c>
      <c r="AY121" s="133" t="s">
        <v>175</v>
      </c>
      <c r="BK121" s="141">
        <f>SUM(BK122:BK178)</f>
        <v>6392.82</v>
      </c>
    </row>
    <row r="122" spans="1:65" s="2" customFormat="1" ht="21.75" customHeight="1">
      <c r="A122" s="26"/>
      <c r="B122" s="144"/>
      <c r="C122" s="145" t="s">
        <v>77</v>
      </c>
      <c r="D122" s="145" t="s">
        <v>177</v>
      </c>
      <c r="E122" s="146" t="s">
        <v>945</v>
      </c>
      <c r="F122" s="147" t="s">
        <v>946</v>
      </c>
      <c r="G122" s="148" t="s">
        <v>254</v>
      </c>
      <c r="H122" s="149">
        <v>45</v>
      </c>
      <c r="I122" s="150">
        <v>0.96</v>
      </c>
      <c r="J122" s="150">
        <f t="shared" ref="J122:J153" si="0">ROUND(I122*H122,2)</f>
        <v>43.2</v>
      </c>
      <c r="K122" s="151"/>
      <c r="L122" s="27"/>
      <c r="M122" s="152" t="s">
        <v>1</v>
      </c>
      <c r="N122" s="153" t="s">
        <v>35</v>
      </c>
      <c r="O122" s="154">
        <v>8.5999999999999993E-2</v>
      </c>
      <c r="P122" s="154">
        <f t="shared" ref="P122:P153" si="1">O122*H122</f>
        <v>3.8699999999999997</v>
      </c>
      <c r="Q122" s="154">
        <v>0</v>
      </c>
      <c r="R122" s="154">
        <f t="shared" ref="R122:R153" si="2">Q122*H122</f>
        <v>0</v>
      </c>
      <c r="S122" s="154">
        <v>0</v>
      </c>
      <c r="T122" s="155">
        <f t="shared" ref="T122:T153" si="3"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6" t="s">
        <v>296</v>
      </c>
      <c r="AT122" s="156" t="s">
        <v>177</v>
      </c>
      <c r="AU122" s="156" t="s">
        <v>182</v>
      </c>
      <c r="AY122" s="14" t="s">
        <v>175</v>
      </c>
      <c r="BE122" s="157">
        <f t="shared" ref="BE122:BE153" si="4">IF(N122="základná",J122,0)</f>
        <v>0</v>
      </c>
      <c r="BF122" s="157">
        <f t="shared" ref="BF122:BF153" si="5">IF(N122="znížená",J122,0)</f>
        <v>43.2</v>
      </c>
      <c r="BG122" s="157">
        <f t="shared" ref="BG122:BG153" si="6">IF(N122="zákl. prenesená",J122,0)</f>
        <v>0</v>
      </c>
      <c r="BH122" s="157">
        <f t="shared" ref="BH122:BH153" si="7">IF(N122="zníž. prenesená",J122,0)</f>
        <v>0</v>
      </c>
      <c r="BI122" s="157">
        <f t="shared" ref="BI122:BI153" si="8">IF(N122="nulová",J122,0)</f>
        <v>0</v>
      </c>
      <c r="BJ122" s="14" t="s">
        <v>182</v>
      </c>
      <c r="BK122" s="157">
        <f t="shared" ref="BK122:BK153" si="9">ROUND(I122*H122,2)</f>
        <v>43.2</v>
      </c>
      <c r="BL122" s="14" t="s">
        <v>296</v>
      </c>
      <c r="BM122" s="156" t="s">
        <v>182</v>
      </c>
    </row>
    <row r="123" spans="1:65" s="2" customFormat="1" ht="16.5" customHeight="1">
      <c r="A123" s="26"/>
      <c r="B123" s="144"/>
      <c r="C123" s="158" t="s">
        <v>182</v>
      </c>
      <c r="D123" s="158" t="s">
        <v>285</v>
      </c>
      <c r="E123" s="159" t="s">
        <v>947</v>
      </c>
      <c r="F123" s="160" t="s">
        <v>948</v>
      </c>
      <c r="G123" s="161" t="s">
        <v>254</v>
      </c>
      <c r="H123" s="162">
        <v>45</v>
      </c>
      <c r="I123" s="163">
        <v>0.2</v>
      </c>
      <c r="J123" s="163">
        <f t="shared" si="0"/>
        <v>9</v>
      </c>
      <c r="K123" s="164"/>
      <c r="L123" s="165"/>
      <c r="M123" s="166" t="s">
        <v>1</v>
      </c>
      <c r="N123" s="167" t="s">
        <v>35</v>
      </c>
      <c r="O123" s="154">
        <v>0</v>
      </c>
      <c r="P123" s="154">
        <f t="shared" si="1"/>
        <v>0</v>
      </c>
      <c r="Q123" s="154">
        <v>0</v>
      </c>
      <c r="R123" s="154">
        <f t="shared" si="2"/>
        <v>0</v>
      </c>
      <c r="S123" s="154">
        <v>0</v>
      </c>
      <c r="T123" s="155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6" t="s">
        <v>949</v>
      </c>
      <c r="AT123" s="156" t="s">
        <v>285</v>
      </c>
      <c r="AU123" s="156" t="s">
        <v>182</v>
      </c>
      <c r="AY123" s="14" t="s">
        <v>175</v>
      </c>
      <c r="BE123" s="157">
        <f t="shared" si="4"/>
        <v>0</v>
      </c>
      <c r="BF123" s="157">
        <f t="shared" si="5"/>
        <v>9</v>
      </c>
      <c r="BG123" s="157">
        <f t="shared" si="6"/>
        <v>0</v>
      </c>
      <c r="BH123" s="157">
        <f t="shared" si="7"/>
        <v>0</v>
      </c>
      <c r="BI123" s="157">
        <f t="shared" si="8"/>
        <v>0</v>
      </c>
      <c r="BJ123" s="14" t="s">
        <v>182</v>
      </c>
      <c r="BK123" s="157">
        <f t="shared" si="9"/>
        <v>9</v>
      </c>
      <c r="BL123" s="14" t="s">
        <v>296</v>
      </c>
      <c r="BM123" s="156" t="s">
        <v>181</v>
      </c>
    </row>
    <row r="124" spans="1:65" s="2" customFormat="1" ht="24.15" customHeight="1">
      <c r="A124" s="26"/>
      <c r="B124" s="144"/>
      <c r="C124" s="145" t="s">
        <v>185</v>
      </c>
      <c r="D124" s="145" t="s">
        <v>177</v>
      </c>
      <c r="E124" s="146" t="s">
        <v>950</v>
      </c>
      <c r="F124" s="147" t="s">
        <v>951</v>
      </c>
      <c r="G124" s="148" t="s">
        <v>254</v>
      </c>
      <c r="H124" s="149">
        <v>15</v>
      </c>
      <c r="I124" s="150">
        <v>2.66</v>
      </c>
      <c r="J124" s="150">
        <f t="shared" si="0"/>
        <v>39.9</v>
      </c>
      <c r="K124" s="151"/>
      <c r="L124" s="27"/>
      <c r="M124" s="152" t="s">
        <v>1</v>
      </c>
      <c r="N124" s="153" t="s">
        <v>35</v>
      </c>
      <c r="O124" s="154">
        <v>0.23799999999999999</v>
      </c>
      <c r="P124" s="154">
        <f t="shared" si="1"/>
        <v>3.57</v>
      </c>
      <c r="Q124" s="154">
        <v>0</v>
      </c>
      <c r="R124" s="154">
        <f t="shared" si="2"/>
        <v>0</v>
      </c>
      <c r="S124" s="154">
        <v>0</v>
      </c>
      <c r="T124" s="155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296</v>
      </c>
      <c r="AT124" s="156" t="s">
        <v>177</v>
      </c>
      <c r="AU124" s="156" t="s">
        <v>182</v>
      </c>
      <c r="AY124" s="14" t="s">
        <v>175</v>
      </c>
      <c r="BE124" s="157">
        <f t="shared" si="4"/>
        <v>0</v>
      </c>
      <c r="BF124" s="157">
        <f t="shared" si="5"/>
        <v>39.9</v>
      </c>
      <c r="BG124" s="157">
        <f t="shared" si="6"/>
        <v>0</v>
      </c>
      <c r="BH124" s="157">
        <f t="shared" si="7"/>
        <v>0</v>
      </c>
      <c r="BI124" s="157">
        <f t="shared" si="8"/>
        <v>0</v>
      </c>
      <c r="BJ124" s="14" t="s">
        <v>182</v>
      </c>
      <c r="BK124" s="157">
        <f t="shared" si="9"/>
        <v>39.9</v>
      </c>
      <c r="BL124" s="14" t="s">
        <v>296</v>
      </c>
      <c r="BM124" s="156" t="s">
        <v>188</v>
      </c>
    </row>
    <row r="125" spans="1:65" s="2" customFormat="1" ht="16.5" customHeight="1">
      <c r="A125" s="26"/>
      <c r="B125" s="144"/>
      <c r="C125" s="158" t="s">
        <v>181</v>
      </c>
      <c r="D125" s="158" t="s">
        <v>285</v>
      </c>
      <c r="E125" s="159" t="s">
        <v>952</v>
      </c>
      <c r="F125" s="160" t="s">
        <v>953</v>
      </c>
      <c r="G125" s="161" t="s">
        <v>254</v>
      </c>
      <c r="H125" s="162">
        <v>15</v>
      </c>
      <c r="I125" s="163">
        <v>1.65</v>
      </c>
      <c r="J125" s="163">
        <f t="shared" si="0"/>
        <v>24.75</v>
      </c>
      <c r="K125" s="164"/>
      <c r="L125" s="165"/>
      <c r="M125" s="166" t="s">
        <v>1</v>
      </c>
      <c r="N125" s="167" t="s">
        <v>35</v>
      </c>
      <c r="O125" s="154">
        <v>0</v>
      </c>
      <c r="P125" s="154">
        <f t="shared" si="1"/>
        <v>0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949</v>
      </c>
      <c r="AT125" s="156" t="s">
        <v>285</v>
      </c>
      <c r="AU125" s="156" t="s">
        <v>182</v>
      </c>
      <c r="AY125" s="14" t="s">
        <v>175</v>
      </c>
      <c r="BE125" s="157">
        <f t="shared" si="4"/>
        <v>0</v>
      </c>
      <c r="BF125" s="157">
        <f t="shared" si="5"/>
        <v>24.75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182</v>
      </c>
      <c r="BK125" s="157">
        <f t="shared" si="9"/>
        <v>24.75</v>
      </c>
      <c r="BL125" s="14" t="s">
        <v>296</v>
      </c>
      <c r="BM125" s="156" t="s">
        <v>191</v>
      </c>
    </row>
    <row r="126" spans="1:65" s="2" customFormat="1" ht="24.15" customHeight="1">
      <c r="A126" s="26"/>
      <c r="B126" s="144"/>
      <c r="C126" s="145" t="s">
        <v>192</v>
      </c>
      <c r="D126" s="145" t="s">
        <v>177</v>
      </c>
      <c r="E126" s="146" t="s">
        <v>954</v>
      </c>
      <c r="F126" s="147" t="s">
        <v>955</v>
      </c>
      <c r="G126" s="148" t="s">
        <v>254</v>
      </c>
      <c r="H126" s="149">
        <v>42</v>
      </c>
      <c r="I126" s="150">
        <v>4.0999999999999996</v>
      </c>
      <c r="J126" s="150">
        <f t="shared" si="0"/>
        <v>172.2</v>
      </c>
      <c r="K126" s="151"/>
      <c r="L126" s="27"/>
      <c r="M126" s="152" t="s">
        <v>1</v>
      </c>
      <c r="N126" s="153" t="s">
        <v>35</v>
      </c>
      <c r="O126" s="154">
        <v>0.36699999999999999</v>
      </c>
      <c r="P126" s="154">
        <f t="shared" si="1"/>
        <v>15.414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296</v>
      </c>
      <c r="AT126" s="156" t="s">
        <v>177</v>
      </c>
      <c r="AU126" s="156" t="s">
        <v>182</v>
      </c>
      <c r="AY126" s="14" t="s">
        <v>175</v>
      </c>
      <c r="BE126" s="157">
        <f t="shared" si="4"/>
        <v>0</v>
      </c>
      <c r="BF126" s="157">
        <f t="shared" si="5"/>
        <v>172.2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182</v>
      </c>
      <c r="BK126" s="157">
        <f t="shared" si="9"/>
        <v>172.2</v>
      </c>
      <c r="BL126" s="14" t="s">
        <v>296</v>
      </c>
      <c r="BM126" s="156" t="s">
        <v>195</v>
      </c>
    </row>
    <row r="127" spans="1:65" s="2" customFormat="1" ht="16.5" customHeight="1">
      <c r="A127" s="26"/>
      <c r="B127" s="144"/>
      <c r="C127" s="158" t="s">
        <v>188</v>
      </c>
      <c r="D127" s="158" t="s">
        <v>285</v>
      </c>
      <c r="E127" s="159" t="s">
        <v>956</v>
      </c>
      <c r="F127" s="160" t="s">
        <v>957</v>
      </c>
      <c r="G127" s="161" t="s">
        <v>254</v>
      </c>
      <c r="H127" s="162">
        <v>42</v>
      </c>
      <c r="I127" s="163">
        <v>1.59</v>
      </c>
      <c r="J127" s="163">
        <f t="shared" si="0"/>
        <v>66.78</v>
      </c>
      <c r="K127" s="164"/>
      <c r="L127" s="165"/>
      <c r="M127" s="166" t="s">
        <v>1</v>
      </c>
      <c r="N127" s="167" t="s">
        <v>35</v>
      </c>
      <c r="O127" s="154">
        <v>0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949</v>
      </c>
      <c r="AT127" s="156" t="s">
        <v>285</v>
      </c>
      <c r="AU127" s="156" t="s">
        <v>182</v>
      </c>
      <c r="AY127" s="14" t="s">
        <v>175</v>
      </c>
      <c r="BE127" s="157">
        <f t="shared" si="4"/>
        <v>0</v>
      </c>
      <c r="BF127" s="157">
        <f t="shared" si="5"/>
        <v>66.78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182</v>
      </c>
      <c r="BK127" s="157">
        <f t="shared" si="9"/>
        <v>66.78</v>
      </c>
      <c r="BL127" s="14" t="s">
        <v>296</v>
      </c>
      <c r="BM127" s="156" t="s">
        <v>198</v>
      </c>
    </row>
    <row r="128" spans="1:65" s="2" customFormat="1" ht="33" customHeight="1">
      <c r="A128" s="26"/>
      <c r="B128" s="144"/>
      <c r="C128" s="145" t="s">
        <v>199</v>
      </c>
      <c r="D128" s="145" t="s">
        <v>177</v>
      </c>
      <c r="E128" s="146" t="s">
        <v>958</v>
      </c>
      <c r="F128" s="147" t="s">
        <v>959</v>
      </c>
      <c r="G128" s="148" t="s">
        <v>254</v>
      </c>
      <c r="H128" s="149">
        <v>10</v>
      </c>
      <c r="I128" s="150">
        <v>3.22</v>
      </c>
      <c r="J128" s="150">
        <f t="shared" si="0"/>
        <v>32.200000000000003</v>
      </c>
      <c r="K128" s="151"/>
      <c r="L128" s="27"/>
      <c r="M128" s="152" t="s">
        <v>1</v>
      </c>
      <c r="N128" s="153" t="s">
        <v>35</v>
      </c>
      <c r="O128" s="154">
        <v>0.28799999999999998</v>
      </c>
      <c r="P128" s="154">
        <f t="shared" si="1"/>
        <v>2.88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296</v>
      </c>
      <c r="AT128" s="156" t="s">
        <v>177</v>
      </c>
      <c r="AU128" s="156" t="s">
        <v>182</v>
      </c>
      <c r="AY128" s="14" t="s">
        <v>175</v>
      </c>
      <c r="BE128" s="157">
        <f t="shared" si="4"/>
        <v>0</v>
      </c>
      <c r="BF128" s="157">
        <f t="shared" si="5"/>
        <v>32.200000000000003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182</v>
      </c>
      <c r="BK128" s="157">
        <f t="shared" si="9"/>
        <v>32.200000000000003</v>
      </c>
      <c r="BL128" s="14" t="s">
        <v>296</v>
      </c>
      <c r="BM128" s="156" t="s">
        <v>202</v>
      </c>
    </row>
    <row r="129" spans="1:65" s="2" customFormat="1" ht="16.5" customHeight="1">
      <c r="A129" s="26"/>
      <c r="B129" s="144"/>
      <c r="C129" s="158" t="s">
        <v>191</v>
      </c>
      <c r="D129" s="158" t="s">
        <v>285</v>
      </c>
      <c r="E129" s="159" t="s">
        <v>960</v>
      </c>
      <c r="F129" s="160" t="s">
        <v>961</v>
      </c>
      <c r="G129" s="161" t="s">
        <v>254</v>
      </c>
      <c r="H129" s="162">
        <v>10</v>
      </c>
      <c r="I129" s="163">
        <v>2.58</v>
      </c>
      <c r="J129" s="163">
        <f t="shared" si="0"/>
        <v>25.8</v>
      </c>
      <c r="K129" s="164"/>
      <c r="L129" s="165"/>
      <c r="M129" s="166" t="s">
        <v>1</v>
      </c>
      <c r="N129" s="167" t="s">
        <v>35</v>
      </c>
      <c r="O129" s="154">
        <v>0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949</v>
      </c>
      <c r="AT129" s="156" t="s">
        <v>285</v>
      </c>
      <c r="AU129" s="156" t="s">
        <v>182</v>
      </c>
      <c r="AY129" s="14" t="s">
        <v>175</v>
      </c>
      <c r="BE129" s="157">
        <f t="shared" si="4"/>
        <v>0</v>
      </c>
      <c r="BF129" s="157">
        <f t="shared" si="5"/>
        <v>25.8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182</v>
      </c>
      <c r="BK129" s="157">
        <f t="shared" si="9"/>
        <v>25.8</v>
      </c>
      <c r="BL129" s="14" t="s">
        <v>296</v>
      </c>
      <c r="BM129" s="156" t="s">
        <v>205</v>
      </c>
    </row>
    <row r="130" spans="1:65" s="2" customFormat="1" ht="33" customHeight="1">
      <c r="A130" s="26"/>
      <c r="B130" s="144"/>
      <c r="C130" s="145" t="s">
        <v>206</v>
      </c>
      <c r="D130" s="145" t="s">
        <v>177</v>
      </c>
      <c r="E130" s="146" t="s">
        <v>962</v>
      </c>
      <c r="F130" s="147" t="s">
        <v>963</v>
      </c>
      <c r="G130" s="148" t="s">
        <v>254</v>
      </c>
      <c r="H130" s="149">
        <v>6</v>
      </c>
      <c r="I130" s="150">
        <v>3.44</v>
      </c>
      <c r="J130" s="150">
        <f t="shared" si="0"/>
        <v>20.64</v>
      </c>
      <c r="K130" s="151"/>
      <c r="L130" s="27"/>
      <c r="M130" s="152" t="s">
        <v>1</v>
      </c>
      <c r="N130" s="153" t="s">
        <v>35</v>
      </c>
      <c r="O130" s="154">
        <v>0.308</v>
      </c>
      <c r="P130" s="154">
        <f t="shared" si="1"/>
        <v>1.8479999999999999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296</v>
      </c>
      <c r="AT130" s="156" t="s">
        <v>177</v>
      </c>
      <c r="AU130" s="156" t="s">
        <v>182</v>
      </c>
      <c r="AY130" s="14" t="s">
        <v>175</v>
      </c>
      <c r="BE130" s="157">
        <f t="shared" si="4"/>
        <v>0</v>
      </c>
      <c r="BF130" s="157">
        <f t="shared" si="5"/>
        <v>20.64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182</v>
      </c>
      <c r="BK130" s="157">
        <f t="shared" si="9"/>
        <v>20.64</v>
      </c>
      <c r="BL130" s="14" t="s">
        <v>296</v>
      </c>
      <c r="BM130" s="156" t="s">
        <v>210</v>
      </c>
    </row>
    <row r="131" spans="1:65" s="2" customFormat="1" ht="16.5" customHeight="1">
      <c r="A131" s="26"/>
      <c r="B131" s="144"/>
      <c r="C131" s="158" t="s">
        <v>195</v>
      </c>
      <c r="D131" s="158" t="s">
        <v>285</v>
      </c>
      <c r="E131" s="159" t="s">
        <v>964</v>
      </c>
      <c r="F131" s="160" t="s">
        <v>965</v>
      </c>
      <c r="G131" s="161" t="s">
        <v>254</v>
      </c>
      <c r="H131" s="162">
        <v>6</v>
      </c>
      <c r="I131" s="163">
        <v>2.7</v>
      </c>
      <c r="J131" s="163">
        <f t="shared" si="0"/>
        <v>16.2</v>
      </c>
      <c r="K131" s="164"/>
      <c r="L131" s="165"/>
      <c r="M131" s="166" t="s">
        <v>1</v>
      </c>
      <c r="N131" s="167" t="s">
        <v>35</v>
      </c>
      <c r="O131" s="154">
        <v>0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949</v>
      </c>
      <c r="AT131" s="156" t="s">
        <v>285</v>
      </c>
      <c r="AU131" s="156" t="s">
        <v>182</v>
      </c>
      <c r="AY131" s="14" t="s">
        <v>175</v>
      </c>
      <c r="BE131" s="157">
        <f t="shared" si="4"/>
        <v>0</v>
      </c>
      <c r="BF131" s="157">
        <f t="shared" si="5"/>
        <v>16.2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182</v>
      </c>
      <c r="BK131" s="157">
        <f t="shared" si="9"/>
        <v>16.2</v>
      </c>
      <c r="BL131" s="14" t="s">
        <v>296</v>
      </c>
      <c r="BM131" s="156" t="s">
        <v>7</v>
      </c>
    </row>
    <row r="132" spans="1:65" s="2" customFormat="1" ht="33" customHeight="1">
      <c r="A132" s="26"/>
      <c r="B132" s="144"/>
      <c r="C132" s="145" t="s">
        <v>214</v>
      </c>
      <c r="D132" s="145" t="s">
        <v>177</v>
      </c>
      <c r="E132" s="146" t="s">
        <v>966</v>
      </c>
      <c r="F132" s="147" t="s">
        <v>967</v>
      </c>
      <c r="G132" s="148" t="s">
        <v>254</v>
      </c>
      <c r="H132" s="149">
        <v>7</v>
      </c>
      <c r="I132" s="150">
        <v>3.44</v>
      </c>
      <c r="J132" s="150">
        <f t="shared" si="0"/>
        <v>24.08</v>
      </c>
      <c r="K132" s="151"/>
      <c r="L132" s="27"/>
      <c r="M132" s="152" t="s">
        <v>1</v>
      </c>
      <c r="N132" s="153" t="s">
        <v>35</v>
      </c>
      <c r="O132" s="154">
        <v>0.308</v>
      </c>
      <c r="P132" s="154">
        <f t="shared" si="1"/>
        <v>2.1560000000000001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296</v>
      </c>
      <c r="AT132" s="156" t="s">
        <v>177</v>
      </c>
      <c r="AU132" s="156" t="s">
        <v>182</v>
      </c>
      <c r="AY132" s="14" t="s">
        <v>175</v>
      </c>
      <c r="BE132" s="157">
        <f t="shared" si="4"/>
        <v>0</v>
      </c>
      <c r="BF132" s="157">
        <f t="shared" si="5"/>
        <v>24.08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182</v>
      </c>
      <c r="BK132" s="157">
        <f t="shared" si="9"/>
        <v>24.08</v>
      </c>
      <c r="BL132" s="14" t="s">
        <v>296</v>
      </c>
      <c r="BM132" s="156" t="s">
        <v>217</v>
      </c>
    </row>
    <row r="133" spans="1:65" s="2" customFormat="1" ht="16.5" customHeight="1">
      <c r="A133" s="26"/>
      <c r="B133" s="144"/>
      <c r="C133" s="158" t="s">
        <v>198</v>
      </c>
      <c r="D133" s="158" t="s">
        <v>285</v>
      </c>
      <c r="E133" s="159" t="s">
        <v>968</v>
      </c>
      <c r="F133" s="160" t="s">
        <v>969</v>
      </c>
      <c r="G133" s="161" t="s">
        <v>254</v>
      </c>
      <c r="H133" s="162">
        <v>7</v>
      </c>
      <c r="I133" s="163">
        <v>2.59</v>
      </c>
      <c r="J133" s="163">
        <f t="shared" si="0"/>
        <v>18.13</v>
      </c>
      <c r="K133" s="164"/>
      <c r="L133" s="165"/>
      <c r="M133" s="166" t="s">
        <v>1</v>
      </c>
      <c r="N133" s="167" t="s">
        <v>35</v>
      </c>
      <c r="O133" s="154">
        <v>0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949</v>
      </c>
      <c r="AT133" s="156" t="s">
        <v>285</v>
      </c>
      <c r="AU133" s="156" t="s">
        <v>182</v>
      </c>
      <c r="AY133" s="14" t="s">
        <v>175</v>
      </c>
      <c r="BE133" s="157">
        <f t="shared" si="4"/>
        <v>0</v>
      </c>
      <c r="BF133" s="157">
        <f t="shared" si="5"/>
        <v>18.13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182</v>
      </c>
      <c r="BK133" s="157">
        <f t="shared" si="9"/>
        <v>18.13</v>
      </c>
      <c r="BL133" s="14" t="s">
        <v>296</v>
      </c>
      <c r="BM133" s="156" t="s">
        <v>220</v>
      </c>
    </row>
    <row r="134" spans="1:65" s="2" customFormat="1" ht="33" customHeight="1">
      <c r="A134" s="26"/>
      <c r="B134" s="144"/>
      <c r="C134" s="145" t="s">
        <v>221</v>
      </c>
      <c r="D134" s="145" t="s">
        <v>177</v>
      </c>
      <c r="E134" s="146" t="s">
        <v>970</v>
      </c>
      <c r="F134" s="147" t="s">
        <v>971</v>
      </c>
      <c r="G134" s="148" t="s">
        <v>254</v>
      </c>
      <c r="H134" s="149">
        <v>2</v>
      </c>
      <c r="I134" s="150">
        <v>3.67</v>
      </c>
      <c r="J134" s="150">
        <f t="shared" si="0"/>
        <v>7.34</v>
      </c>
      <c r="K134" s="151"/>
      <c r="L134" s="27"/>
      <c r="M134" s="152" t="s">
        <v>1</v>
      </c>
      <c r="N134" s="153" t="s">
        <v>35</v>
      </c>
      <c r="O134" s="154">
        <v>0.32800000000000001</v>
      </c>
      <c r="P134" s="154">
        <f t="shared" si="1"/>
        <v>0.65600000000000003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296</v>
      </c>
      <c r="AT134" s="156" t="s">
        <v>177</v>
      </c>
      <c r="AU134" s="156" t="s">
        <v>182</v>
      </c>
      <c r="AY134" s="14" t="s">
        <v>175</v>
      </c>
      <c r="BE134" s="157">
        <f t="shared" si="4"/>
        <v>0</v>
      </c>
      <c r="BF134" s="157">
        <f t="shared" si="5"/>
        <v>7.34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182</v>
      </c>
      <c r="BK134" s="157">
        <f t="shared" si="9"/>
        <v>7.34</v>
      </c>
      <c r="BL134" s="14" t="s">
        <v>296</v>
      </c>
      <c r="BM134" s="156" t="s">
        <v>224</v>
      </c>
    </row>
    <row r="135" spans="1:65" s="2" customFormat="1" ht="16.5" customHeight="1">
      <c r="A135" s="26"/>
      <c r="B135" s="144"/>
      <c r="C135" s="158" t="s">
        <v>202</v>
      </c>
      <c r="D135" s="158" t="s">
        <v>285</v>
      </c>
      <c r="E135" s="159" t="s">
        <v>972</v>
      </c>
      <c r="F135" s="160" t="s">
        <v>973</v>
      </c>
      <c r="G135" s="161" t="s">
        <v>254</v>
      </c>
      <c r="H135" s="162">
        <v>2</v>
      </c>
      <c r="I135" s="163">
        <v>2.56</v>
      </c>
      <c r="J135" s="163">
        <f t="shared" si="0"/>
        <v>5.12</v>
      </c>
      <c r="K135" s="164"/>
      <c r="L135" s="165"/>
      <c r="M135" s="166" t="s">
        <v>1</v>
      </c>
      <c r="N135" s="167" t="s">
        <v>35</v>
      </c>
      <c r="O135" s="154">
        <v>0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949</v>
      </c>
      <c r="AT135" s="156" t="s">
        <v>285</v>
      </c>
      <c r="AU135" s="156" t="s">
        <v>182</v>
      </c>
      <c r="AY135" s="14" t="s">
        <v>175</v>
      </c>
      <c r="BE135" s="157">
        <f t="shared" si="4"/>
        <v>0</v>
      </c>
      <c r="BF135" s="157">
        <f t="shared" si="5"/>
        <v>5.12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182</v>
      </c>
      <c r="BK135" s="157">
        <f t="shared" si="9"/>
        <v>5.12</v>
      </c>
      <c r="BL135" s="14" t="s">
        <v>296</v>
      </c>
      <c r="BM135" s="156" t="s">
        <v>227</v>
      </c>
    </row>
    <row r="136" spans="1:65" s="2" customFormat="1" ht="16.5" customHeight="1">
      <c r="A136" s="26"/>
      <c r="B136" s="144"/>
      <c r="C136" s="145" t="s">
        <v>228</v>
      </c>
      <c r="D136" s="145" t="s">
        <v>177</v>
      </c>
      <c r="E136" s="146" t="s">
        <v>974</v>
      </c>
      <c r="F136" s="147" t="s">
        <v>975</v>
      </c>
      <c r="G136" s="148" t="s">
        <v>254</v>
      </c>
      <c r="H136" s="149">
        <v>1</v>
      </c>
      <c r="I136" s="150">
        <v>6.88</v>
      </c>
      <c r="J136" s="150">
        <f t="shared" si="0"/>
        <v>6.88</v>
      </c>
      <c r="K136" s="151"/>
      <c r="L136" s="27"/>
      <c r="M136" s="152" t="s">
        <v>1</v>
      </c>
      <c r="N136" s="153" t="s">
        <v>35</v>
      </c>
      <c r="O136" s="154">
        <v>0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296</v>
      </c>
      <c r="AT136" s="156" t="s">
        <v>177</v>
      </c>
      <c r="AU136" s="156" t="s">
        <v>182</v>
      </c>
      <c r="AY136" s="14" t="s">
        <v>175</v>
      </c>
      <c r="BE136" s="157">
        <f t="shared" si="4"/>
        <v>0</v>
      </c>
      <c r="BF136" s="157">
        <f t="shared" si="5"/>
        <v>6.88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4" t="s">
        <v>182</v>
      </c>
      <c r="BK136" s="157">
        <f t="shared" si="9"/>
        <v>6.88</v>
      </c>
      <c r="BL136" s="14" t="s">
        <v>296</v>
      </c>
      <c r="BM136" s="156" t="s">
        <v>232</v>
      </c>
    </row>
    <row r="137" spans="1:65" s="2" customFormat="1" ht="16.5" customHeight="1">
      <c r="A137" s="26"/>
      <c r="B137" s="144"/>
      <c r="C137" s="158" t="s">
        <v>205</v>
      </c>
      <c r="D137" s="158" t="s">
        <v>285</v>
      </c>
      <c r="E137" s="159" t="s">
        <v>976</v>
      </c>
      <c r="F137" s="160" t="s">
        <v>977</v>
      </c>
      <c r="G137" s="161" t="s">
        <v>254</v>
      </c>
      <c r="H137" s="162">
        <v>1</v>
      </c>
      <c r="I137" s="163">
        <v>13.86</v>
      </c>
      <c r="J137" s="163">
        <f t="shared" si="0"/>
        <v>13.86</v>
      </c>
      <c r="K137" s="164"/>
      <c r="L137" s="165"/>
      <c r="M137" s="166" t="s">
        <v>1</v>
      </c>
      <c r="N137" s="167" t="s">
        <v>35</v>
      </c>
      <c r="O137" s="154">
        <v>0</v>
      </c>
      <c r="P137" s="154">
        <f t="shared" si="1"/>
        <v>0</v>
      </c>
      <c r="Q137" s="154">
        <v>1.7000000000000001E-4</v>
      </c>
      <c r="R137" s="154">
        <f t="shared" si="2"/>
        <v>1.7000000000000001E-4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949</v>
      </c>
      <c r="AT137" s="156" t="s">
        <v>285</v>
      </c>
      <c r="AU137" s="156" t="s">
        <v>182</v>
      </c>
      <c r="AY137" s="14" t="s">
        <v>175</v>
      </c>
      <c r="BE137" s="157">
        <f t="shared" si="4"/>
        <v>0</v>
      </c>
      <c r="BF137" s="157">
        <f t="shared" si="5"/>
        <v>13.86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4" t="s">
        <v>182</v>
      </c>
      <c r="BK137" s="157">
        <f t="shared" si="9"/>
        <v>13.86</v>
      </c>
      <c r="BL137" s="14" t="s">
        <v>296</v>
      </c>
      <c r="BM137" s="156" t="s">
        <v>235</v>
      </c>
    </row>
    <row r="138" spans="1:65" s="2" customFormat="1" ht="24.15" customHeight="1">
      <c r="A138" s="26"/>
      <c r="B138" s="144"/>
      <c r="C138" s="145" t="s">
        <v>236</v>
      </c>
      <c r="D138" s="145" t="s">
        <v>177</v>
      </c>
      <c r="E138" s="146" t="s">
        <v>978</v>
      </c>
      <c r="F138" s="147" t="s">
        <v>979</v>
      </c>
      <c r="G138" s="148" t="s">
        <v>254</v>
      </c>
      <c r="H138" s="149">
        <v>6</v>
      </c>
      <c r="I138" s="150">
        <v>4.21</v>
      </c>
      <c r="J138" s="150">
        <f t="shared" si="0"/>
        <v>25.26</v>
      </c>
      <c r="K138" s="151"/>
      <c r="L138" s="27"/>
      <c r="M138" s="152" t="s">
        <v>1</v>
      </c>
      <c r="N138" s="153" t="s">
        <v>35</v>
      </c>
      <c r="O138" s="154">
        <v>0.377</v>
      </c>
      <c r="P138" s="154">
        <f t="shared" si="1"/>
        <v>2.262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296</v>
      </c>
      <c r="AT138" s="156" t="s">
        <v>177</v>
      </c>
      <c r="AU138" s="156" t="s">
        <v>182</v>
      </c>
      <c r="AY138" s="14" t="s">
        <v>175</v>
      </c>
      <c r="BE138" s="157">
        <f t="shared" si="4"/>
        <v>0</v>
      </c>
      <c r="BF138" s="157">
        <f t="shared" si="5"/>
        <v>25.26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4" t="s">
        <v>182</v>
      </c>
      <c r="BK138" s="157">
        <f t="shared" si="9"/>
        <v>25.26</v>
      </c>
      <c r="BL138" s="14" t="s">
        <v>296</v>
      </c>
      <c r="BM138" s="156" t="s">
        <v>239</v>
      </c>
    </row>
    <row r="139" spans="1:65" s="2" customFormat="1" ht="16.5" customHeight="1">
      <c r="A139" s="26"/>
      <c r="B139" s="144"/>
      <c r="C139" s="158" t="s">
        <v>210</v>
      </c>
      <c r="D139" s="158" t="s">
        <v>285</v>
      </c>
      <c r="E139" s="159" t="s">
        <v>980</v>
      </c>
      <c r="F139" s="160" t="s">
        <v>981</v>
      </c>
      <c r="G139" s="161" t="s">
        <v>254</v>
      </c>
      <c r="H139" s="162">
        <v>6</v>
      </c>
      <c r="I139" s="163">
        <v>15.47</v>
      </c>
      <c r="J139" s="163">
        <f t="shared" si="0"/>
        <v>92.82</v>
      </c>
      <c r="K139" s="164"/>
      <c r="L139" s="165"/>
      <c r="M139" s="166" t="s">
        <v>1</v>
      </c>
      <c r="N139" s="167" t="s">
        <v>35</v>
      </c>
      <c r="O139" s="154">
        <v>0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949</v>
      </c>
      <c r="AT139" s="156" t="s">
        <v>285</v>
      </c>
      <c r="AU139" s="156" t="s">
        <v>182</v>
      </c>
      <c r="AY139" s="14" t="s">
        <v>175</v>
      </c>
      <c r="BE139" s="157">
        <f t="shared" si="4"/>
        <v>0</v>
      </c>
      <c r="BF139" s="157">
        <f t="shared" si="5"/>
        <v>92.82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4" t="s">
        <v>182</v>
      </c>
      <c r="BK139" s="157">
        <f t="shared" si="9"/>
        <v>92.82</v>
      </c>
      <c r="BL139" s="14" t="s">
        <v>296</v>
      </c>
      <c r="BM139" s="156" t="s">
        <v>242</v>
      </c>
    </row>
    <row r="140" spans="1:65" s="2" customFormat="1" ht="24.15" customHeight="1">
      <c r="A140" s="26"/>
      <c r="B140" s="144"/>
      <c r="C140" s="145" t="s">
        <v>244</v>
      </c>
      <c r="D140" s="145" t="s">
        <v>177</v>
      </c>
      <c r="E140" s="146" t="s">
        <v>982</v>
      </c>
      <c r="F140" s="147" t="s">
        <v>983</v>
      </c>
      <c r="G140" s="148" t="s">
        <v>254</v>
      </c>
      <c r="H140" s="149">
        <v>22</v>
      </c>
      <c r="I140" s="150">
        <v>3.44</v>
      </c>
      <c r="J140" s="150">
        <f t="shared" si="0"/>
        <v>75.680000000000007</v>
      </c>
      <c r="K140" s="151"/>
      <c r="L140" s="27"/>
      <c r="M140" s="152" t="s">
        <v>1</v>
      </c>
      <c r="N140" s="153" t="s">
        <v>35</v>
      </c>
      <c r="O140" s="154">
        <v>0.308</v>
      </c>
      <c r="P140" s="154">
        <f t="shared" si="1"/>
        <v>6.7759999999999998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296</v>
      </c>
      <c r="AT140" s="156" t="s">
        <v>177</v>
      </c>
      <c r="AU140" s="156" t="s">
        <v>182</v>
      </c>
      <c r="AY140" s="14" t="s">
        <v>175</v>
      </c>
      <c r="BE140" s="157">
        <f t="shared" si="4"/>
        <v>0</v>
      </c>
      <c r="BF140" s="157">
        <f t="shared" si="5"/>
        <v>75.680000000000007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4" t="s">
        <v>182</v>
      </c>
      <c r="BK140" s="157">
        <f t="shared" si="9"/>
        <v>75.680000000000007</v>
      </c>
      <c r="BL140" s="14" t="s">
        <v>296</v>
      </c>
      <c r="BM140" s="156" t="s">
        <v>247</v>
      </c>
    </row>
    <row r="141" spans="1:65" s="2" customFormat="1" ht="16.5" customHeight="1">
      <c r="A141" s="26"/>
      <c r="B141" s="144"/>
      <c r="C141" s="158" t="s">
        <v>7</v>
      </c>
      <c r="D141" s="158" t="s">
        <v>285</v>
      </c>
      <c r="E141" s="159" t="s">
        <v>984</v>
      </c>
      <c r="F141" s="160" t="s">
        <v>985</v>
      </c>
      <c r="G141" s="161" t="s">
        <v>254</v>
      </c>
      <c r="H141" s="162">
        <v>10</v>
      </c>
      <c r="I141" s="163">
        <v>3.92</v>
      </c>
      <c r="J141" s="163">
        <f t="shared" si="0"/>
        <v>39.200000000000003</v>
      </c>
      <c r="K141" s="164"/>
      <c r="L141" s="165"/>
      <c r="M141" s="166" t="s">
        <v>1</v>
      </c>
      <c r="N141" s="167" t="s">
        <v>35</v>
      </c>
      <c r="O141" s="154">
        <v>0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949</v>
      </c>
      <c r="AT141" s="156" t="s">
        <v>285</v>
      </c>
      <c r="AU141" s="156" t="s">
        <v>182</v>
      </c>
      <c r="AY141" s="14" t="s">
        <v>175</v>
      </c>
      <c r="BE141" s="157">
        <f t="shared" si="4"/>
        <v>0</v>
      </c>
      <c r="BF141" s="157">
        <f t="shared" si="5"/>
        <v>39.200000000000003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4" t="s">
        <v>182</v>
      </c>
      <c r="BK141" s="157">
        <f t="shared" si="9"/>
        <v>39.200000000000003</v>
      </c>
      <c r="BL141" s="14" t="s">
        <v>296</v>
      </c>
      <c r="BM141" s="156" t="s">
        <v>250</v>
      </c>
    </row>
    <row r="142" spans="1:65" s="2" customFormat="1" ht="24.15" customHeight="1">
      <c r="A142" s="26"/>
      <c r="B142" s="144"/>
      <c r="C142" s="158" t="s">
        <v>251</v>
      </c>
      <c r="D142" s="158" t="s">
        <v>285</v>
      </c>
      <c r="E142" s="159" t="s">
        <v>986</v>
      </c>
      <c r="F142" s="160" t="s">
        <v>987</v>
      </c>
      <c r="G142" s="161" t="s">
        <v>254</v>
      </c>
      <c r="H142" s="162">
        <v>12</v>
      </c>
      <c r="I142" s="163">
        <v>5.67</v>
      </c>
      <c r="J142" s="163">
        <f t="shared" si="0"/>
        <v>68.040000000000006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949</v>
      </c>
      <c r="AT142" s="156" t="s">
        <v>285</v>
      </c>
      <c r="AU142" s="156" t="s">
        <v>182</v>
      </c>
      <c r="AY142" s="14" t="s">
        <v>175</v>
      </c>
      <c r="BE142" s="157">
        <f t="shared" si="4"/>
        <v>0</v>
      </c>
      <c r="BF142" s="157">
        <f t="shared" si="5"/>
        <v>68.040000000000006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4" t="s">
        <v>182</v>
      </c>
      <c r="BK142" s="157">
        <f t="shared" si="9"/>
        <v>68.040000000000006</v>
      </c>
      <c r="BL142" s="14" t="s">
        <v>296</v>
      </c>
      <c r="BM142" s="156" t="s">
        <v>255</v>
      </c>
    </row>
    <row r="143" spans="1:65" s="2" customFormat="1" ht="16.5" customHeight="1">
      <c r="A143" s="26"/>
      <c r="B143" s="144"/>
      <c r="C143" s="145" t="s">
        <v>217</v>
      </c>
      <c r="D143" s="145" t="s">
        <v>177</v>
      </c>
      <c r="E143" s="146" t="s">
        <v>988</v>
      </c>
      <c r="F143" s="147" t="s">
        <v>989</v>
      </c>
      <c r="G143" s="148" t="s">
        <v>254</v>
      </c>
      <c r="H143" s="149">
        <v>1</v>
      </c>
      <c r="I143" s="150">
        <v>38.92</v>
      </c>
      <c r="J143" s="150">
        <f t="shared" si="0"/>
        <v>38.92</v>
      </c>
      <c r="K143" s="151"/>
      <c r="L143" s="27"/>
      <c r="M143" s="152" t="s">
        <v>1</v>
      </c>
      <c r="N143" s="153" t="s">
        <v>35</v>
      </c>
      <c r="O143" s="154">
        <v>0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296</v>
      </c>
      <c r="AT143" s="156" t="s">
        <v>177</v>
      </c>
      <c r="AU143" s="156" t="s">
        <v>182</v>
      </c>
      <c r="AY143" s="14" t="s">
        <v>175</v>
      </c>
      <c r="BE143" s="157">
        <f t="shared" si="4"/>
        <v>0</v>
      </c>
      <c r="BF143" s="157">
        <f t="shared" si="5"/>
        <v>38.92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4" t="s">
        <v>182</v>
      </c>
      <c r="BK143" s="157">
        <f t="shared" si="9"/>
        <v>38.92</v>
      </c>
      <c r="BL143" s="14" t="s">
        <v>296</v>
      </c>
      <c r="BM143" s="156" t="s">
        <v>258</v>
      </c>
    </row>
    <row r="144" spans="1:65" s="2" customFormat="1" ht="16.5" customHeight="1">
      <c r="A144" s="26"/>
      <c r="B144" s="144"/>
      <c r="C144" s="145" t="s">
        <v>259</v>
      </c>
      <c r="D144" s="145" t="s">
        <v>177</v>
      </c>
      <c r="E144" s="146" t="s">
        <v>990</v>
      </c>
      <c r="F144" s="147" t="s">
        <v>991</v>
      </c>
      <c r="G144" s="148" t="s">
        <v>254</v>
      </c>
      <c r="H144" s="149">
        <v>1</v>
      </c>
      <c r="I144" s="150">
        <v>23.24</v>
      </c>
      <c r="J144" s="150">
        <f t="shared" si="0"/>
        <v>23.24</v>
      </c>
      <c r="K144" s="151"/>
      <c r="L144" s="27"/>
      <c r="M144" s="152" t="s">
        <v>1</v>
      </c>
      <c r="N144" s="153" t="s">
        <v>35</v>
      </c>
      <c r="O144" s="154">
        <v>0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296</v>
      </c>
      <c r="AT144" s="156" t="s">
        <v>177</v>
      </c>
      <c r="AU144" s="156" t="s">
        <v>182</v>
      </c>
      <c r="AY144" s="14" t="s">
        <v>175</v>
      </c>
      <c r="BE144" s="157">
        <f t="shared" si="4"/>
        <v>0</v>
      </c>
      <c r="BF144" s="157">
        <f t="shared" si="5"/>
        <v>23.24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4" t="s">
        <v>182</v>
      </c>
      <c r="BK144" s="157">
        <f t="shared" si="9"/>
        <v>23.24</v>
      </c>
      <c r="BL144" s="14" t="s">
        <v>296</v>
      </c>
      <c r="BM144" s="156" t="s">
        <v>262</v>
      </c>
    </row>
    <row r="145" spans="1:65" s="2" customFormat="1" ht="16.5" customHeight="1">
      <c r="A145" s="26"/>
      <c r="B145" s="144"/>
      <c r="C145" s="145" t="s">
        <v>220</v>
      </c>
      <c r="D145" s="145" t="s">
        <v>177</v>
      </c>
      <c r="E145" s="146" t="s">
        <v>992</v>
      </c>
      <c r="F145" s="147" t="s">
        <v>993</v>
      </c>
      <c r="G145" s="148" t="s">
        <v>254</v>
      </c>
      <c r="H145" s="149">
        <v>1</v>
      </c>
      <c r="I145" s="150">
        <v>23.24</v>
      </c>
      <c r="J145" s="150">
        <f t="shared" si="0"/>
        <v>23.24</v>
      </c>
      <c r="K145" s="151"/>
      <c r="L145" s="27"/>
      <c r="M145" s="152" t="s">
        <v>1</v>
      </c>
      <c r="N145" s="153" t="s">
        <v>35</v>
      </c>
      <c r="O145" s="154">
        <v>0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296</v>
      </c>
      <c r="AT145" s="156" t="s">
        <v>177</v>
      </c>
      <c r="AU145" s="156" t="s">
        <v>182</v>
      </c>
      <c r="AY145" s="14" t="s">
        <v>175</v>
      </c>
      <c r="BE145" s="157">
        <f t="shared" si="4"/>
        <v>0</v>
      </c>
      <c r="BF145" s="157">
        <f t="shared" si="5"/>
        <v>23.24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4" t="s">
        <v>182</v>
      </c>
      <c r="BK145" s="157">
        <f t="shared" si="9"/>
        <v>23.24</v>
      </c>
      <c r="BL145" s="14" t="s">
        <v>296</v>
      </c>
      <c r="BM145" s="156" t="s">
        <v>265</v>
      </c>
    </row>
    <row r="146" spans="1:65" s="2" customFormat="1" ht="16.5" customHeight="1">
      <c r="A146" s="26"/>
      <c r="B146" s="144"/>
      <c r="C146" s="145" t="s">
        <v>267</v>
      </c>
      <c r="D146" s="145" t="s">
        <v>177</v>
      </c>
      <c r="E146" s="146" t="s">
        <v>994</v>
      </c>
      <c r="F146" s="147" t="s">
        <v>995</v>
      </c>
      <c r="G146" s="148" t="s">
        <v>254</v>
      </c>
      <c r="H146" s="149">
        <v>1</v>
      </c>
      <c r="I146" s="150">
        <v>23.24</v>
      </c>
      <c r="J146" s="150">
        <f t="shared" si="0"/>
        <v>23.24</v>
      </c>
      <c r="K146" s="151"/>
      <c r="L146" s="27"/>
      <c r="M146" s="152" t="s">
        <v>1</v>
      </c>
      <c r="N146" s="153" t="s">
        <v>35</v>
      </c>
      <c r="O146" s="154">
        <v>0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296</v>
      </c>
      <c r="AT146" s="156" t="s">
        <v>177</v>
      </c>
      <c r="AU146" s="156" t="s">
        <v>182</v>
      </c>
      <c r="AY146" s="14" t="s">
        <v>175</v>
      </c>
      <c r="BE146" s="157">
        <f t="shared" si="4"/>
        <v>0</v>
      </c>
      <c r="BF146" s="157">
        <f t="shared" si="5"/>
        <v>23.24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4" t="s">
        <v>182</v>
      </c>
      <c r="BK146" s="157">
        <f t="shared" si="9"/>
        <v>23.24</v>
      </c>
      <c r="BL146" s="14" t="s">
        <v>296</v>
      </c>
      <c r="BM146" s="156" t="s">
        <v>270</v>
      </c>
    </row>
    <row r="147" spans="1:65" s="2" customFormat="1" ht="16.5" customHeight="1">
      <c r="A147" s="26"/>
      <c r="B147" s="144"/>
      <c r="C147" s="158" t="s">
        <v>224</v>
      </c>
      <c r="D147" s="158" t="s">
        <v>285</v>
      </c>
      <c r="E147" s="159" t="s">
        <v>996</v>
      </c>
      <c r="F147" s="160" t="s">
        <v>997</v>
      </c>
      <c r="G147" s="161" t="s">
        <v>254</v>
      </c>
      <c r="H147" s="162">
        <v>1</v>
      </c>
      <c r="I147" s="163">
        <v>381.92</v>
      </c>
      <c r="J147" s="163">
        <f t="shared" si="0"/>
        <v>381.92</v>
      </c>
      <c r="K147" s="164"/>
      <c r="L147" s="165"/>
      <c r="M147" s="166" t="s">
        <v>1</v>
      </c>
      <c r="N147" s="167" t="s">
        <v>35</v>
      </c>
      <c r="O147" s="154">
        <v>0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949</v>
      </c>
      <c r="AT147" s="156" t="s">
        <v>285</v>
      </c>
      <c r="AU147" s="156" t="s">
        <v>182</v>
      </c>
      <c r="AY147" s="14" t="s">
        <v>175</v>
      </c>
      <c r="BE147" s="157">
        <f t="shared" si="4"/>
        <v>0</v>
      </c>
      <c r="BF147" s="157">
        <f t="shared" si="5"/>
        <v>381.92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4" t="s">
        <v>182</v>
      </c>
      <c r="BK147" s="157">
        <f t="shared" si="9"/>
        <v>381.92</v>
      </c>
      <c r="BL147" s="14" t="s">
        <v>296</v>
      </c>
      <c r="BM147" s="156" t="s">
        <v>273</v>
      </c>
    </row>
    <row r="148" spans="1:65" s="2" customFormat="1" ht="16.5" customHeight="1">
      <c r="A148" s="26"/>
      <c r="B148" s="144"/>
      <c r="C148" s="158" t="s">
        <v>274</v>
      </c>
      <c r="D148" s="158" t="s">
        <v>285</v>
      </c>
      <c r="E148" s="159" t="s">
        <v>998</v>
      </c>
      <c r="F148" s="160" t="s">
        <v>999</v>
      </c>
      <c r="G148" s="161" t="s">
        <v>254</v>
      </c>
      <c r="H148" s="162">
        <v>1</v>
      </c>
      <c r="I148" s="163">
        <v>201.04</v>
      </c>
      <c r="J148" s="163">
        <f t="shared" si="0"/>
        <v>201.04</v>
      </c>
      <c r="K148" s="164"/>
      <c r="L148" s="165"/>
      <c r="M148" s="166" t="s">
        <v>1</v>
      </c>
      <c r="N148" s="167" t="s">
        <v>35</v>
      </c>
      <c r="O148" s="154">
        <v>0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949</v>
      </c>
      <c r="AT148" s="156" t="s">
        <v>285</v>
      </c>
      <c r="AU148" s="156" t="s">
        <v>182</v>
      </c>
      <c r="AY148" s="14" t="s">
        <v>175</v>
      </c>
      <c r="BE148" s="157">
        <f t="shared" si="4"/>
        <v>0</v>
      </c>
      <c r="BF148" s="157">
        <f t="shared" si="5"/>
        <v>201.04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4" t="s">
        <v>182</v>
      </c>
      <c r="BK148" s="157">
        <f t="shared" si="9"/>
        <v>201.04</v>
      </c>
      <c r="BL148" s="14" t="s">
        <v>296</v>
      </c>
      <c r="BM148" s="156" t="s">
        <v>277</v>
      </c>
    </row>
    <row r="149" spans="1:65" s="2" customFormat="1" ht="16.5" customHeight="1">
      <c r="A149" s="26"/>
      <c r="B149" s="144"/>
      <c r="C149" s="158" t="s">
        <v>227</v>
      </c>
      <c r="D149" s="158" t="s">
        <v>285</v>
      </c>
      <c r="E149" s="159" t="s">
        <v>1000</v>
      </c>
      <c r="F149" s="160" t="s">
        <v>993</v>
      </c>
      <c r="G149" s="161" t="s">
        <v>254</v>
      </c>
      <c r="H149" s="162">
        <v>1</v>
      </c>
      <c r="I149" s="163">
        <v>226.38</v>
      </c>
      <c r="J149" s="163">
        <f t="shared" si="0"/>
        <v>226.38</v>
      </c>
      <c r="K149" s="164"/>
      <c r="L149" s="165"/>
      <c r="M149" s="166" t="s">
        <v>1</v>
      </c>
      <c r="N149" s="167" t="s">
        <v>35</v>
      </c>
      <c r="O149" s="154">
        <v>0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949</v>
      </c>
      <c r="AT149" s="156" t="s">
        <v>285</v>
      </c>
      <c r="AU149" s="156" t="s">
        <v>182</v>
      </c>
      <c r="AY149" s="14" t="s">
        <v>175</v>
      </c>
      <c r="BE149" s="157">
        <f t="shared" si="4"/>
        <v>0</v>
      </c>
      <c r="BF149" s="157">
        <f t="shared" si="5"/>
        <v>226.38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4" t="s">
        <v>182</v>
      </c>
      <c r="BK149" s="157">
        <f t="shared" si="9"/>
        <v>226.38</v>
      </c>
      <c r="BL149" s="14" t="s">
        <v>296</v>
      </c>
      <c r="BM149" s="156" t="s">
        <v>280</v>
      </c>
    </row>
    <row r="150" spans="1:65" s="2" customFormat="1" ht="16.5" customHeight="1">
      <c r="A150" s="26"/>
      <c r="B150" s="144"/>
      <c r="C150" s="158" t="s">
        <v>281</v>
      </c>
      <c r="D150" s="158" t="s">
        <v>285</v>
      </c>
      <c r="E150" s="159" t="s">
        <v>1001</v>
      </c>
      <c r="F150" s="160" t="s">
        <v>995</v>
      </c>
      <c r="G150" s="161" t="s">
        <v>254</v>
      </c>
      <c r="H150" s="162">
        <v>1</v>
      </c>
      <c r="I150" s="163">
        <v>213.64</v>
      </c>
      <c r="J150" s="163">
        <f t="shared" si="0"/>
        <v>213.64</v>
      </c>
      <c r="K150" s="164"/>
      <c r="L150" s="165"/>
      <c r="M150" s="166" t="s">
        <v>1</v>
      </c>
      <c r="N150" s="167" t="s">
        <v>35</v>
      </c>
      <c r="O150" s="154">
        <v>0</v>
      </c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949</v>
      </c>
      <c r="AT150" s="156" t="s">
        <v>285</v>
      </c>
      <c r="AU150" s="156" t="s">
        <v>182</v>
      </c>
      <c r="AY150" s="14" t="s">
        <v>175</v>
      </c>
      <c r="BE150" s="157">
        <f t="shared" si="4"/>
        <v>0</v>
      </c>
      <c r="BF150" s="157">
        <f t="shared" si="5"/>
        <v>213.64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4" t="s">
        <v>182</v>
      </c>
      <c r="BK150" s="157">
        <f t="shared" si="9"/>
        <v>213.64</v>
      </c>
      <c r="BL150" s="14" t="s">
        <v>296</v>
      </c>
      <c r="BM150" s="156" t="s">
        <v>284</v>
      </c>
    </row>
    <row r="151" spans="1:65" s="2" customFormat="1" ht="21.75" customHeight="1">
      <c r="A151" s="26"/>
      <c r="B151" s="144"/>
      <c r="C151" s="145" t="s">
        <v>232</v>
      </c>
      <c r="D151" s="145" t="s">
        <v>177</v>
      </c>
      <c r="E151" s="146" t="s">
        <v>1002</v>
      </c>
      <c r="F151" s="147" t="s">
        <v>1003</v>
      </c>
      <c r="G151" s="148" t="s">
        <v>254</v>
      </c>
      <c r="H151" s="149">
        <v>30</v>
      </c>
      <c r="I151" s="150">
        <v>3.13</v>
      </c>
      <c r="J151" s="150">
        <f t="shared" si="0"/>
        <v>93.9</v>
      </c>
      <c r="K151" s="151"/>
      <c r="L151" s="27"/>
      <c r="M151" s="152" t="s">
        <v>1</v>
      </c>
      <c r="N151" s="153" t="s">
        <v>35</v>
      </c>
      <c r="O151" s="154">
        <v>0.28000000000000003</v>
      </c>
      <c r="P151" s="154">
        <f t="shared" si="1"/>
        <v>8.4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296</v>
      </c>
      <c r="AT151" s="156" t="s">
        <v>177</v>
      </c>
      <c r="AU151" s="156" t="s">
        <v>182</v>
      </c>
      <c r="AY151" s="14" t="s">
        <v>175</v>
      </c>
      <c r="BE151" s="157">
        <f t="shared" si="4"/>
        <v>0</v>
      </c>
      <c r="BF151" s="157">
        <f t="shared" si="5"/>
        <v>93.9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4" t="s">
        <v>182</v>
      </c>
      <c r="BK151" s="157">
        <f t="shared" si="9"/>
        <v>93.9</v>
      </c>
      <c r="BL151" s="14" t="s">
        <v>296</v>
      </c>
      <c r="BM151" s="156" t="s">
        <v>288</v>
      </c>
    </row>
    <row r="152" spans="1:65" s="2" customFormat="1" ht="24.15" customHeight="1">
      <c r="A152" s="26"/>
      <c r="B152" s="144"/>
      <c r="C152" s="158" t="s">
        <v>290</v>
      </c>
      <c r="D152" s="158" t="s">
        <v>285</v>
      </c>
      <c r="E152" s="159" t="s">
        <v>1004</v>
      </c>
      <c r="F152" s="160" t="s">
        <v>1005</v>
      </c>
      <c r="G152" s="161" t="s">
        <v>254</v>
      </c>
      <c r="H152" s="162">
        <v>30</v>
      </c>
      <c r="I152" s="163">
        <v>24.75</v>
      </c>
      <c r="J152" s="163">
        <f t="shared" si="0"/>
        <v>742.5</v>
      </c>
      <c r="K152" s="164"/>
      <c r="L152" s="165"/>
      <c r="M152" s="166" t="s">
        <v>1</v>
      </c>
      <c r="N152" s="167" t="s">
        <v>35</v>
      </c>
      <c r="O152" s="154">
        <v>0</v>
      </c>
      <c r="P152" s="154">
        <f t="shared" si="1"/>
        <v>0</v>
      </c>
      <c r="Q152" s="154">
        <v>6.0000000000000001E-3</v>
      </c>
      <c r="R152" s="154">
        <f t="shared" si="2"/>
        <v>0.18</v>
      </c>
      <c r="S152" s="154">
        <v>0</v>
      </c>
      <c r="T152" s="155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949</v>
      </c>
      <c r="AT152" s="156" t="s">
        <v>285</v>
      </c>
      <c r="AU152" s="156" t="s">
        <v>182</v>
      </c>
      <c r="AY152" s="14" t="s">
        <v>175</v>
      </c>
      <c r="BE152" s="157">
        <f t="shared" si="4"/>
        <v>0</v>
      </c>
      <c r="BF152" s="157">
        <f t="shared" si="5"/>
        <v>742.5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4" t="s">
        <v>182</v>
      </c>
      <c r="BK152" s="157">
        <f t="shared" si="9"/>
        <v>742.5</v>
      </c>
      <c r="BL152" s="14" t="s">
        <v>296</v>
      </c>
      <c r="BM152" s="156" t="s">
        <v>293</v>
      </c>
    </row>
    <row r="153" spans="1:65" s="2" customFormat="1" ht="24.15" customHeight="1">
      <c r="A153" s="26"/>
      <c r="B153" s="144"/>
      <c r="C153" s="145" t="s">
        <v>235</v>
      </c>
      <c r="D153" s="145" t="s">
        <v>177</v>
      </c>
      <c r="E153" s="146" t="s">
        <v>1006</v>
      </c>
      <c r="F153" s="147" t="s">
        <v>1007</v>
      </c>
      <c r="G153" s="148" t="s">
        <v>254</v>
      </c>
      <c r="H153" s="149">
        <v>12</v>
      </c>
      <c r="I153" s="150">
        <v>3.75</v>
      </c>
      <c r="J153" s="150">
        <f t="shared" si="0"/>
        <v>45</v>
      </c>
      <c r="K153" s="151"/>
      <c r="L153" s="27"/>
      <c r="M153" s="152" t="s">
        <v>1</v>
      </c>
      <c r="N153" s="153" t="s">
        <v>35</v>
      </c>
      <c r="O153" s="154">
        <v>0.33500000000000002</v>
      </c>
      <c r="P153" s="154">
        <f t="shared" si="1"/>
        <v>4.0200000000000005</v>
      </c>
      <c r="Q153" s="154">
        <v>0</v>
      </c>
      <c r="R153" s="154">
        <f t="shared" si="2"/>
        <v>0</v>
      </c>
      <c r="S153" s="154">
        <v>0</v>
      </c>
      <c r="T153" s="155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296</v>
      </c>
      <c r="AT153" s="156" t="s">
        <v>177</v>
      </c>
      <c r="AU153" s="156" t="s">
        <v>182</v>
      </c>
      <c r="AY153" s="14" t="s">
        <v>175</v>
      </c>
      <c r="BE153" s="157">
        <f t="shared" si="4"/>
        <v>0</v>
      </c>
      <c r="BF153" s="157">
        <f t="shared" si="5"/>
        <v>45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4" t="s">
        <v>182</v>
      </c>
      <c r="BK153" s="157">
        <f t="shared" si="9"/>
        <v>45</v>
      </c>
      <c r="BL153" s="14" t="s">
        <v>296</v>
      </c>
      <c r="BM153" s="156" t="s">
        <v>296</v>
      </c>
    </row>
    <row r="154" spans="1:65" s="2" customFormat="1" ht="37.799999999999997" customHeight="1">
      <c r="A154" s="26"/>
      <c r="B154" s="144"/>
      <c r="C154" s="158" t="s">
        <v>297</v>
      </c>
      <c r="D154" s="158" t="s">
        <v>285</v>
      </c>
      <c r="E154" s="159" t="s">
        <v>1008</v>
      </c>
      <c r="F154" s="160" t="s">
        <v>1009</v>
      </c>
      <c r="G154" s="161" t="s">
        <v>254</v>
      </c>
      <c r="H154" s="162">
        <v>12</v>
      </c>
      <c r="I154" s="163">
        <v>17.61</v>
      </c>
      <c r="J154" s="163">
        <f t="shared" ref="J154:J185" si="10">ROUND(I154*H154,2)</f>
        <v>211.32</v>
      </c>
      <c r="K154" s="164"/>
      <c r="L154" s="165"/>
      <c r="M154" s="166" t="s">
        <v>1</v>
      </c>
      <c r="N154" s="167" t="s">
        <v>35</v>
      </c>
      <c r="O154" s="154">
        <v>0</v>
      </c>
      <c r="P154" s="154">
        <f t="shared" ref="P154:P185" si="11">O154*H154</f>
        <v>0</v>
      </c>
      <c r="Q154" s="154">
        <v>2.66E-3</v>
      </c>
      <c r="R154" s="154">
        <f t="shared" ref="R154:R185" si="12">Q154*H154</f>
        <v>3.1920000000000004E-2</v>
      </c>
      <c r="S154" s="154">
        <v>0</v>
      </c>
      <c r="T154" s="155">
        <f t="shared" ref="T154:T185" si="13"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949</v>
      </c>
      <c r="AT154" s="156" t="s">
        <v>285</v>
      </c>
      <c r="AU154" s="156" t="s">
        <v>182</v>
      </c>
      <c r="AY154" s="14" t="s">
        <v>175</v>
      </c>
      <c r="BE154" s="157">
        <f t="shared" ref="BE154:BE178" si="14">IF(N154="základná",J154,0)</f>
        <v>0</v>
      </c>
      <c r="BF154" s="157">
        <f t="shared" ref="BF154:BF178" si="15">IF(N154="znížená",J154,0)</f>
        <v>211.32</v>
      </c>
      <c r="BG154" s="157">
        <f t="shared" ref="BG154:BG178" si="16">IF(N154="zákl. prenesená",J154,0)</f>
        <v>0</v>
      </c>
      <c r="BH154" s="157">
        <f t="shared" ref="BH154:BH178" si="17">IF(N154="zníž. prenesená",J154,0)</f>
        <v>0</v>
      </c>
      <c r="BI154" s="157">
        <f t="shared" ref="BI154:BI178" si="18">IF(N154="nulová",J154,0)</f>
        <v>0</v>
      </c>
      <c r="BJ154" s="14" t="s">
        <v>182</v>
      </c>
      <c r="BK154" s="157">
        <f t="shared" ref="BK154:BK178" si="19">ROUND(I154*H154,2)</f>
        <v>211.32</v>
      </c>
      <c r="BL154" s="14" t="s">
        <v>296</v>
      </c>
      <c r="BM154" s="156" t="s">
        <v>300</v>
      </c>
    </row>
    <row r="155" spans="1:65" s="2" customFormat="1" ht="24.15" customHeight="1">
      <c r="A155" s="26"/>
      <c r="B155" s="144"/>
      <c r="C155" s="145" t="s">
        <v>239</v>
      </c>
      <c r="D155" s="145" t="s">
        <v>177</v>
      </c>
      <c r="E155" s="146" t="s">
        <v>1010</v>
      </c>
      <c r="F155" s="147" t="s">
        <v>1011</v>
      </c>
      <c r="G155" s="148" t="s">
        <v>254</v>
      </c>
      <c r="H155" s="149">
        <v>1</v>
      </c>
      <c r="I155" s="150">
        <v>3.47</v>
      </c>
      <c r="J155" s="150">
        <f t="shared" si="10"/>
        <v>3.47</v>
      </c>
      <c r="K155" s="151"/>
      <c r="L155" s="27"/>
      <c r="M155" s="152" t="s">
        <v>1</v>
      </c>
      <c r="N155" s="153" t="s">
        <v>35</v>
      </c>
      <c r="O155" s="154">
        <v>0.31</v>
      </c>
      <c r="P155" s="154">
        <f t="shared" si="11"/>
        <v>0.31</v>
      </c>
      <c r="Q155" s="154">
        <v>0</v>
      </c>
      <c r="R155" s="154">
        <f t="shared" si="12"/>
        <v>0</v>
      </c>
      <c r="S155" s="154">
        <v>0</v>
      </c>
      <c r="T155" s="155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296</v>
      </c>
      <c r="AT155" s="156" t="s">
        <v>177</v>
      </c>
      <c r="AU155" s="156" t="s">
        <v>182</v>
      </c>
      <c r="AY155" s="14" t="s">
        <v>175</v>
      </c>
      <c r="BE155" s="157">
        <f t="shared" si="14"/>
        <v>0</v>
      </c>
      <c r="BF155" s="157">
        <f t="shared" si="15"/>
        <v>3.47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4" t="s">
        <v>182</v>
      </c>
      <c r="BK155" s="157">
        <f t="shared" si="19"/>
        <v>3.47</v>
      </c>
      <c r="BL155" s="14" t="s">
        <v>296</v>
      </c>
      <c r="BM155" s="156" t="s">
        <v>303</v>
      </c>
    </row>
    <row r="156" spans="1:65" s="2" customFormat="1" ht="33" customHeight="1">
      <c r="A156" s="26"/>
      <c r="B156" s="144"/>
      <c r="C156" s="158" t="s">
        <v>304</v>
      </c>
      <c r="D156" s="158" t="s">
        <v>285</v>
      </c>
      <c r="E156" s="159" t="s">
        <v>1012</v>
      </c>
      <c r="F156" s="160" t="s">
        <v>1013</v>
      </c>
      <c r="G156" s="161" t="s">
        <v>254</v>
      </c>
      <c r="H156" s="162">
        <v>1</v>
      </c>
      <c r="I156" s="163">
        <v>31.91</v>
      </c>
      <c r="J156" s="163">
        <f t="shared" si="10"/>
        <v>31.91</v>
      </c>
      <c r="K156" s="164"/>
      <c r="L156" s="165"/>
      <c r="M156" s="166" t="s">
        <v>1</v>
      </c>
      <c r="N156" s="167" t="s">
        <v>35</v>
      </c>
      <c r="O156" s="154">
        <v>0</v>
      </c>
      <c r="P156" s="154">
        <f t="shared" si="11"/>
        <v>0</v>
      </c>
      <c r="Q156" s="154">
        <v>1.31E-3</v>
      </c>
      <c r="R156" s="154">
        <f t="shared" si="12"/>
        <v>1.31E-3</v>
      </c>
      <c r="S156" s="154">
        <v>0</v>
      </c>
      <c r="T156" s="155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949</v>
      </c>
      <c r="AT156" s="156" t="s">
        <v>285</v>
      </c>
      <c r="AU156" s="156" t="s">
        <v>182</v>
      </c>
      <c r="AY156" s="14" t="s">
        <v>175</v>
      </c>
      <c r="BE156" s="157">
        <f t="shared" si="14"/>
        <v>0</v>
      </c>
      <c r="BF156" s="157">
        <f t="shared" si="15"/>
        <v>31.91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4" t="s">
        <v>182</v>
      </c>
      <c r="BK156" s="157">
        <f t="shared" si="19"/>
        <v>31.91</v>
      </c>
      <c r="BL156" s="14" t="s">
        <v>296</v>
      </c>
      <c r="BM156" s="156" t="s">
        <v>307</v>
      </c>
    </row>
    <row r="157" spans="1:65" s="2" customFormat="1" ht="21.75" customHeight="1">
      <c r="A157" s="26"/>
      <c r="B157" s="144"/>
      <c r="C157" s="145" t="s">
        <v>242</v>
      </c>
      <c r="D157" s="145" t="s">
        <v>177</v>
      </c>
      <c r="E157" s="146" t="s">
        <v>1014</v>
      </c>
      <c r="F157" s="147" t="s">
        <v>1015</v>
      </c>
      <c r="G157" s="148" t="s">
        <v>254</v>
      </c>
      <c r="H157" s="149">
        <v>10</v>
      </c>
      <c r="I157" s="150">
        <v>13.19</v>
      </c>
      <c r="J157" s="150">
        <f t="shared" si="10"/>
        <v>131.9</v>
      </c>
      <c r="K157" s="151"/>
      <c r="L157" s="27"/>
      <c r="M157" s="152" t="s">
        <v>1</v>
      </c>
      <c r="N157" s="153" t="s">
        <v>35</v>
      </c>
      <c r="O157" s="154">
        <v>1.18</v>
      </c>
      <c r="P157" s="154">
        <f t="shared" si="11"/>
        <v>11.799999999999999</v>
      </c>
      <c r="Q157" s="154">
        <v>0</v>
      </c>
      <c r="R157" s="154">
        <f t="shared" si="12"/>
        <v>0</v>
      </c>
      <c r="S157" s="154">
        <v>0</v>
      </c>
      <c r="T157" s="155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296</v>
      </c>
      <c r="AT157" s="156" t="s">
        <v>177</v>
      </c>
      <c r="AU157" s="156" t="s">
        <v>182</v>
      </c>
      <c r="AY157" s="14" t="s">
        <v>175</v>
      </c>
      <c r="BE157" s="157">
        <f t="shared" si="14"/>
        <v>0</v>
      </c>
      <c r="BF157" s="157">
        <f t="shared" si="15"/>
        <v>131.9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4" t="s">
        <v>182</v>
      </c>
      <c r="BK157" s="157">
        <f t="shared" si="19"/>
        <v>131.9</v>
      </c>
      <c r="BL157" s="14" t="s">
        <v>296</v>
      </c>
      <c r="BM157" s="156" t="s">
        <v>310</v>
      </c>
    </row>
    <row r="158" spans="1:65" s="2" customFormat="1" ht="21.75" customHeight="1">
      <c r="A158" s="26"/>
      <c r="B158" s="144"/>
      <c r="C158" s="158" t="s">
        <v>311</v>
      </c>
      <c r="D158" s="158" t="s">
        <v>285</v>
      </c>
      <c r="E158" s="159" t="s">
        <v>1016</v>
      </c>
      <c r="F158" s="160" t="s">
        <v>1017</v>
      </c>
      <c r="G158" s="161" t="s">
        <v>254</v>
      </c>
      <c r="H158" s="162">
        <v>10</v>
      </c>
      <c r="I158" s="163">
        <v>2.27</v>
      </c>
      <c r="J158" s="163">
        <f t="shared" si="10"/>
        <v>22.7</v>
      </c>
      <c r="K158" s="164"/>
      <c r="L158" s="165"/>
      <c r="M158" s="166" t="s">
        <v>1</v>
      </c>
      <c r="N158" s="167" t="s">
        <v>35</v>
      </c>
      <c r="O158" s="154">
        <v>0</v>
      </c>
      <c r="P158" s="154">
        <f t="shared" si="11"/>
        <v>0</v>
      </c>
      <c r="Q158" s="154">
        <v>2.7999999999999998E-4</v>
      </c>
      <c r="R158" s="154">
        <f t="shared" si="12"/>
        <v>2.7999999999999995E-3</v>
      </c>
      <c r="S158" s="154">
        <v>0</v>
      </c>
      <c r="T158" s="15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949</v>
      </c>
      <c r="AT158" s="156" t="s">
        <v>285</v>
      </c>
      <c r="AU158" s="156" t="s">
        <v>182</v>
      </c>
      <c r="AY158" s="14" t="s">
        <v>175</v>
      </c>
      <c r="BE158" s="157">
        <f t="shared" si="14"/>
        <v>0</v>
      </c>
      <c r="BF158" s="157">
        <f t="shared" si="15"/>
        <v>22.7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4" t="s">
        <v>182</v>
      </c>
      <c r="BK158" s="157">
        <f t="shared" si="19"/>
        <v>22.7</v>
      </c>
      <c r="BL158" s="14" t="s">
        <v>296</v>
      </c>
      <c r="BM158" s="156" t="s">
        <v>315</v>
      </c>
    </row>
    <row r="159" spans="1:65" s="2" customFormat="1" ht="16.5" customHeight="1">
      <c r="A159" s="26"/>
      <c r="B159" s="144"/>
      <c r="C159" s="158" t="s">
        <v>247</v>
      </c>
      <c r="D159" s="158" t="s">
        <v>285</v>
      </c>
      <c r="E159" s="159" t="s">
        <v>1018</v>
      </c>
      <c r="F159" s="160" t="s">
        <v>1019</v>
      </c>
      <c r="G159" s="161" t="s">
        <v>254</v>
      </c>
      <c r="H159" s="162">
        <v>10</v>
      </c>
      <c r="I159" s="163">
        <v>12.51</v>
      </c>
      <c r="J159" s="163">
        <f t="shared" si="10"/>
        <v>125.1</v>
      </c>
      <c r="K159" s="164"/>
      <c r="L159" s="165"/>
      <c r="M159" s="166" t="s">
        <v>1</v>
      </c>
      <c r="N159" s="167" t="s">
        <v>35</v>
      </c>
      <c r="O159" s="154">
        <v>0</v>
      </c>
      <c r="P159" s="154">
        <f t="shared" si="11"/>
        <v>0</v>
      </c>
      <c r="Q159" s="154">
        <v>2.4000000000000001E-4</v>
      </c>
      <c r="R159" s="154">
        <f t="shared" si="12"/>
        <v>2.4000000000000002E-3</v>
      </c>
      <c r="S159" s="154">
        <v>0</v>
      </c>
      <c r="T159" s="155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949</v>
      </c>
      <c r="AT159" s="156" t="s">
        <v>285</v>
      </c>
      <c r="AU159" s="156" t="s">
        <v>182</v>
      </c>
      <c r="AY159" s="14" t="s">
        <v>175</v>
      </c>
      <c r="BE159" s="157">
        <f t="shared" si="14"/>
        <v>0</v>
      </c>
      <c r="BF159" s="157">
        <f t="shared" si="15"/>
        <v>125.1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4" t="s">
        <v>182</v>
      </c>
      <c r="BK159" s="157">
        <f t="shared" si="19"/>
        <v>125.1</v>
      </c>
      <c r="BL159" s="14" t="s">
        <v>296</v>
      </c>
      <c r="BM159" s="156" t="s">
        <v>318</v>
      </c>
    </row>
    <row r="160" spans="1:65" s="2" customFormat="1" ht="21.75" customHeight="1">
      <c r="A160" s="26"/>
      <c r="B160" s="144"/>
      <c r="C160" s="145" t="s">
        <v>319</v>
      </c>
      <c r="D160" s="145" t="s">
        <v>177</v>
      </c>
      <c r="E160" s="146" t="s">
        <v>1020</v>
      </c>
      <c r="F160" s="147" t="s">
        <v>1021</v>
      </c>
      <c r="G160" s="148" t="s">
        <v>254</v>
      </c>
      <c r="H160" s="149">
        <v>10</v>
      </c>
      <c r="I160" s="150">
        <v>3.21</v>
      </c>
      <c r="J160" s="150">
        <f t="shared" si="10"/>
        <v>32.1</v>
      </c>
      <c r="K160" s="151"/>
      <c r="L160" s="27"/>
      <c r="M160" s="152" t="s">
        <v>1</v>
      </c>
      <c r="N160" s="153" t="s">
        <v>35</v>
      </c>
      <c r="O160" s="154">
        <v>0.28699999999999998</v>
      </c>
      <c r="P160" s="154">
        <f t="shared" si="11"/>
        <v>2.8699999999999997</v>
      </c>
      <c r="Q160" s="154">
        <v>0</v>
      </c>
      <c r="R160" s="154">
        <f t="shared" si="12"/>
        <v>0</v>
      </c>
      <c r="S160" s="154">
        <v>0</v>
      </c>
      <c r="T160" s="155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296</v>
      </c>
      <c r="AT160" s="156" t="s">
        <v>177</v>
      </c>
      <c r="AU160" s="156" t="s">
        <v>182</v>
      </c>
      <c r="AY160" s="14" t="s">
        <v>175</v>
      </c>
      <c r="BE160" s="157">
        <f t="shared" si="14"/>
        <v>0</v>
      </c>
      <c r="BF160" s="157">
        <f t="shared" si="15"/>
        <v>32.1</v>
      </c>
      <c r="BG160" s="157">
        <f t="shared" si="16"/>
        <v>0</v>
      </c>
      <c r="BH160" s="157">
        <f t="shared" si="17"/>
        <v>0</v>
      </c>
      <c r="BI160" s="157">
        <f t="shared" si="18"/>
        <v>0</v>
      </c>
      <c r="BJ160" s="14" t="s">
        <v>182</v>
      </c>
      <c r="BK160" s="157">
        <f t="shared" si="19"/>
        <v>32.1</v>
      </c>
      <c r="BL160" s="14" t="s">
        <v>296</v>
      </c>
      <c r="BM160" s="156" t="s">
        <v>322</v>
      </c>
    </row>
    <row r="161" spans="1:65" s="2" customFormat="1" ht="33" customHeight="1">
      <c r="A161" s="26"/>
      <c r="B161" s="144"/>
      <c r="C161" s="158" t="s">
        <v>250</v>
      </c>
      <c r="D161" s="158" t="s">
        <v>285</v>
      </c>
      <c r="E161" s="159" t="s">
        <v>1022</v>
      </c>
      <c r="F161" s="160" t="s">
        <v>1023</v>
      </c>
      <c r="G161" s="161" t="s">
        <v>254</v>
      </c>
      <c r="H161" s="162">
        <v>10</v>
      </c>
      <c r="I161" s="163">
        <v>0.41</v>
      </c>
      <c r="J161" s="163">
        <f t="shared" si="10"/>
        <v>4.0999999999999996</v>
      </c>
      <c r="K161" s="164"/>
      <c r="L161" s="165"/>
      <c r="M161" s="166" t="s">
        <v>1</v>
      </c>
      <c r="N161" s="167" t="s">
        <v>35</v>
      </c>
      <c r="O161" s="154">
        <v>0</v>
      </c>
      <c r="P161" s="154">
        <f t="shared" si="11"/>
        <v>0</v>
      </c>
      <c r="Q161" s="154">
        <v>1E-4</v>
      </c>
      <c r="R161" s="154">
        <f t="shared" si="12"/>
        <v>1E-3</v>
      </c>
      <c r="S161" s="154">
        <v>0</v>
      </c>
      <c r="T161" s="155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949</v>
      </c>
      <c r="AT161" s="156" t="s">
        <v>285</v>
      </c>
      <c r="AU161" s="156" t="s">
        <v>182</v>
      </c>
      <c r="AY161" s="14" t="s">
        <v>175</v>
      </c>
      <c r="BE161" s="157">
        <f t="shared" si="14"/>
        <v>0</v>
      </c>
      <c r="BF161" s="157">
        <f t="shared" si="15"/>
        <v>4.0999999999999996</v>
      </c>
      <c r="BG161" s="157">
        <f t="shared" si="16"/>
        <v>0</v>
      </c>
      <c r="BH161" s="157">
        <f t="shared" si="17"/>
        <v>0</v>
      </c>
      <c r="BI161" s="157">
        <f t="shared" si="18"/>
        <v>0</v>
      </c>
      <c r="BJ161" s="14" t="s">
        <v>182</v>
      </c>
      <c r="BK161" s="157">
        <f t="shared" si="19"/>
        <v>4.0999999999999996</v>
      </c>
      <c r="BL161" s="14" t="s">
        <v>296</v>
      </c>
      <c r="BM161" s="156" t="s">
        <v>325</v>
      </c>
    </row>
    <row r="162" spans="1:65" s="2" customFormat="1" ht="24.15" customHeight="1">
      <c r="A162" s="26"/>
      <c r="B162" s="144"/>
      <c r="C162" s="158" t="s">
        <v>326</v>
      </c>
      <c r="D162" s="158" t="s">
        <v>285</v>
      </c>
      <c r="E162" s="159" t="s">
        <v>1024</v>
      </c>
      <c r="F162" s="160" t="s">
        <v>1025</v>
      </c>
      <c r="G162" s="161" t="s">
        <v>254</v>
      </c>
      <c r="H162" s="162">
        <v>6</v>
      </c>
      <c r="I162" s="163">
        <v>0.4</v>
      </c>
      <c r="J162" s="163">
        <f t="shared" si="10"/>
        <v>2.4</v>
      </c>
      <c r="K162" s="164"/>
      <c r="L162" s="165"/>
      <c r="M162" s="166" t="s">
        <v>1</v>
      </c>
      <c r="N162" s="167" t="s">
        <v>35</v>
      </c>
      <c r="O162" s="154">
        <v>0</v>
      </c>
      <c r="P162" s="154">
        <f t="shared" si="11"/>
        <v>0</v>
      </c>
      <c r="Q162" s="154">
        <v>3.0000000000000001E-5</v>
      </c>
      <c r="R162" s="154">
        <f t="shared" si="12"/>
        <v>1.8000000000000001E-4</v>
      </c>
      <c r="S162" s="154">
        <v>0</v>
      </c>
      <c r="T162" s="155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949</v>
      </c>
      <c r="AT162" s="156" t="s">
        <v>285</v>
      </c>
      <c r="AU162" s="156" t="s">
        <v>182</v>
      </c>
      <c r="AY162" s="14" t="s">
        <v>175</v>
      </c>
      <c r="BE162" s="157">
        <f t="shared" si="14"/>
        <v>0</v>
      </c>
      <c r="BF162" s="157">
        <f t="shared" si="15"/>
        <v>2.4</v>
      </c>
      <c r="BG162" s="157">
        <f t="shared" si="16"/>
        <v>0</v>
      </c>
      <c r="BH162" s="157">
        <f t="shared" si="17"/>
        <v>0</v>
      </c>
      <c r="BI162" s="157">
        <f t="shared" si="18"/>
        <v>0</v>
      </c>
      <c r="BJ162" s="14" t="s">
        <v>182</v>
      </c>
      <c r="BK162" s="157">
        <f t="shared" si="19"/>
        <v>2.4</v>
      </c>
      <c r="BL162" s="14" t="s">
        <v>296</v>
      </c>
      <c r="BM162" s="156" t="s">
        <v>329</v>
      </c>
    </row>
    <row r="163" spans="1:65" s="2" customFormat="1" ht="24.15" customHeight="1">
      <c r="A163" s="26"/>
      <c r="B163" s="144"/>
      <c r="C163" s="145" t="s">
        <v>255</v>
      </c>
      <c r="D163" s="145" t="s">
        <v>177</v>
      </c>
      <c r="E163" s="146" t="s">
        <v>1026</v>
      </c>
      <c r="F163" s="147" t="s">
        <v>1027</v>
      </c>
      <c r="G163" s="148" t="s">
        <v>314</v>
      </c>
      <c r="H163" s="149">
        <v>65</v>
      </c>
      <c r="I163" s="150">
        <v>0.67</v>
      </c>
      <c r="J163" s="150">
        <f t="shared" si="10"/>
        <v>43.55</v>
      </c>
      <c r="K163" s="151"/>
      <c r="L163" s="27"/>
      <c r="M163" s="152" t="s">
        <v>1</v>
      </c>
      <c r="N163" s="153" t="s">
        <v>35</v>
      </c>
      <c r="O163" s="154">
        <v>6.0100000000000001E-2</v>
      </c>
      <c r="P163" s="154">
        <f t="shared" si="11"/>
        <v>3.9064999999999999</v>
      </c>
      <c r="Q163" s="154">
        <v>0</v>
      </c>
      <c r="R163" s="154">
        <f t="shared" si="12"/>
        <v>0</v>
      </c>
      <c r="S163" s="154">
        <v>0</v>
      </c>
      <c r="T163" s="155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296</v>
      </c>
      <c r="AT163" s="156" t="s">
        <v>177</v>
      </c>
      <c r="AU163" s="156" t="s">
        <v>182</v>
      </c>
      <c r="AY163" s="14" t="s">
        <v>175</v>
      </c>
      <c r="BE163" s="157">
        <f t="shared" si="14"/>
        <v>0</v>
      </c>
      <c r="BF163" s="157">
        <f t="shared" si="15"/>
        <v>43.55</v>
      </c>
      <c r="BG163" s="157">
        <f t="shared" si="16"/>
        <v>0</v>
      </c>
      <c r="BH163" s="157">
        <f t="shared" si="17"/>
        <v>0</v>
      </c>
      <c r="BI163" s="157">
        <f t="shared" si="18"/>
        <v>0</v>
      </c>
      <c r="BJ163" s="14" t="s">
        <v>182</v>
      </c>
      <c r="BK163" s="157">
        <f t="shared" si="19"/>
        <v>43.55</v>
      </c>
      <c r="BL163" s="14" t="s">
        <v>296</v>
      </c>
      <c r="BM163" s="156" t="s">
        <v>332</v>
      </c>
    </row>
    <row r="164" spans="1:65" s="2" customFormat="1" ht="24.15" customHeight="1">
      <c r="A164" s="26"/>
      <c r="B164" s="144"/>
      <c r="C164" s="158" t="s">
        <v>333</v>
      </c>
      <c r="D164" s="158" t="s">
        <v>285</v>
      </c>
      <c r="E164" s="159" t="s">
        <v>1028</v>
      </c>
      <c r="F164" s="160" t="s">
        <v>1029</v>
      </c>
      <c r="G164" s="161" t="s">
        <v>314</v>
      </c>
      <c r="H164" s="162">
        <v>10</v>
      </c>
      <c r="I164" s="163">
        <v>0.53</v>
      </c>
      <c r="J164" s="163">
        <f t="shared" si="10"/>
        <v>5.3</v>
      </c>
      <c r="K164" s="164"/>
      <c r="L164" s="165"/>
      <c r="M164" s="166" t="s">
        <v>1</v>
      </c>
      <c r="N164" s="167" t="s">
        <v>35</v>
      </c>
      <c r="O164" s="154">
        <v>0</v>
      </c>
      <c r="P164" s="154">
        <f t="shared" si="11"/>
        <v>0</v>
      </c>
      <c r="Q164" s="154">
        <v>8.0000000000000007E-5</v>
      </c>
      <c r="R164" s="154">
        <f t="shared" si="12"/>
        <v>8.0000000000000004E-4</v>
      </c>
      <c r="S164" s="154">
        <v>0</v>
      </c>
      <c r="T164" s="155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949</v>
      </c>
      <c r="AT164" s="156" t="s">
        <v>285</v>
      </c>
      <c r="AU164" s="156" t="s">
        <v>182</v>
      </c>
      <c r="AY164" s="14" t="s">
        <v>175</v>
      </c>
      <c r="BE164" s="157">
        <f t="shared" si="14"/>
        <v>0</v>
      </c>
      <c r="BF164" s="157">
        <f t="shared" si="15"/>
        <v>5.3</v>
      </c>
      <c r="BG164" s="157">
        <f t="shared" si="16"/>
        <v>0</v>
      </c>
      <c r="BH164" s="157">
        <f t="shared" si="17"/>
        <v>0</v>
      </c>
      <c r="BI164" s="157">
        <f t="shared" si="18"/>
        <v>0</v>
      </c>
      <c r="BJ164" s="14" t="s">
        <v>182</v>
      </c>
      <c r="BK164" s="157">
        <f t="shared" si="19"/>
        <v>5.3</v>
      </c>
      <c r="BL164" s="14" t="s">
        <v>296</v>
      </c>
      <c r="BM164" s="156" t="s">
        <v>336</v>
      </c>
    </row>
    <row r="165" spans="1:65" s="2" customFormat="1" ht="24.15" customHeight="1">
      <c r="A165" s="26"/>
      <c r="B165" s="144"/>
      <c r="C165" s="158" t="s">
        <v>258</v>
      </c>
      <c r="D165" s="158" t="s">
        <v>285</v>
      </c>
      <c r="E165" s="159" t="s">
        <v>1030</v>
      </c>
      <c r="F165" s="160" t="s">
        <v>1031</v>
      </c>
      <c r="G165" s="161" t="s">
        <v>314</v>
      </c>
      <c r="H165" s="162">
        <v>5</v>
      </c>
      <c r="I165" s="163">
        <v>0.34</v>
      </c>
      <c r="J165" s="163">
        <f t="shared" si="10"/>
        <v>1.7</v>
      </c>
      <c r="K165" s="164"/>
      <c r="L165" s="165"/>
      <c r="M165" s="166" t="s">
        <v>1</v>
      </c>
      <c r="N165" s="167" t="s">
        <v>35</v>
      </c>
      <c r="O165" s="154">
        <v>0</v>
      </c>
      <c r="P165" s="154">
        <f t="shared" si="11"/>
        <v>0</v>
      </c>
      <c r="Q165" s="154">
        <v>5.0000000000000002E-5</v>
      </c>
      <c r="R165" s="154">
        <f t="shared" si="12"/>
        <v>2.5000000000000001E-4</v>
      </c>
      <c r="S165" s="154">
        <v>0</v>
      </c>
      <c r="T165" s="155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949</v>
      </c>
      <c r="AT165" s="156" t="s">
        <v>285</v>
      </c>
      <c r="AU165" s="156" t="s">
        <v>182</v>
      </c>
      <c r="AY165" s="14" t="s">
        <v>175</v>
      </c>
      <c r="BE165" s="157">
        <f t="shared" si="14"/>
        <v>0</v>
      </c>
      <c r="BF165" s="157">
        <f t="shared" si="15"/>
        <v>1.7</v>
      </c>
      <c r="BG165" s="157">
        <f t="shared" si="16"/>
        <v>0</v>
      </c>
      <c r="BH165" s="157">
        <f t="shared" si="17"/>
        <v>0</v>
      </c>
      <c r="BI165" s="157">
        <f t="shared" si="18"/>
        <v>0</v>
      </c>
      <c r="BJ165" s="14" t="s">
        <v>182</v>
      </c>
      <c r="BK165" s="157">
        <f t="shared" si="19"/>
        <v>1.7</v>
      </c>
      <c r="BL165" s="14" t="s">
        <v>296</v>
      </c>
      <c r="BM165" s="156" t="s">
        <v>339</v>
      </c>
    </row>
    <row r="166" spans="1:65" s="2" customFormat="1" ht="24.15" customHeight="1">
      <c r="A166" s="26"/>
      <c r="B166" s="144"/>
      <c r="C166" s="158" t="s">
        <v>340</v>
      </c>
      <c r="D166" s="158" t="s">
        <v>285</v>
      </c>
      <c r="E166" s="159" t="s">
        <v>1032</v>
      </c>
      <c r="F166" s="160" t="s">
        <v>1033</v>
      </c>
      <c r="G166" s="161" t="s">
        <v>314</v>
      </c>
      <c r="H166" s="162">
        <v>10</v>
      </c>
      <c r="I166" s="163">
        <v>0.85</v>
      </c>
      <c r="J166" s="163">
        <f t="shared" si="10"/>
        <v>8.5</v>
      </c>
      <c r="K166" s="164"/>
      <c r="L166" s="165"/>
      <c r="M166" s="166" t="s">
        <v>1</v>
      </c>
      <c r="N166" s="167" t="s">
        <v>35</v>
      </c>
      <c r="O166" s="154">
        <v>0</v>
      </c>
      <c r="P166" s="154">
        <f t="shared" si="11"/>
        <v>0</v>
      </c>
      <c r="Q166" s="154">
        <v>1.2E-4</v>
      </c>
      <c r="R166" s="154">
        <f t="shared" si="12"/>
        <v>1.2000000000000001E-3</v>
      </c>
      <c r="S166" s="154">
        <v>0</v>
      </c>
      <c r="T166" s="155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949</v>
      </c>
      <c r="AT166" s="156" t="s">
        <v>285</v>
      </c>
      <c r="AU166" s="156" t="s">
        <v>182</v>
      </c>
      <c r="AY166" s="14" t="s">
        <v>175</v>
      </c>
      <c r="BE166" s="157">
        <f t="shared" si="14"/>
        <v>0</v>
      </c>
      <c r="BF166" s="157">
        <f t="shared" si="15"/>
        <v>8.5</v>
      </c>
      <c r="BG166" s="157">
        <f t="shared" si="16"/>
        <v>0</v>
      </c>
      <c r="BH166" s="157">
        <f t="shared" si="17"/>
        <v>0</v>
      </c>
      <c r="BI166" s="157">
        <f t="shared" si="18"/>
        <v>0</v>
      </c>
      <c r="BJ166" s="14" t="s">
        <v>182</v>
      </c>
      <c r="BK166" s="157">
        <f t="shared" si="19"/>
        <v>8.5</v>
      </c>
      <c r="BL166" s="14" t="s">
        <v>296</v>
      </c>
      <c r="BM166" s="156" t="s">
        <v>343</v>
      </c>
    </row>
    <row r="167" spans="1:65" s="2" customFormat="1" ht="21.75" customHeight="1">
      <c r="A167" s="26"/>
      <c r="B167" s="144"/>
      <c r="C167" s="145" t="s">
        <v>262</v>
      </c>
      <c r="D167" s="145" t="s">
        <v>177</v>
      </c>
      <c r="E167" s="146" t="s">
        <v>1034</v>
      </c>
      <c r="F167" s="147" t="s">
        <v>1035</v>
      </c>
      <c r="G167" s="148" t="s">
        <v>314</v>
      </c>
      <c r="H167" s="149">
        <v>156</v>
      </c>
      <c r="I167" s="150">
        <v>0.5</v>
      </c>
      <c r="J167" s="150">
        <f t="shared" si="10"/>
        <v>78</v>
      </c>
      <c r="K167" s="151"/>
      <c r="L167" s="27"/>
      <c r="M167" s="152" t="s">
        <v>1</v>
      </c>
      <c r="N167" s="153" t="s">
        <v>35</v>
      </c>
      <c r="O167" s="154">
        <v>4.4999999999999998E-2</v>
      </c>
      <c r="P167" s="154">
        <f t="shared" si="11"/>
        <v>7.02</v>
      </c>
      <c r="Q167" s="154">
        <v>0</v>
      </c>
      <c r="R167" s="154">
        <f t="shared" si="12"/>
        <v>0</v>
      </c>
      <c r="S167" s="154">
        <v>0</v>
      </c>
      <c r="T167" s="155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296</v>
      </c>
      <c r="AT167" s="156" t="s">
        <v>177</v>
      </c>
      <c r="AU167" s="156" t="s">
        <v>182</v>
      </c>
      <c r="AY167" s="14" t="s">
        <v>175</v>
      </c>
      <c r="BE167" s="157">
        <f t="shared" si="14"/>
        <v>0</v>
      </c>
      <c r="BF167" s="157">
        <f t="shared" si="15"/>
        <v>78</v>
      </c>
      <c r="BG167" s="157">
        <f t="shared" si="16"/>
        <v>0</v>
      </c>
      <c r="BH167" s="157">
        <f t="shared" si="17"/>
        <v>0</v>
      </c>
      <c r="BI167" s="157">
        <f t="shared" si="18"/>
        <v>0</v>
      </c>
      <c r="BJ167" s="14" t="s">
        <v>182</v>
      </c>
      <c r="BK167" s="157">
        <f t="shared" si="19"/>
        <v>78</v>
      </c>
      <c r="BL167" s="14" t="s">
        <v>296</v>
      </c>
      <c r="BM167" s="156" t="s">
        <v>347</v>
      </c>
    </row>
    <row r="168" spans="1:65" s="2" customFormat="1" ht="21.75" customHeight="1">
      <c r="A168" s="26"/>
      <c r="B168" s="144"/>
      <c r="C168" s="158" t="s">
        <v>348</v>
      </c>
      <c r="D168" s="158" t="s">
        <v>285</v>
      </c>
      <c r="E168" s="159" t="s">
        <v>1036</v>
      </c>
      <c r="F168" s="160" t="s">
        <v>1037</v>
      </c>
      <c r="G168" s="161" t="s">
        <v>314</v>
      </c>
      <c r="H168" s="162">
        <v>156</v>
      </c>
      <c r="I168" s="163">
        <v>0.33</v>
      </c>
      <c r="J168" s="163">
        <f t="shared" si="10"/>
        <v>51.48</v>
      </c>
      <c r="K168" s="164"/>
      <c r="L168" s="165"/>
      <c r="M168" s="166" t="s">
        <v>1</v>
      </c>
      <c r="N168" s="167" t="s">
        <v>35</v>
      </c>
      <c r="O168" s="154">
        <v>0</v>
      </c>
      <c r="P168" s="154">
        <f t="shared" si="11"/>
        <v>0</v>
      </c>
      <c r="Q168" s="154">
        <v>1.2E-4</v>
      </c>
      <c r="R168" s="154">
        <f t="shared" si="12"/>
        <v>1.8720000000000001E-2</v>
      </c>
      <c r="S168" s="154">
        <v>0</v>
      </c>
      <c r="T168" s="155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949</v>
      </c>
      <c r="AT168" s="156" t="s">
        <v>285</v>
      </c>
      <c r="AU168" s="156" t="s">
        <v>182</v>
      </c>
      <c r="AY168" s="14" t="s">
        <v>175</v>
      </c>
      <c r="BE168" s="157">
        <f t="shared" si="14"/>
        <v>0</v>
      </c>
      <c r="BF168" s="157">
        <f t="shared" si="15"/>
        <v>51.48</v>
      </c>
      <c r="BG168" s="157">
        <f t="shared" si="16"/>
        <v>0</v>
      </c>
      <c r="BH168" s="157">
        <f t="shared" si="17"/>
        <v>0</v>
      </c>
      <c r="BI168" s="157">
        <f t="shared" si="18"/>
        <v>0</v>
      </c>
      <c r="BJ168" s="14" t="s">
        <v>182</v>
      </c>
      <c r="BK168" s="157">
        <f t="shared" si="19"/>
        <v>51.48</v>
      </c>
      <c r="BL168" s="14" t="s">
        <v>296</v>
      </c>
      <c r="BM168" s="156" t="s">
        <v>351</v>
      </c>
    </row>
    <row r="169" spans="1:65" s="2" customFormat="1" ht="21.75" customHeight="1">
      <c r="A169" s="26"/>
      <c r="B169" s="144"/>
      <c r="C169" s="145" t="s">
        <v>265</v>
      </c>
      <c r="D169" s="145" t="s">
        <v>177</v>
      </c>
      <c r="E169" s="146" t="s">
        <v>1038</v>
      </c>
      <c r="F169" s="147" t="s">
        <v>1039</v>
      </c>
      <c r="G169" s="148" t="s">
        <v>314</v>
      </c>
      <c r="H169" s="149">
        <v>456</v>
      </c>
      <c r="I169" s="150">
        <v>0.54</v>
      </c>
      <c r="J169" s="150">
        <f t="shared" si="10"/>
        <v>246.24</v>
      </c>
      <c r="K169" s="151"/>
      <c r="L169" s="27"/>
      <c r="M169" s="152" t="s">
        <v>1</v>
      </c>
      <c r="N169" s="153" t="s">
        <v>35</v>
      </c>
      <c r="O169" s="154">
        <v>4.8000000000000001E-2</v>
      </c>
      <c r="P169" s="154">
        <f t="shared" si="11"/>
        <v>21.888000000000002</v>
      </c>
      <c r="Q169" s="154">
        <v>0</v>
      </c>
      <c r="R169" s="154">
        <f t="shared" si="12"/>
        <v>0</v>
      </c>
      <c r="S169" s="154">
        <v>0</v>
      </c>
      <c r="T169" s="155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296</v>
      </c>
      <c r="AT169" s="156" t="s">
        <v>177</v>
      </c>
      <c r="AU169" s="156" t="s">
        <v>182</v>
      </c>
      <c r="AY169" s="14" t="s">
        <v>175</v>
      </c>
      <c r="BE169" s="157">
        <f t="shared" si="14"/>
        <v>0</v>
      </c>
      <c r="BF169" s="157">
        <f t="shared" si="15"/>
        <v>246.24</v>
      </c>
      <c r="BG169" s="157">
        <f t="shared" si="16"/>
        <v>0</v>
      </c>
      <c r="BH169" s="157">
        <f t="shared" si="17"/>
        <v>0</v>
      </c>
      <c r="BI169" s="157">
        <f t="shared" si="18"/>
        <v>0</v>
      </c>
      <c r="BJ169" s="14" t="s">
        <v>182</v>
      </c>
      <c r="BK169" s="157">
        <f t="shared" si="19"/>
        <v>246.24</v>
      </c>
      <c r="BL169" s="14" t="s">
        <v>296</v>
      </c>
      <c r="BM169" s="156" t="s">
        <v>354</v>
      </c>
    </row>
    <row r="170" spans="1:65" s="2" customFormat="1" ht="21.75" customHeight="1">
      <c r="A170" s="26"/>
      <c r="B170" s="144"/>
      <c r="C170" s="158" t="s">
        <v>357</v>
      </c>
      <c r="D170" s="158" t="s">
        <v>285</v>
      </c>
      <c r="E170" s="159" t="s">
        <v>1040</v>
      </c>
      <c r="F170" s="160" t="s">
        <v>1041</v>
      </c>
      <c r="G170" s="161" t="s">
        <v>314</v>
      </c>
      <c r="H170" s="162">
        <v>456</v>
      </c>
      <c r="I170" s="163">
        <v>0.43</v>
      </c>
      <c r="J170" s="163">
        <f t="shared" si="10"/>
        <v>196.08</v>
      </c>
      <c r="K170" s="164"/>
      <c r="L170" s="165"/>
      <c r="M170" s="166" t="s">
        <v>1</v>
      </c>
      <c r="N170" s="167" t="s">
        <v>35</v>
      </c>
      <c r="O170" s="154">
        <v>0</v>
      </c>
      <c r="P170" s="154">
        <f t="shared" si="11"/>
        <v>0</v>
      </c>
      <c r="Q170" s="154">
        <v>0</v>
      </c>
      <c r="R170" s="154">
        <f t="shared" si="12"/>
        <v>0</v>
      </c>
      <c r="S170" s="154">
        <v>0</v>
      </c>
      <c r="T170" s="155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949</v>
      </c>
      <c r="AT170" s="156" t="s">
        <v>285</v>
      </c>
      <c r="AU170" s="156" t="s">
        <v>182</v>
      </c>
      <c r="AY170" s="14" t="s">
        <v>175</v>
      </c>
      <c r="BE170" s="157">
        <f t="shared" si="14"/>
        <v>0</v>
      </c>
      <c r="BF170" s="157">
        <f t="shared" si="15"/>
        <v>196.08</v>
      </c>
      <c r="BG170" s="157">
        <f t="shared" si="16"/>
        <v>0</v>
      </c>
      <c r="BH170" s="157">
        <f t="shared" si="17"/>
        <v>0</v>
      </c>
      <c r="BI170" s="157">
        <f t="shared" si="18"/>
        <v>0</v>
      </c>
      <c r="BJ170" s="14" t="s">
        <v>182</v>
      </c>
      <c r="BK170" s="157">
        <f t="shared" si="19"/>
        <v>196.08</v>
      </c>
      <c r="BL170" s="14" t="s">
        <v>296</v>
      </c>
      <c r="BM170" s="156" t="s">
        <v>360</v>
      </c>
    </row>
    <row r="171" spans="1:65" s="2" customFormat="1" ht="21.75" customHeight="1">
      <c r="A171" s="26"/>
      <c r="B171" s="144"/>
      <c r="C171" s="145" t="s">
        <v>270</v>
      </c>
      <c r="D171" s="145" t="s">
        <v>177</v>
      </c>
      <c r="E171" s="146" t="s">
        <v>1042</v>
      </c>
      <c r="F171" s="147" t="s">
        <v>1043</v>
      </c>
      <c r="G171" s="148" t="s">
        <v>314</v>
      </c>
      <c r="H171" s="149">
        <v>523</v>
      </c>
      <c r="I171" s="150">
        <v>0.6</v>
      </c>
      <c r="J171" s="150">
        <f t="shared" si="10"/>
        <v>313.8</v>
      </c>
      <c r="K171" s="151"/>
      <c r="L171" s="27"/>
      <c r="M171" s="152" t="s">
        <v>1</v>
      </c>
      <c r="N171" s="153" t="s">
        <v>35</v>
      </c>
      <c r="O171" s="154">
        <v>5.3999999999999999E-2</v>
      </c>
      <c r="P171" s="154">
        <f t="shared" si="11"/>
        <v>28.242000000000001</v>
      </c>
      <c r="Q171" s="154">
        <v>0</v>
      </c>
      <c r="R171" s="154">
        <f t="shared" si="12"/>
        <v>0</v>
      </c>
      <c r="S171" s="154">
        <v>0</v>
      </c>
      <c r="T171" s="155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296</v>
      </c>
      <c r="AT171" s="156" t="s">
        <v>177</v>
      </c>
      <c r="AU171" s="156" t="s">
        <v>182</v>
      </c>
      <c r="AY171" s="14" t="s">
        <v>175</v>
      </c>
      <c r="BE171" s="157">
        <f t="shared" si="14"/>
        <v>0</v>
      </c>
      <c r="BF171" s="157">
        <f t="shared" si="15"/>
        <v>313.8</v>
      </c>
      <c r="BG171" s="157">
        <f t="shared" si="16"/>
        <v>0</v>
      </c>
      <c r="BH171" s="157">
        <f t="shared" si="17"/>
        <v>0</v>
      </c>
      <c r="BI171" s="157">
        <f t="shared" si="18"/>
        <v>0</v>
      </c>
      <c r="BJ171" s="14" t="s">
        <v>182</v>
      </c>
      <c r="BK171" s="157">
        <f t="shared" si="19"/>
        <v>313.8</v>
      </c>
      <c r="BL171" s="14" t="s">
        <v>296</v>
      </c>
      <c r="BM171" s="156" t="s">
        <v>367</v>
      </c>
    </row>
    <row r="172" spans="1:65" s="2" customFormat="1" ht="21.75" customHeight="1">
      <c r="A172" s="26"/>
      <c r="B172" s="144"/>
      <c r="C172" s="158" t="s">
        <v>368</v>
      </c>
      <c r="D172" s="158" t="s">
        <v>285</v>
      </c>
      <c r="E172" s="159" t="s">
        <v>1044</v>
      </c>
      <c r="F172" s="160" t="s">
        <v>1045</v>
      </c>
      <c r="G172" s="161" t="s">
        <v>314</v>
      </c>
      <c r="H172" s="162">
        <v>523</v>
      </c>
      <c r="I172" s="163">
        <v>0.61</v>
      </c>
      <c r="J172" s="163">
        <f t="shared" si="10"/>
        <v>319.02999999999997</v>
      </c>
      <c r="K172" s="164"/>
      <c r="L172" s="165"/>
      <c r="M172" s="166" t="s">
        <v>1</v>
      </c>
      <c r="N172" s="167" t="s">
        <v>35</v>
      </c>
      <c r="O172" s="154">
        <v>0</v>
      </c>
      <c r="P172" s="154">
        <f t="shared" si="11"/>
        <v>0</v>
      </c>
      <c r="Q172" s="154">
        <v>1.9000000000000001E-4</v>
      </c>
      <c r="R172" s="154">
        <f t="shared" si="12"/>
        <v>9.937E-2</v>
      </c>
      <c r="S172" s="154">
        <v>0</v>
      </c>
      <c r="T172" s="155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949</v>
      </c>
      <c r="AT172" s="156" t="s">
        <v>285</v>
      </c>
      <c r="AU172" s="156" t="s">
        <v>182</v>
      </c>
      <c r="AY172" s="14" t="s">
        <v>175</v>
      </c>
      <c r="BE172" s="157">
        <f t="shared" si="14"/>
        <v>0</v>
      </c>
      <c r="BF172" s="157">
        <f t="shared" si="15"/>
        <v>319.02999999999997</v>
      </c>
      <c r="BG172" s="157">
        <f t="shared" si="16"/>
        <v>0</v>
      </c>
      <c r="BH172" s="157">
        <f t="shared" si="17"/>
        <v>0</v>
      </c>
      <c r="BI172" s="157">
        <f t="shared" si="18"/>
        <v>0</v>
      </c>
      <c r="BJ172" s="14" t="s">
        <v>182</v>
      </c>
      <c r="BK172" s="157">
        <f t="shared" si="19"/>
        <v>319.02999999999997</v>
      </c>
      <c r="BL172" s="14" t="s">
        <v>296</v>
      </c>
      <c r="BM172" s="156" t="s">
        <v>371</v>
      </c>
    </row>
    <row r="173" spans="1:65" s="2" customFormat="1" ht="21.75" customHeight="1">
      <c r="A173" s="26"/>
      <c r="B173" s="144"/>
      <c r="C173" s="145" t="s">
        <v>273</v>
      </c>
      <c r="D173" s="145" t="s">
        <v>177</v>
      </c>
      <c r="E173" s="146" t="s">
        <v>1046</v>
      </c>
      <c r="F173" s="147" t="s">
        <v>1047</v>
      </c>
      <c r="G173" s="148" t="s">
        <v>314</v>
      </c>
      <c r="H173" s="149">
        <v>32.56</v>
      </c>
      <c r="I173" s="150">
        <v>0.6</v>
      </c>
      <c r="J173" s="150">
        <f t="shared" si="10"/>
        <v>19.54</v>
      </c>
      <c r="K173" s="151"/>
      <c r="L173" s="27"/>
      <c r="M173" s="152" t="s">
        <v>1</v>
      </c>
      <c r="N173" s="153" t="s">
        <v>35</v>
      </c>
      <c r="O173" s="154">
        <v>5.2999999999999999E-2</v>
      </c>
      <c r="P173" s="154">
        <f t="shared" si="11"/>
        <v>1.7256800000000001</v>
      </c>
      <c r="Q173" s="154">
        <v>0</v>
      </c>
      <c r="R173" s="154">
        <f t="shared" si="12"/>
        <v>0</v>
      </c>
      <c r="S173" s="154">
        <v>0</v>
      </c>
      <c r="T173" s="155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296</v>
      </c>
      <c r="AT173" s="156" t="s">
        <v>177</v>
      </c>
      <c r="AU173" s="156" t="s">
        <v>182</v>
      </c>
      <c r="AY173" s="14" t="s">
        <v>175</v>
      </c>
      <c r="BE173" s="157">
        <f t="shared" si="14"/>
        <v>0</v>
      </c>
      <c r="BF173" s="157">
        <f t="shared" si="15"/>
        <v>19.54</v>
      </c>
      <c r="BG173" s="157">
        <f t="shared" si="16"/>
        <v>0</v>
      </c>
      <c r="BH173" s="157">
        <f t="shared" si="17"/>
        <v>0</v>
      </c>
      <c r="BI173" s="157">
        <f t="shared" si="18"/>
        <v>0</v>
      </c>
      <c r="BJ173" s="14" t="s">
        <v>182</v>
      </c>
      <c r="BK173" s="157">
        <f t="shared" si="19"/>
        <v>19.54</v>
      </c>
      <c r="BL173" s="14" t="s">
        <v>296</v>
      </c>
      <c r="BM173" s="156" t="s">
        <v>374</v>
      </c>
    </row>
    <row r="174" spans="1:65" s="2" customFormat="1" ht="21.75" customHeight="1">
      <c r="A174" s="26"/>
      <c r="B174" s="144"/>
      <c r="C174" s="158" t="s">
        <v>375</v>
      </c>
      <c r="D174" s="158" t="s">
        <v>285</v>
      </c>
      <c r="E174" s="159" t="s">
        <v>1048</v>
      </c>
      <c r="F174" s="160" t="s">
        <v>1049</v>
      </c>
      <c r="G174" s="161" t="s">
        <v>314</v>
      </c>
      <c r="H174" s="162">
        <v>32.56</v>
      </c>
      <c r="I174" s="163">
        <v>0.61</v>
      </c>
      <c r="J174" s="163">
        <f t="shared" si="10"/>
        <v>19.86</v>
      </c>
      <c r="K174" s="164"/>
      <c r="L174" s="165"/>
      <c r="M174" s="166" t="s">
        <v>1</v>
      </c>
      <c r="N174" s="167" t="s">
        <v>35</v>
      </c>
      <c r="O174" s="154">
        <v>0</v>
      </c>
      <c r="P174" s="154">
        <f t="shared" si="11"/>
        <v>0</v>
      </c>
      <c r="Q174" s="154">
        <v>1.9000000000000001E-4</v>
      </c>
      <c r="R174" s="154">
        <f t="shared" si="12"/>
        <v>6.1864000000000008E-3</v>
      </c>
      <c r="S174" s="154">
        <v>0</v>
      </c>
      <c r="T174" s="155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6" t="s">
        <v>949</v>
      </c>
      <c r="AT174" s="156" t="s">
        <v>285</v>
      </c>
      <c r="AU174" s="156" t="s">
        <v>182</v>
      </c>
      <c r="AY174" s="14" t="s">
        <v>175</v>
      </c>
      <c r="BE174" s="157">
        <f t="shared" si="14"/>
        <v>0</v>
      </c>
      <c r="BF174" s="157">
        <f t="shared" si="15"/>
        <v>19.86</v>
      </c>
      <c r="BG174" s="157">
        <f t="shared" si="16"/>
        <v>0</v>
      </c>
      <c r="BH174" s="157">
        <f t="shared" si="17"/>
        <v>0</v>
      </c>
      <c r="BI174" s="157">
        <f t="shared" si="18"/>
        <v>0</v>
      </c>
      <c r="BJ174" s="14" t="s">
        <v>182</v>
      </c>
      <c r="BK174" s="157">
        <f t="shared" si="19"/>
        <v>19.86</v>
      </c>
      <c r="BL174" s="14" t="s">
        <v>296</v>
      </c>
      <c r="BM174" s="156" t="s">
        <v>378</v>
      </c>
    </row>
    <row r="175" spans="1:65" s="2" customFormat="1" ht="16.5" customHeight="1">
      <c r="A175" s="26"/>
      <c r="B175" s="144"/>
      <c r="C175" s="145" t="s">
        <v>277</v>
      </c>
      <c r="D175" s="145" t="s">
        <v>177</v>
      </c>
      <c r="E175" s="146" t="s">
        <v>1050</v>
      </c>
      <c r="F175" s="147" t="s">
        <v>1051</v>
      </c>
      <c r="G175" s="148" t="s">
        <v>314</v>
      </c>
      <c r="H175" s="149">
        <v>456</v>
      </c>
      <c r="I175" s="150">
        <v>2.94</v>
      </c>
      <c r="J175" s="150">
        <f t="shared" si="10"/>
        <v>1340.64</v>
      </c>
      <c r="K175" s="151"/>
      <c r="L175" s="27"/>
      <c r="M175" s="152" t="s">
        <v>1</v>
      </c>
      <c r="N175" s="153" t="s">
        <v>35</v>
      </c>
      <c r="O175" s="154">
        <v>0.2001</v>
      </c>
      <c r="P175" s="154">
        <f t="shared" si="11"/>
        <v>91.245599999999996</v>
      </c>
      <c r="Q175" s="154">
        <v>2.0000000000000001E-4</v>
      </c>
      <c r="R175" s="154">
        <f t="shared" si="12"/>
        <v>9.1200000000000003E-2</v>
      </c>
      <c r="S175" s="154">
        <v>0</v>
      </c>
      <c r="T175" s="155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6" t="s">
        <v>296</v>
      </c>
      <c r="AT175" s="156" t="s">
        <v>177</v>
      </c>
      <c r="AU175" s="156" t="s">
        <v>182</v>
      </c>
      <c r="AY175" s="14" t="s">
        <v>175</v>
      </c>
      <c r="BE175" s="157">
        <f t="shared" si="14"/>
        <v>0</v>
      </c>
      <c r="BF175" s="157">
        <f t="shared" si="15"/>
        <v>1340.64</v>
      </c>
      <c r="BG175" s="157">
        <f t="shared" si="16"/>
        <v>0</v>
      </c>
      <c r="BH175" s="157">
        <f t="shared" si="17"/>
        <v>0</v>
      </c>
      <c r="BI175" s="157">
        <f t="shared" si="18"/>
        <v>0</v>
      </c>
      <c r="BJ175" s="14" t="s">
        <v>182</v>
      </c>
      <c r="BK175" s="157">
        <f t="shared" si="19"/>
        <v>1340.64</v>
      </c>
      <c r="BL175" s="14" t="s">
        <v>296</v>
      </c>
      <c r="BM175" s="156" t="s">
        <v>381</v>
      </c>
    </row>
    <row r="176" spans="1:65" s="2" customFormat="1" ht="16.5" customHeight="1">
      <c r="A176" s="26"/>
      <c r="B176" s="144"/>
      <c r="C176" s="145" t="s">
        <v>384</v>
      </c>
      <c r="D176" s="145" t="s">
        <v>177</v>
      </c>
      <c r="E176" s="146" t="s">
        <v>1052</v>
      </c>
      <c r="F176" s="147" t="s">
        <v>1053</v>
      </c>
      <c r="G176" s="148" t="s">
        <v>464</v>
      </c>
      <c r="H176" s="149">
        <v>29.5</v>
      </c>
      <c r="I176" s="150">
        <v>2.52</v>
      </c>
      <c r="J176" s="150">
        <f t="shared" si="10"/>
        <v>74.34</v>
      </c>
      <c r="K176" s="151"/>
      <c r="L176" s="27"/>
      <c r="M176" s="152" t="s">
        <v>1</v>
      </c>
      <c r="N176" s="153" t="s">
        <v>35</v>
      </c>
      <c r="O176" s="154">
        <v>0</v>
      </c>
      <c r="P176" s="154">
        <f t="shared" si="11"/>
        <v>0</v>
      </c>
      <c r="Q176" s="154">
        <v>0</v>
      </c>
      <c r="R176" s="154">
        <f t="shared" si="12"/>
        <v>0</v>
      </c>
      <c r="S176" s="154">
        <v>0</v>
      </c>
      <c r="T176" s="155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296</v>
      </c>
      <c r="AT176" s="156" t="s">
        <v>177</v>
      </c>
      <c r="AU176" s="156" t="s">
        <v>182</v>
      </c>
      <c r="AY176" s="14" t="s">
        <v>175</v>
      </c>
      <c r="BE176" s="157">
        <f t="shared" si="14"/>
        <v>0</v>
      </c>
      <c r="BF176" s="157">
        <f t="shared" si="15"/>
        <v>74.34</v>
      </c>
      <c r="BG176" s="157">
        <f t="shared" si="16"/>
        <v>0</v>
      </c>
      <c r="BH176" s="157">
        <f t="shared" si="17"/>
        <v>0</v>
      </c>
      <c r="BI176" s="157">
        <f t="shared" si="18"/>
        <v>0</v>
      </c>
      <c r="BJ176" s="14" t="s">
        <v>182</v>
      </c>
      <c r="BK176" s="157">
        <f t="shared" si="19"/>
        <v>74.34</v>
      </c>
      <c r="BL176" s="14" t="s">
        <v>296</v>
      </c>
      <c r="BM176" s="156" t="s">
        <v>387</v>
      </c>
    </row>
    <row r="177" spans="1:65" s="2" customFormat="1" ht="16.5" customHeight="1">
      <c r="A177" s="26"/>
      <c r="B177" s="144"/>
      <c r="C177" s="145" t="s">
        <v>280</v>
      </c>
      <c r="D177" s="145" t="s">
        <v>177</v>
      </c>
      <c r="E177" s="146" t="s">
        <v>1054</v>
      </c>
      <c r="F177" s="147" t="s">
        <v>1055</v>
      </c>
      <c r="G177" s="148" t="s">
        <v>464</v>
      </c>
      <c r="H177" s="149">
        <v>36.200000000000003</v>
      </c>
      <c r="I177" s="150">
        <v>3.6749999999999998</v>
      </c>
      <c r="J177" s="150">
        <f t="shared" si="10"/>
        <v>133.04</v>
      </c>
      <c r="K177" s="151"/>
      <c r="L177" s="27"/>
      <c r="M177" s="152" t="s">
        <v>1</v>
      </c>
      <c r="N177" s="153" t="s">
        <v>35</v>
      </c>
      <c r="O177" s="154">
        <v>0</v>
      </c>
      <c r="P177" s="154">
        <f t="shared" si="11"/>
        <v>0</v>
      </c>
      <c r="Q177" s="154">
        <v>0</v>
      </c>
      <c r="R177" s="154">
        <f t="shared" si="12"/>
        <v>0</v>
      </c>
      <c r="S177" s="154">
        <v>0</v>
      </c>
      <c r="T177" s="155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296</v>
      </c>
      <c r="AT177" s="156" t="s">
        <v>177</v>
      </c>
      <c r="AU177" s="156" t="s">
        <v>182</v>
      </c>
      <c r="AY177" s="14" t="s">
        <v>175</v>
      </c>
      <c r="BE177" s="157">
        <f t="shared" si="14"/>
        <v>0</v>
      </c>
      <c r="BF177" s="157">
        <f t="shared" si="15"/>
        <v>133.04</v>
      </c>
      <c r="BG177" s="157">
        <f t="shared" si="16"/>
        <v>0</v>
      </c>
      <c r="BH177" s="157">
        <f t="shared" si="17"/>
        <v>0</v>
      </c>
      <c r="BI177" s="157">
        <f t="shared" si="18"/>
        <v>0</v>
      </c>
      <c r="BJ177" s="14" t="s">
        <v>182</v>
      </c>
      <c r="BK177" s="157">
        <f t="shared" si="19"/>
        <v>133.04</v>
      </c>
      <c r="BL177" s="14" t="s">
        <v>296</v>
      </c>
      <c r="BM177" s="156" t="s">
        <v>390</v>
      </c>
    </row>
    <row r="178" spans="1:65" s="2" customFormat="1" ht="16.5" customHeight="1">
      <c r="A178" s="26"/>
      <c r="B178" s="144"/>
      <c r="C178" s="145" t="s">
        <v>391</v>
      </c>
      <c r="D178" s="145" t="s">
        <v>177</v>
      </c>
      <c r="E178" s="146" t="s">
        <v>1056</v>
      </c>
      <c r="F178" s="147" t="s">
        <v>1057</v>
      </c>
      <c r="G178" s="148" t="s">
        <v>464</v>
      </c>
      <c r="H178" s="149">
        <v>45.39</v>
      </c>
      <c r="I178" s="150">
        <v>3.01</v>
      </c>
      <c r="J178" s="150">
        <f t="shared" si="10"/>
        <v>136.62</v>
      </c>
      <c r="K178" s="151"/>
      <c r="L178" s="27"/>
      <c r="M178" s="152" t="s">
        <v>1</v>
      </c>
      <c r="N178" s="153" t="s">
        <v>35</v>
      </c>
      <c r="O178" s="154">
        <v>0</v>
      </c>
      <c r="P178" s="154">
        <f t="shared" si="11"/>
        <v>0</v>
      </c>
      <c r="Q178" s="154">
        <v>0</v>
      </c>
      <c r="R178" s="154">
        <f t="shared" si="12"/>
        <v>0</v>
      </c>
      <c r="S178" s="154">
        <v>0</v>
      </c>
      <c r="T178" s="155">
        <f t="shared" si="1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6" t="s">
        <v>296</v>
      </c>
      <c r="AT178" s="156" t="s">
        <v>177</v>
      </c>
      <c r="AU178" s="156" t="s">
        <v>182</v>
      </c>
      <c r="AY178" s="14" t="s">
        <v>175</v>
      </c>
      <c r="BE178" s="157">
        <f t="shared" si="14"/>
        <v>0</v>
      </c>
      <c r="BF178" s="157">
        <f t="shared" si="15"/>
        <v>136.62</v>
      </c>
      <c r="BG178" s="157">
        <f t="shared" si="16"/>
        <v>0</v>
      </c>
      <c r="BH178" s="157">
        <f t="shared" si="17"/>
        <v>0</v>
      </c>
      <c r="BI178" s="157">
        <f t="shared" si="18"/>
        <v>0</v>
      </c>
      <c r="BJ178" s="14" t="s">
        <v>182</v>
      </c>
      <c r="BK178" s="157">
        <f t="shared" si="19"/>
        <v>136.62</v>
      </c>
      <c r="BL178" s="14" t="s">
        <v>296</v>
      </c>
      <c r="BM178" s="156" t="s">
        <v>394</v>
      </c>
    </row>
    <row r="179" spans="1:65" s="12" customFormat="1" ht="22.8" customHeight="1">
      <c r="B179" s="132"/>
      <c r="D179" s="133" t="s">
        <v>68</v>
      </c>
      <c r="E179" s="142" t="s">
        <v>1058</v>
      </c>
      <c r="F179" s="142" t="s">
        <v>1059</v>
      </c>
      <c r="J179" s="143">
        <f>BK179</f>
        <v>5018.0900000000011</v>
      </c>
      <c r="L179" s="132"/>
      <c r="M179" s="136"/>
      <c r="N179" s="137"/>
      <c r="O179" s="137"/>
      <c r="P179" s="138">
        <f>SUM(P180:P227)</f>
        <v>61.661000000000001</v>
      </c>
      <c r="Q179" s="137"/>
      <c r="R179" s="138">
        <f>SUM(R180:R227)</f>
        <v>0.62018999999999991</v>
      </c>
      <c r="S179" s="137"/>
      <c r="T179" s="139">
        <f>SUM(T180:T227)</f>
        <v>0</v>
      </c>
      <c r="AR179" s="133" t="s">
        <v>185</v>
      </c>
      <c r="AT179" s="140" t="s">
        <v>68</v>
      </c>
      <c r="AU179" s="140" t="s">
        <v>77</v>
      </c>
      <c r="AY179" s="133" t="s">
        <v>175</v>
      </c>
      <c r="BK179" s="141">
        <f>SUM(BK180:BK227)</f>
        <v>5018.0900000000011</v>
      </c>
    </row>
    <row r="180" spans="1:65" s="2" customFormat="1" ht="24.15" customHeight="1">
      <c r="A180" s="26"/>
      <c r="B180" s="144"/>
      <c r="C180" s="145" t="s">
        <v>284</v>
      </c>
      <c r="D180" s="145" t="s">
        <v>177</v>
      </c>
      <c r="E180" s="146" t="s">
        <v>1060</v>
      </c>
      <c r="F180" s="147" t="s">
        <v>1061</v>
      </c>
      <c r="G180" s="148" t="s">
        <v>314</v>
      </c>
      <c r="H180" s="149">
        <v>25</v>
      </c>
      <c r="I180" s="150">
        <v>0.96</v>
      </c>
      <c r="J180" s="150">
        <f t="shared" ref="J180:J227" si="20">ROUND(I180*H180,2)</f>
        <v>24</v>
      </c>
      <c r="K180" s="151"/>
      <c r="L180" s="27"/>
      <c r="M180" s="152" t="s">
        <v>1</v>
      </c>
      <c r="N180" s="153" t="s">
        <v>35</v>
      </c>
      <c r="O180" s="154">
        <v>8.5999999999999993E-2</v>
      </c>
      <c r="P180" s="154">
        <f t="shared" ref="P180:P227" si="21">O180*H180</f>
        <v>2.15</v>
      </c>
      <c r="Q180" s="154">
        <v>0</v>
      </c>
      <c r="R180" s="154">
        <f t="shared" ref="R180:R227" si="22">Q180*H180</f>
        <v>0</v>
      </c>
      <c r="S180" s="154">
        <v>0</v>
      </c>
      <c r="T180" s="155">
        <f t="shared" ref="T180:T227" si="23"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296</v>
      </c>
      <c r="AT180" s="156" t="s">
        <v>177</v>
      </c>
      <c r="AU180" s="156" t="s">
        <v>182</v>
      </c>
      <c r="AY180" s="14" t="s">
        <v>175</v>
      </c>
      <c r="BE180" s="157">
        <f t="shared" ref="BE180:BE227" si="24">IF(N180="základná",J180,0)</f>
        <v>0</v>
      </c>
      <c r="BF180" s="157">
        <f t="shared" ref="BF180:BF227" si="25">IF(N180="znížená",J180,0)</f>
        <v>24</v>
      </c>
      <c r="BG180" s="157">
        <f t="shared" ref="BG180:BG227" si="26">IF(N180="zákl. prenesená",J180,0)</f>
        <v>0</v>
      </c>
      <c r="BH180" s="157">
        <f t="shared" ref="BH180:BH227" si="27">IF(N180="zníž. prenesená",J180,0)</f>
        <v>0</v>
      </c>
      <c r="BI180" s="157">
        <f t="shared" ref="BI180:BI227" si="28">IF(N180="nulová",J180,0)</f>
        <v>0</v>
      </c>
      <c r="BJ180" s="14" t="s">
        <v>182</v>
      </c>
      <c r="BK180" s="157">
        <f t="shared" ref="BK180:BK227" si="29">ROUND(I180*H180,2)</f>
        <v>24</v>
      </c>
      <c r="BL180" s="14" t="s">
        <v>296</v>
      </c>
      <c r="BM180" s="156" t="s">
        <v>397</v>
      </c>
    </row>
    <row r="181" spans="1:65" s="2" customFormat="1" ht="16.5" customHeight="1">
      <c r="A181" s="26"/>
      <c r="B181" s="144"/>
      <c r="C181" s="158" t="s">
        <v>398</v>
      </c>
      <c r="D181" s="158" t="s">
        <v>285</v>
      </c>
      <c r="E181" s="159" t="s">
        <v>1062</v>
      </c>
      <c r="F181" s="160" t="s">
        <v>1063</v>
      </c>
      <c r="G181" s="161" t="s">
        <v>314</v>
      </c>
      <c r="H181" s="162">
        <v>25</v>
      </c>
      <c r="I181" s="163">
        <v>0.39</v>
      </c>
      <c r="J181" s="163">
        <f t="shared" si="20"/>
        <v>9.75</v>
      </c>
      <c r="K181" s="164"/>
      <c r="L181" s="165"/>
      <c r="M181" s="166" t="s">
        <v>1</v>
      </c>
      <c r="N181" s="167" t="s">
        <v>35</v>
      </c>
      <c r="O181" s="154">
        <v>0</v>
      </c>
      <c r="P181" s="154">
        <f t="shared" si="21"/>
        <v>0</v>
      </c>
      <c r="Q181" s="154">
        <v>0</v>
      </c>
      <c r="R181" s="154">
        <f t="shared" si="22"/>
        <v>0</v>
      </c>
      <c r="S181" s="154">
        <v>0</v>
      </c>
      <c r="T181" s="155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949</v>
      </c>
      <c r="AT181" s="156" t="s">
        <v>285</v>
      </c>
      <c r="AU181" s="156" t="s">
        <v>182</v>
      </c>
      <c r="AY181" s="14" t="s">
        <v>175</v>
      </c>
      <c r="BE181" s="157">
        <f t="shared" si="24"/>
        <v>0</v>
      </c>
      <c r="BF181" s="157">
        <f t="shared" si="25"/>
        <v>9.75</v>
      </c>
      <c r="BG181" s="157">
        <f t="shared" si="26"/>
        <v>0</v>
      </c>
      <c r="BH181" s="157">
        <f t="shared" si="27"/>
        <v>0</v>
      </c>
      <c r="BI181" s="157">
        <f t="shared" si="28"/>
        <v>0</v>
      </c>
      <c r="BJ181" s="14" t="s">
        <v>182</v>
      </c>
      <c r="BK181" s="157">
        <f t="shared" si="29"/>
        <v>9.75</v>
      </c>
      <c r="BL181" s="14" t="s">
        <v>296</v>
      </c>
      <c r="BM181" s="156" t="s">
        <v>401</v>
      </c>
    </row>
    <row r="182" spans="1:65" s="2" customFormat="1" ht="21.75" customHeight="1">
      <c r="A182" s="26"/>
      <c r="B182" s="144"/>
      <c r="C182" s="145" t="s">
        <v>288</v>
      </c>
      <c r="D182" s="145" t="s">
        <v>177</v>
      </c>
      <c r="E182" s="146" t="s">
        <v>1064</v>
      </c>
      <c r="F182" s="147" t="s">
        <v>1065</v>
      </c>
      <c r="G182" s="148" t="s">
        <v>314</v>
      </c>
      <c r="H182" s="149">
        <v>80</v>
      </c>
      <c r="I182" s="150">
        <v>2.79</v>
      </c>
      <c r="J182" s="150">
        <f t="shared" si="20"/>
        <v>223.2</v>
      </c>
      <c r="K182" s="151"/>
      <c r="L182" s="27"/>
      <c r="M182" s="152" t="s">
        <v>1</v>
      </c>
      <c r="N182" s="153" t="s">
        <v>35</v>
      </c>
      <c r="O182" s="154">
        <v>0.25</v>
      </c>
      <c r="P182" s="154">
        <f t="shared" si="21"/>
        <v>20</v>
      </c>
      <c r="Q182" s="154">
        <v>0</v>
      </c>
      <c r="R182" s="154">
        <f t="shared" si="22"/>
        <v>0</v>
      </c>
      <c r="S182" s="154">
        <v>0</v>
      </c>
      <c r="T182" s="155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6" t="s">
        <v>296</v>
      </c>
      <c r="AT182" s="156" t="s">
        <v>177</v>
      </c>
      <c r="AU182" s="156" t="s">
        <v>182</v>
      </c>
      <c r="AY182" s="14" t="s">
        <v>175</v>
      </c>
      <c r="BE182" s="157">
        <f t="shared" si="24"/>
        <v>0</v>
      </c>
      <c r="BF182" s="157">
        <f t="shared" si="25"/>
        <v>223.2</v>
      </c>
      <c r="BG182" s="157">
        <f t="shared" si="26"/>
        <v>0</v>
      </c>
      <c r="BH182" s="157">
        <f t="shared" si="27"/>
        <v>0</v>
      </c>
      <c r="BI182" s="157">
        <f t="shared" si="28"/>
        <v>0</v>
      </c>
      <c r="BJ182" s="14" t="s">
        <v>182</v>
      </c>
      <c r="BK182" s="157">
        <f t="shared" si="29"/>
        <v>223.2</v>
      </c>
      <c r="BL182" s="14" t="s">
        <v>296</v>
      </c>
      <c r="BM182" s="156" t="s">
        <v>404</v>
      </c>
    </row>
    <row r="183" spans="1:65" s="2" customFormat="1" ht="24.15" customHeight="1">
      <c r="A183" s="26"/>
      <c r="B183" s="144"/>
      <c r="C183" s="158" t="s">
        <v>405</v>
      </c>
      <c r="D183" s="158" t="s">
        <v>285</v>
      </c>
      <c r="E183" s="159" t="s">
        <v>1066</v>
      </c>
      <c r="F183" s="160" t="s">
        <v>1067</v>
      </c>
      <c r="G183" s="161" t="s">
        <v>1068</v>
      </c>
      <c r="H183" s="162">
        <v>75.36</v>
      </c>
      <c r="I183" s="163">
        <v>0.88</v>
      </c>
      <c r="J183" s="163">
        <f t="shared" si="20"/>
        <v>66.319999999999993</v>
      </c>
      <c r="K183" s="164"/>
      <c r="L183" s="165"/>
      <c r="M183" s="166" t="s">
        <v>1</v>
      </c>
      <c r="N183" s="167" t="s">
        <v>35</v>
      </c>
      <c r="O183" s="154">
        <v>0</v>
      </c>
      <c r="P183" s="154">
        <f t="shared" si="21"/>
        <v>0</v>
      </c>
      <c r="Q183" s="154">
        <v>1E-3</v>
      </c>
      <c r="R183" s="154">
        <f t="shared" si="22"/>
        <v>7.5359999999999996E-2</v>
      </c>
      <c r="S183" s="154">
        <v>0</v>
      </c>
      <c r="T183" s="155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6" t="s">
        <v>949</v>
      </c>
      <c r="AT183" s="156" t="s">
        <v>285</v>
      </c>
      <c r="AU183" s="156" t="s">
        <v>182</v>
      </c>
      <c r="AY183" s="14" t="s">
        <v>175</v>
      </c>
      <c r="BE183" s="157">
        <f t="shared" si="24"/>
        <v>0</v>
      </c>
      <c r="BF183" s="157">
        <f t="shared" si="25"/>
        <v>66.319999999999993</v>
      </c>
      <c r="BG183" s="157">
        <f t="shared" si="26"/>
        <v>0</v>
      </c>
      <c r="BH183" s="157">
        <f t="shared" si="27"/>
        <v>0</v>
      </c>
      <c r="BI183" s="157">
        <f t="shared" si="28"/>
        <v>0</v>
      </c>
      <c r="BJ183" s="14" t="s">
        <v>182</v>
      </c>
      <c r="BK183" s="157">
        <f t="shared" si="29"/>
        <v>66.319999999999993</v>
      </c>
      <c r="BL183" s="14" t="s">
        <v>296</v>
      </c>
      <c r="BM183" s="156" t="s">
        <v>408</v>
      </c>
    </row>
    <row r="184" spans="1:65" s="2" customFormat="1" ht="24.15" customHeight="1">
      <c r="A184" s="26"/>
      <c r="B184" s="144"/>
      <c r="C184" s="145" t="s">
        <v>293</v>
      </c>
      <c r="D184" s="145" t="s">
        <v>177</v>
      </c>
      <c r="E184" s="146" t="s">
        <v>1069</v>
      </c>
      <c r="F184" s="147" t="s">
        <v>1070</v>
      </c>
      <c r="G184" s="148" t="s">
        <v>314</v>
      </c>
      <c r="H184" s="149">
        <v>78.2</v>
      </c>
      <c r="I184" s="150">
        <v>0.95</v>
      </c>
      <c r="J184" s="150">
        <f t="shared" si="20"/>
        <v>74.290000000000006</v>
      </c>
      <c r="K184" s="151"/>
      <c r="L184" s="27"/>
      <c r="M184" s="152" t="s">
        <v>1</v>
      </c>
      <c r="N184" s="153" t="s">
        <v>35</v>
      </c>
      <c r="O184" s="154">
        <v>8.5000000000000006E-2</v>
      </c>
      <c r="P184" s="154">
        <f t="shared" si="21"/>
        <v>6.6470000000000011</v>
      </c>
      <c r="Q184" s="154">
        <v>0</v>
      </c>
      <c r="R184" s="154">
        <f t="shared" si="22"/>
        <v>0</v>
      </c>
      <c r="S184" s="154">
        <v>0</v>
      </c>
      <c r="T184" s="155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6" t="s">
        <v>296</v>
      </c>
      <c r="AT184" s="156" t="s">
        <v>177</v>
      </c>
      <c r="AU184" s="156" t="s">
        <v>182</v>
      </c>
      <c r="AY184" s="14" t="s">
        <v>175</v>
      </c>
      <c r="BE184" s="157">
        <f t="shared" si="24"/>
        <v>0</v>
      </c>
      <c r="BF184" s="157">
        <f t="shared" si="25"/>
        <v>74.290000000000006</v>
      </c>
      <c r="BG184" s="157">
        <f t="shared" si="26"/>
        <v>0</v>
      </c>
      <c r="BH184" s="157">
        <f t="shared" si="27"/>
        <v>0</v>
      </c>
      <c r="BI184" s="157">
        <f t="shared" si="28"/>
        <v>0</v>
      </c>
      <c r="BJ184" s="14" t="s">
        <v>182</v>
      </c>
      <c r="BK184" s="157">
        <f t="shared" si="29"/>
        <v>74.290000000000006</v>
      </c>
      <c r="BL184" s="14" t="s">
        <v>296</v>
      </c>
      <c r="BM184" s="156" t="s">
        <v>411</v>
      </c>
    </row>
    <row r="185" spans="1:65" s="2" customFormat="1" ht="24.15" customHeight="1">
      <c r="A185" s="26"/>
      <c r="B185" s="144"/>
      <c r="C185" s="158" t="s">
        <v>414</v>
      </c>
      <c r="D185" s="158" t="s">
        <v>285</v>
      </c>
      <c r="E185" s="159" t="s">
        <v>1071</v>
      </c>
      <c r="F185" s="160" t="s">
        <v>1072</v>
      </c>
      <c r="G185" s="161" t="s">
        <v>1068</v>
      </c>
      <c r="H185" s="162">
        <v>85.2</v>
      </c>
      <c r="I185" s="163">
        <v>0.88</v>
      </c>
      <c r="J185" s="163">
        <f t="shared" si="20"/>
        <v>74.98</v>
      </c>
      <c r="K185" s="164"/>
      <c r="L185" s="165"/>
      <c r="M185" s="166" t="s">
        <v>1</v>
      </c>
      <c r="N185" s="167" t="s">
        <v>35</v>
      </c>
      <c r="O185" s="154">
        <v>0</v>
      </c>
      <c r="P185" s="154">
        <f t="shared" si="21"/>
        <v>0</v>
      </c>
      <c r="Q185" s="154">
        <v>1E-3</v>
      </c>
      <c r="R185" s="154">
        <f t="shared" si="22"/>
        <v>8.5199999999999998E-2</v>
      </c>
      <c r="S185" s="154">
        <v>0</v>
      </c>
      <c r="T185" s="155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6" t="s">
        <v>949</v>
      </c>
      <c r="AT185" s="156" t="s">
        <v>285</v>
      </c>
      <c r="AU185" s="156" t="s">
        <v>182</v>
      </c>
      <c r="AY185" s="14" t="s">
        <v>175</v>
      </c>
      <c r="BE185" s="157">
        <f t="shared" si="24"/>
        <v>0</v>
      </c>
      <c r="BF185" s="157">
        <f t="shared" si="25"/>
        <v>74.98</v>
      </c>
      <c r="BG185" s="157">
        <f t="shared" si="26"/>
        <v>0</v>
      </c>
      <c r="BH185" s="157">
        <f t="shared" si="27"/>
        <v>0</v>
      </c>
      <c r="BI185" s="157">
        <f t="shared" si="28"/>
        <v>0</v>
      </c>
      <c r="BJ185" s="14" t="s">
        <v>182</v>
      </c>
      <c r="BK185" s="157">
        <f t="shared" si="29"/>
        <v>74.98</v>
      </c>
      <c r="BL185" s="14" t="s">
        <v>296</v>
      </c>
      <c r="BM185" s="156" t="s">
        <v>417</v>
      </c>
    </row>
    <row r="186" spans="1:65" s="2" customFormat="1" ht="16.5" customHeight="1">
      <c r="A186" s="26"/>
      <c r="B186" s="144"/>
      <c r="C186" s="145" t="s">
        <v>296</v>
      </c>
      <c r="D186" s="145" t="s">
        <v>177</v>
      </c>
      <c r="E186" s="146" t="s">
        <v>1073</v>
      </c>
      <c r="F186" s="147" t="s">
        <v>1074</v>
      </c>
      <c r="G186" s="148" t="s">
        <v>254</v>
      </c>
      <c r="H186" s="149">
        <v>5</v>
      </c>
      <c r="I186" s="150">
        <v>0.57999999999999996</v>
      </c>
      <c r="J186" s="150">
        <f t="shared" si="20"/>
        <v>2.9</v>
      </c>
      <c r="K186" s="151"/>
      <c r="L186" s="27"/>
      <c r="M186" s="152" t="s">
        <v>1</v>
      </c>
      <c r="N186" s="153" t="s">
        <v>35</v>
      </c>
      <c r="O186" s="154">
        <v>5.1999999999999998E-2</v>
      </c>
      <c r="P186" s="154">
        <f t="shared" si="21"/>
        <v>0.26</v>
      </c>
      <c r="Q186" s="154">
        <v>0</v>
      </c>
      <c r="R186" s="154">
        <f t="shared" si="22"/>
        <v>0</v>
      </c>
      <c r="S186" s="154">
        <v>0</v>
      </c>
      <c r="T186" s="155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6" t="s">
        <v>296</v>
      </c>
      <c r="AT186" s="156" t="s">
        <v>177</v>
      </c>
      <c r="AU186" s="156" t="s">
        <v>182</v>
      </c>
      <c r="AY186" s="14" t="s">
        <v>175</v>
      </c>
      <c r="BE186" s="157">
        <f t="shared" si="24"/>
        <v>0</v>
      </c>
      <c r="BF186" s="157">
        <f t="shared" si="25"/>
        <v>2.9</v>
      </c>
      <c r="BG186" s="157">
        <f t="shared" si="26"/>
        <v>0</v>
      </c>
      <c r="BH186" s="157">
        <f t="shared" si="27"/>
        <v>0</v>
      </c>
      <c r="BI186" s="157">
        <f t="shared" si="28"/>
        <v>0</v>
      </c>
      <c r="BJ186" s="14" t="s">
        <v>182</v>
      </c>
      <c r="BK186" s="157">
        <f t="shared" si="29"/>
        <v>2.9</v>
      </c>
      <c r="BL186" s="14" t="s">
        <v>296</v>
      </c>
      <c r="BM186" s="156" t="s">
        <v>420</v>
      </c>
    </row>
    <row r="187" spans="1:65" s="2" customFormat="1" ht="24.15" customHeight="1">
      <c r="A187" s="26"/>
      <c r="B187" s="144"/>
      <c r="C187" s="158" t="s">
        <v>421</v>
      </c>
      <c r="D187" s="158" t="s">
        <v>285</v>
      </c>
      <c r="E187" s="159" t="s">
        <v>1075</v>
      </c>
      <c r="F187" s="160" t="s">
        <v>1076</v>
      </c>
      <c r="G187" s="161" t="s">
        <v>254</v>
      </c>
      <c r="H187" s="162">
        <v>5</v>
      </c>
      <c r="I187" s="163">
        <v>0.35</v>
      </c>
      <c r="J187" s="163">
        <f t="shared" si="20"/>
        <v>1.75</v>
      </c>
      <c r="K187" s="164"/>
      <c r="L187" s="165"/>
      <c r="M187" s="166" t="s">
        <v>1</v>
      </c>
      <c r="N187" s="167" t="s">
        <v>35</v>
      </c>
      <c r="O187" s="154">
        <v>0</v>
      </c>
      <c r="P187" s="154">
        <f t="shared" si="21"/>
        <v>0</v>
      </c>
      <c r="Q187" s="154">
        <v>3.0000000000000001E-5</v>
      </c>
      <c r="R187" s="154">
        <f t="shared" si="22"/>
        <v>1.5000000000000001E-4</v>
      </c>
      <c r="S187" s="154">
        <v>0</v>
      </c>
      <c r="T187" s="155">
        <f t="shared" si="2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6" t="s">
        <v>949</v>
      </c>
      <c r="AT187" s="156" t="s">
        <v>285</v>
      </c>
      <c r="AU187" s="156" t="s">
        <v>182</v>
      </c>
      <c r="AY187" s="14" t="s">
        <v>175</v>
      </c>
      <c r="BE187" s="157">
        <f t="shared" si="24"/>
        <v>0</v>
      </c>
      <c r="BF187" s="157">
        <f t="shared" si="25"/>
        <v>1.75</v>
      </c>
      <c r="BG187" s="157">
        <f t="shared" si="26"/>
        <v>0</v>
      </c>
      <c r="BH187" s="157">
        <f t="shared" si="27"/>
        <v>0</v>
      </c>
      <c r="BI187" s="157">
        <f t="shared" si="28"/>
        <v>0</v>
      </c>
      <c r="BJ187" s="14" t="s">
        <v>182</v>
      </c>
      <c r="BK187" s="157">
        <f t="shared" si="29"/>
        <v>1.75</v>
      </c>
      <c r="BL187" s="14" t="s">
        <v>296</v>
      </c>
      <c r="BM187" s="156" t="s">
        <v>424</v>
      </c>
    </row>
    <row r="188" spans="1:65" s="2" customFormat="1" ht="16.5" customHeight="1">
      <c r="A188" s="26"/>
      <c r="B188" s="144"/>
      <c r="C188" s="145" t="s">
        <v>300</v>
      </c>
      <c r="D188" s="145" t="s">
        <v>177</v>
      </c>
      <c r="E188" s="146" t="s">
        <v>1077</v>
      </c>
      <c r="F188" s="147" t="s">
        <v>1078</v>
      </c>
      <c r="G188" s="148" t="s">
        <v>254</v>
      </c>
      <c r="H188" s="149">
        <v>1</v>
      </c>
      <c r="I188" s="150">
        <v>294</v>
      </c>
      <c r="J188" s="150">
        <f t="shared" si="20"/>
        <v>294</v>
      </c>
      <c r="K188" s="151"/>
      <c r="L188" s="27"/>
      <c r="M188" s="152" t="s">
        <v>1</v>
      </c>
      <c r="N188" s="153" t="s">
        <v>35</v>
      </c>
      <c r="O188" s="154">
        <v>0</v>
      </c>
      <c r="P188" s="154">
        <f t="shared" si="21"/>
        <v>0</v>
      </c>
      <c r="Q188" s="154">
        <v>0</v>
      </c>
      <c r="R188" s="154">
        <f t="shared" si="22"/>
        <v>0</v>
      </c>
      <c r="S188" s="154">
        <v>0</v>
      </c>
      <c r="T188" s="155">
        <f t="shared" si="2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6" t="s">
        <v>296</v>
      </c>
      <c r="AT188" s="156" t="s">
        <v>177</v>
      </c>
      <c r="AU188" s="156" t="s">
        <v>182</v>
      </c>
      <c r="AY188" s="14" t="s">
        <v>175</v>
      </c>
      <c r="BE188" s="157">
        <f t="shared" si="24"/>
        <v>0</v>
      </c>
      <c r="BF188" s="157">
        <f t="shared" si="25"/>
        <v>294</v>
      </c>
      <c r="BG188" s="157">
        <f t="shared" si="26"/>
        <v>0</v>
      </c>
      <c r="BH188" s="157">
        <f t="shared" si="27"/>
        <v>0</v>
      </c>
      <c r="BI188" s="157">
        <f t="shared" si="28"/>
        <v>0</v>
      </c>
      <c r="BJ188" s="14" t="s">
        <v>182</v>
      </c>
      <c r="BK188" s="157">
        <f t="shared" si="29"/>
        <v>294</v>
      </c>
      <c r="BL188" s="14" t="s">
        <v>296</v>
      </c>
      <c r="BM188" s="156" t="s">
        <v>427</v>
      </c>
    </row>
    <row r="189" spans="1:65" s="2" customFormat="1" ht="21.75" customHeight="1">
      <c r="A189" s="26"/>
      <c r="B189" s="144"/>
      <c r="C189" s="145" t="s">
        <v>428</v>
      </c>
      <c r="D189" s="145" t="s">
        <v>177</v>
      </c>
      <c r="E189" s="146" t="s">
        <v>1079</v>
      </c>
      <c r="F189" s="147" t="s">
        <v>1080</v>
      </c>
      <c r="G189" s="148" t="s">
        <v>314</v>
      </c>
      <c r="H189" s="149">
        <v>78.2</v>
      </c>
      <c r="I189" s="150">
        <v>1.46</v>
      </c>
      <c r="J189" s="150">
        <f t="shared" si="20"/>
        <v>114.17</v>
      </c>
      <c r="K189" s="151"/>
      <c r="L189" s="27"/>
      <c r="M189" s="152" t="s">
        <v>1</v>
      </c>
      <c r="N189" s="153" t="s">
        <v>35</v>
      </c>
      <c r="O189" s="154">
        <v>0.13</v>
      </c>
      <c r="P189" s="154">
        <f t="shared" si="21"/>
        <v>10.166</v>
      </c>
      <c r="Q189" s="154">
        <v>0</v>
      </c>
      <c r="R189" s="154">
        <f t="shared" si="22"/>
        <v>0</v>
      </c>
      <c r="S189" s="154">
        <v>0</v>
      </c>
      <c r="T189" s="155">
        <f t="shared" si="2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6" t="s">
        <v>296</v>
      </c>
      <c r="AT189" s="156" t="s">
        <v>177</v>
      </c>
      <c r="AU189" s="156" t="s">
        <v>182</v>
      </c>
      <c r="AY189" s="14" t="s">
        <v>175</v>
      </c>
      <c r="BE189" s="157">
        <f t="shared" si="24"/>
        <v>0</v>
      </c>
      <c r="BF189" s="157">
        <f t="shared" si="25"/>
        <v>114.17</v>
      </c>
      <c r="BG189" s="157">
        <f t="shared" si="26"/>
        <v>0</v>
      </c>
      <c r="BH189" s="157">
        <f t="shared" si="27"/>
        <v>0</v>
      </c>
      <c r="BI189" s="157">
        <f t="shared" si="28"/>
        <v>0</v>
      </c>
      <c r="BJ189" s="14" t="s">
        <v>182</v>
      </c>
      <c r="BK189" s="157">
        <f t="shared" si="29"/>
        <v>114.17</v>
      </c>
      <c r="BL189" s="14" t="s">
        <v>296</v>
      </c>
      <c r="BM189" s="156" t="s">
        <v>431</v>
      </c>
    </row>
    <row r="190" spans="1:65" s="2" customFormat="1" ht="21.75" customHeight="1">
      <c r="A190" s="26"/>
      <c r="B190" s="144"/>
      <c r="C190" s="158" t="s">
        <v>303</v>
      </c>
      <c r="D190" s="158" t="s">
        <v>285</v>
      </c>
      <c r="E190" s="159" t="s">
        <v>1081</v>
      </c>
      <c r="F190" s="160" t="s">
        <v>1082</v>
      </c>
      <c r="G190" s="161" t="s">
        <v>1068</v>
      </c>
      <c r="H190" s="162">
        <v>85.2</v>
      </c>
      <c r="I190" s="163">
        <v>4.24</v>
      </c>
      <c r="J190" s="163">
        <f t="shared" si="20"/>
        <v>361.25</v>
      </c>
      <c r="K190" s="164"/>
      <c r="L190" s="165"/>
      <c r="M190" s="166" t="s">
        <v>1</v>
      </c>
      <c r="N190" s="167" t="s">
        <v>35</v>
      </c>
      <c r="O190" s="154">
        <v>0</v>
      </c>
      <c r="P190" s="154">
        <f t="shared" si="21"/>
        <v>0</v>
      </c>
      <c r="Q190" s="154">
        <v>1E-3</v>
      </c>
      <c r="R190" s="154">
        <f t="shared" si="22"/>
        <v>8.5199999999999998E-2</v>
      </c>
      <c r="S190" s="154">
        <v>0</v>
      </c>
      <c r="T190" s="155">
        <f t="shared" si="2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6" t="s">
        <v>949</v>
      </c>
      <c r="AT190" s="156" t="s">
        <v>285</v>
      </c>
      <c r="AU190" s="156" t="s">
        <v>182</v>
      </c>
      <c r="AY190" s="14" t="s">
        <v>175</v>
      </c>
      <c r="BE190" s="157">
        <f t="shared" si="24"/>
        <v>0</v>
      </c>
      <c r="BF190" s="157">
        <f t="shared" si="25"/>
        <v>361.25</v>
      </c>
      <c r="BG190" s="157">
        <f t="shared" si="26"/>
        <v>0</v>
      </c>
      <c r="BH190" s="157">
        <f t="shared" si="27"/>
        <v>0</v>
      </c>
      <c r="BI190" s="157">
        <f t="shared" si="28"/>
        <v>0</v>
      </c>
      <c r="BJ190" s="14" t="s">
        <v>182</v>
      </c>
      <c r="BK190" s="157">
        <f t="shared" si="29"/>
        <v>361.25</v>
      </c>
      <c r="BL190" s="14" t="s">
        <v>296</v>
      </c>
      <c r="BM190" s="156" t="s">
        <v>434</v>
      </c>
    </row>
    <row r="191" spans="1:65" s="2" customFormat="1" ht="16.5" customHeight="1">
      <c r="A191" s="26"/>
      <c r="B191" s="144"/>
      <c r="C191" s="145" t="s">
        <v>435</v>
      </c>
      <c r="D191" s="145" t="s">
        <v>177</v>
      </c>
      <c r="E191" s="146" t="s">
        <v>1083</v>
      </c>
      <c r="F191" s="147" t="s">
        <v>1084</v>
      </c>
      <c r="G191" s="148" t="s">
        <v>254</v>
      </c>
      <c r="H191" s="149">
        <v>356</v>
      </c>
      <c r="I191" s="150">
        <v>1.08</v>
      </c>
      <c r="J191" s="150">
        <f t="shared" si="20"/>
        <v>384.48</v>
      </c>
      <c r="K191" s="151"/>
      <c r="L191" s="27"/>
      <c r="M191" s="152" t="s">
        <v>1</v>
      </c>
      <c r="N191" s="153" t="s">
        <v>35</v>
      </c>
      <c r="O191" s="154">
        <v>0</v>
      </c>
      <c r="P191" s="154">
        <f t="shared" si="21"/>
        <v>0</v>
      </c>
      <c r="Q191" s="154">
        <v>0</v>
      </c>
      <c r="R191" s="154">
        <f t="shared" si="22"/>
        <v>0</v>
      </c>
      <c r="S191" s="154">
        <v>0</v>
      </c>
      <c r="T191" s="155">
        <f t="shared" si="2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6" t="s">
        <v>296</v>
      </c>
      <c r="AT191" s="156" t="s">
        <v>177</v>
      </c>
      <c r="AU191" s="156" t="s">
        <v>182</v>
      </c>
      <c r="AY191" s="14" t="s">
        <v>175</v>
      </c>
      <c r="BE191" s="157">
        <f t="shared" si="24"/>
        <v>0</v>
      </c>
      <c r="BF191" s="157">
        <f t="shared" si="25"/>
        <v>384.48</v>
      </c>
      <c r="BG191" s="157">
        <f t="shared" si="26"/>
        <v>0</v>
      </c>
      <c r="BH191" s="157">
        <f t="shared" si="27"/>
        <v>0</v>
      </c>
      <c r="BI191" s="157">
        <f t="shared" si="28"/>
        <v>0</v>
      </c>
      <c r="BJ191" s="14" t="s">
        <v>182</v>
      </c>
      <c r="BK191" s="157">
        <f t="shared" si="29"/>
        <v>384.48</v>
      </c>
      <c r="BL191" s="14" t="s">
        <v>296</v>
      </c>
      <c r="BM191" s="156" t="s">
        <v>438</v>
      </c>
    </row>
    <row r="192" spans="1:65" s="2" customFormat="1" ht="24.15" customHeight="1">
      <c r="A192" s="26"/>
      <c r="B192" s="144"/>
      <c r="C192" s="158" t="s">
        <v>307</v>
      </c>
      <c r="D192" s="158" t="s">
        <v>285</v>
      </c>
      <c r="E192" s="159" t="s">
        <v>1085</v>
      </c>
      <c r="F192" s="160" t="s">
        <v>1086</v>
      </c>
      <c r="G192" s="161" t="s">
        <v>254</v>
      </c>
      <c r="H192" s="162">
        <v>26</v>
      </c>
      <c r="I192" s="163">
        <v>1.27</v>
      </c>
      <c r="J192" s="163">
        <f t="shared" si="20"/>
        <v>33.020000000000003</v>
      </c>
      <c r="K192" s="164"/>
      <c r="L192" s="165"/>
      <c r="M192" s="166" t="s">
        <v>1</v>
      </c>
      <c r="N192" s="167" t="s">
        <v>35</v>
      </c>
      <c r="O192" s="154">
        <v>0</v>
      </c>
      <c r="P192" s="154">
        <f t="shared" si="21"/>
        <v>0</v>
      </c>
      <c r="Q192" s="154">
        <v>0</v>
      </c>
      <c r="R192" s="154">
        <f t="shared" si="22"/>
        <v>0</v>
      </c>
      <c r="S192" s="154">
        <v>0</v>
      </c>
      <c r="T192" s="155">
        <f t="shared" si="2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6" t="s">
        <v>949</v>
      </c>
      <c r="AT192" s="156" t="s">
        <v>285</v>
      </c>
      <c r="AU192" s="156" t="s">
        <v>182</v>
      </c>
      <c r="AY192" s="14" t="s">
        <v>175</v>
      </c>
      <c r="BE192" s="157">
        <f t="shared" si="24"/>
        <v>0</v>
      </c>
      <c r="BF192" s="157">
        <f t="shared" si="25"/>
        <v>33.020000000000003</v>
      </c>
      <c r="BG192" s="157">
        <f t="shared" si="26"/>
        <v>0</v>
      </c>
      <c r="BH192" s="157">
        <f t="shared" si="27"/>
        <v>0</v>
      </c>
      <c r="BI192" s="157">
        <f t="shared" si="28"/>
        <v>0</v>
      </c>
      <c r="BJ192" s="14" t="s">
        <v>182</v>
      </c>
      <c r="BK192" s="157">
        <f t="shared" si="29"/>
        <v>33.020000000000003</v>
      </c>
      <c r="BL192" s="14" t="s">
        <v>296</v>
      </c>
      <c r="BM192" s="156" t="s">
        <v>441</v>
      </c>
    </row>
    <row r="193" spans="1:65" s="2" customFormat="1" ht="24.15" customHeight="1">
      <c r="A193" s="26"/>
      <c r="B193" s="144"/>
      <c r="C193" s="158" t="s">
        <v>442</v>
      </c>
      <c r="D193" s="158" t="s">
        <v>285</v>
      </c>
      <c r="E193" s="159" t="s">
        <v>1087</v>
      </c>
      <c r="F193" s="160" t="s">
        <v>1088</v>
      </c>
      <c r="G193" s="161" t="s">
        <v>254</v>
      </c>
      <c r="H193" s="162">
        <v>330</v>
      </c>
      <c r="I193" s="163">
        <v>1.86</v>
      </c>
      <c r="J193" s="163">
        <f t="shared" si="20"/>
        <v>613.79999999999995</v>
      </c>
      <c r="K193" s="164"/>
      <c r="L193" s="165"/>
      <c r="M193" s="166" t="s">
        <v>1</v>
      </c>
      <c r="N193" s="167" t="s">
        <v>35</v>
      </c>
      <c r="O193" s="154">
        <v>0</v>
      </c>
      <c r="P193" s="154">
        <f t="shared" si="21"/>
        <v>0</v>
      </c>
      <c r="Q193" s="154">
        <v>1.06E-3</v>
      </c>
      <c r="R193" s="154">
        <f t="shared" si="22"/>
        <v>0.3498</v>
      </c>
      <c r="S193" s="154">
        <v>0</v>
      </c>
      <c r="T193" s="155">
        <f t="shared" si="2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6" t="s">
        <v>949</v>
      </c>
      <c r="AT193" s="156" t="s">
        <v>285</v>
      </c>
      <c r="AU193" s="156" t="s">
        <v>182</v>
      </c>
      <c r="AY193" s="14" t="s">
        <v>175</v>
      </c>
      <c r="BE193" s="157">
        <f t="shared" si="24"/>
        <v>0</v>
      </c>
      <c r="BF193" s="157">
        <f t="shared" si="25"/>
        <v>613.79999999999995</v>
      </c>
      <c r="BG193" s="157">
        <f t="shared" si="26"/>
        <v>0</v>
      </c>
      <c r="BH193" s="157">
        <f t="shared" si="27"/>
        <v>0</v>
      </c>
      <c r="BI193" s="157">
        <f t="shared" si="28"/>
        <v>0</v>
      </c>
      <c r="BJ193" s="14" t="s">
        <v>182</v>
      </c>
      <c r="BK193" s="157">
        <f t="shared" si="29"/>
        <v>613.79999999999995</v>
      </c>
      <c r="BL193" s="14" t="s">
        <v>296</v>
      </c>
      <c r="BM193" s="156" t="s">
        <v>445</v>
      </c>
    </row>
    <row r="194" spans="1:65" s="2" customFormat="1" ht="24.15" customHeight="1">
      <c r="A194" s="26"/>
      <c r="B194" s="144"/>
      <c r="C194" s="145" t="s">
        <v>310</v>
      </c>
      <c r="D194" s="145" t="s">
        <v>177</v>
      </c>
      <c r="E194" s="146" t="s">
        <v>1089</v>
      </c>
      <c r="F194" s="147" t="s">
        <v>1090</v>
      </c>
      <c r="G194" s="148" t="s">
        <v>254</v>
      </c>
      <c r="H194" s="149">
        <v>5</v>
      </c>
      <c r="I194" s="150">
        <v>5.59</v>
      </c>
      <c r="J194" s="150">
        <f t="shared" si="20"/>
        <v>27.95</v>
      </c>
      <c r="K194" s="151"/>
      <c r="L194" s="27"/>
      <c r="M194" s="152" t="s">
        <v>1</v>
      </c>
      <c r="N194" s="153" t="s">
        <v>35</v>
      </c>
      <c r="O194" s="154">
        <v>0.5</v>
      </c>
      <c r="P194" s="154">
        <f t="shared" si="21"/>
        <v>2.5</v>
      </c>
      <c r="Q194" s="154">
        <v>0</v>
      </c>
      <c r="R194" s="154">
        <f t="shared" si="22"/>
        <v>0</v>
      </c>
      <c r="S194" s="154">
        <v>0</v>
      </c>
      <c r="T194" s="155">
        <f t="shared" si="2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6" t="s">
        <v>296</v>
      </c>
      <c r="AT194" s="156" t="s">
        <v>177</v>
      </c>
      <c r="AU194" s="156" t="s">
        <v>182</v>
      </c>
      <c r="AY194" s="14" t="s">
        <v>175</v>
      </c>
      <c r="BE194" s="157">
        <f t="shared" si="24"/>
        <v>0</v>
      </c>
      <c r="BF194" s="157">
        <f t="shared" si="25"/>
        <v>27.95</v>
      </c>
      <c r="BG194" s="157">
        <f t="shared" si="26"/>
        <v>0</v>
      </c>
      <c r="BH194" s="157">
        <f t="shared" si="27"/>
        <v>0</v>
      </c>
      <c r="BI194" s="157">
        <f t="shared" si="28"/>
        <v>0</v>
      </c>
      <c r="BJ194" s="14" t="s">
        <v>182</v>
      </c>
      <c r="BK194" s="157">
        <f t="shared" si="29"/>
        <v>27.95</v>
      </c>
      <c r="BL194" s="14" t="s">
        <v>296</v>
      </c>
      <c r="BM194" s="156" t="s">
        <v>450</v>
      </c>
    </row>
    <row r="195" spans="1:65" s="2" customFormat="1" ht="21.75" customHeight="1">
      <c r="A195" s="26"/>
      <c r="B195" s="144"/>
      <c r="C195" s="158" t="s">
        <v>451</v>
      </c>
      <c r="D195" s="158" t="s">
        <v>285</v>
      </c>
      <c r="E195" s="159" t="s">
        <v>1091</v>
      </c>
      <c r="F195" s="160" t="s">
        <v>1092</v>
      </c>
      <c r="G195" s="161" t="s">
        <v>254</v>
      </c>
      <c r="H195" s="162">
        <v>5</v>
      </c>
      <c r="I195" s="163">
        <v>15.81</v>
      </c>
      <c r="J195" s="163">
        <f t="shared" si="20"/>
        <v>79.05</v>
      </c>
      <c r="K195" s="164"/>
      <c r="L195" s="165"/>
      <c r="M195" s="166" t="s">
        <v>1</v>
      </c>
      <c r="N195" s="167" t="s">
        <v>35</v>
      </c>
      <c r="O195" s="154">
        <v>0</v>
      </c>
      <c r="P195" s="154">
        <f t="shared" si="21"/>
        <v>0</v>
      </c>
      <c r="Q195" s="154">
        <v>1.58E-3</v>
      </c>
      <c r="R195" s="154">
        <f t="shared" si="22"/>
        <v>7.9000000000000008E-3</v>
      </c>
      <c r="S195" s="154">
        <v>0</v>
      </c>
      <c r="T195" s="155">
        <f t="shared" si="2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6" t="s">
        <v>949</v>
      </c>
      <c r="AT195" s="156" t="s">
        <v>285</v>
      </c>
      <c r="AU195" s="156" t="s">
        <v>182</v>
      </c>
      <c r="AY195" s="14" t="s">
        <v>175</v>
      </c>
      <c r="BE195" s="157">
        <f t="shared" si="24"/>
        <v>0</v>
      </c>
      <c r="BF195" s="157">
        <f t="shared" si="25"/>
        <v>79.05</v>
      </c>
      <c r="BG195" s="157">
        <f t="shared" si="26"/>
        <v>0</v>
      </c>
      <c r="BH195" s="157">
        <f t="shared" si="27"/>
        <v>0</v>
      </c>
      <c r="BI195" s="157">
        <f t="shared" si="28"/>
        <v>0</v>
      </c>
      <c r="BJ195" s="14" t="s">
        <v>182</v>
      </c>
      <c r="BK195" s="157">
        <f t="shared" si="29"/>
        <v>79.05</v>
      </c>
      <c r="BL195" s="14" t="s">
        <v>296</v>
      </c>
      <c r="BM195" s="156" t="s">
        <v>454</v>
      </c>
    </row>
    <row r="196" spans="1:65" s="2" customFormat="1" ht="16.5" customHeight="1">
      <c r="A196" s="26"/>
      <c r="B196" s="144"/>
      <c r="C196" s="145" t="s">
        <v>315</v>
      </c>
      <c r="D196" s="145" t="s">
        <v>177</v>
      </c>
      <c r="E196" s="146" t="s">
        <v>1093</v>
      </c>
      <c r="F196" s="147" t="s">
        <v>1094</v>
      </c>
      <c r="G196" s="148" t="s">
        <v>254</v>
      </c>
      <c r="H196" s="149">
        <v>5</v>
      </c>
      <c r="I196" s="150">
        <v>1.05</v>
      </c>
      <c r="J196" s="150">
        <f t="shared" si="20"/>
        <v>5.25</v>
      </c>
      <c r="K196" s="151"/>
      <c r="L196" s="27"/>
      <c r="M196" s="152" t="s">
        <v>1</v>
      </c>
      <c r="N196" s="153" t="s">
        <v>35</v>
      </c>
      <c r="O196" s="154">
        <v>0</v>
      </c>
      <c r="P196" s="154">
        <f t="shared" si="21"/>
        <v>0</v>
      </c>
      <c r="Q196" s="154">
        <v>0</v>
      </c>
      <c r="R196" s="154">
        <f t="shared" si="22"/>
        <v>0</v>
      </c>
      <c r="S196" s="154">
        <v>0</v>
      </c>
      <c r="T196" s="155">
        <f t="shared" si="2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6" t="s">
        <v>296</v>
      </c>
      <c r="AT196" s="156" t="s">
        <v>177</v>
      </c>
      <c r="AU196" s="156" t="s">
        <v>182</v>
      </c>
      <c r="AY196" s="14" t="s">
        <v>175</v>
      </c>
      <c r="BE196" s="157">
        <f t="shared" si="24"/>
        <v>0</v>
      </c>
      <c r="BF196" s="157">
        <f t="shared" si="25"/>
        <v>5.25</v>
      </c>
      <c r="BG196" s="157">
        <f t="shared" si="26"/>
        <v>0</v>
      </c>
      <c r="BH196" s="157">
        <f t="shared" si="27"/>
        <v>0</v>
      </c>
      <c r="BI196" s="157">
        <f t="shared" si="28"/>
        <v>0</v>
      </c>
      <c r="BJ196" s="14" t="s">
        <v>182</v>
      </c>
      <c r="BK196" s="157">
        <f t="shared" si="29"/>
        <v>5.25</v>
      </c>
      <c r="BL196" s="14" t="s">
        <v>296</v>
      </c>
      <c r="BM196" s="156" t="s">
        <v>458</v>
      </c>
    </row>
    <row r="197" spans="1:65" s="2" customFormat="1" ht="24.15" customHeight="1">
      <c r="A197" s="26"/>
      <c r="B197" s="144"/>
      <c r="C197" s="158" t="s">
        <v>455</v>
      </c>
      <c r="D197" s="158" t="s">
        <v>285</v>
      </c>
      <c r="E197" s="159" t="s">
        <v>1095</v>
      </c>
      <c r="F197" s="160" t="s">
        <v>1096</v>
      </c>
      <c r="G197" s="161" t="s">
        <v>254</v>
      </c>
      <c r="H197" s="162">
        <v>5</v>
      </c>
      <c r="I197" s="163">
        <v>1.68</v>
      </c>
      <c r="J197" s="163">
        <f t="shared" si="20"/>
        <v>8.4</v>
      </c>
      <c r="K197" s="164"/>
      <c r="L197" s="165"/>
      <c r="M197" s="166" t="s">
        <v>1</v>
      </c>
      <c r="N197" s="167" t="s">
        <v>35</v>
      </c>
      <c r="O197" s="154">
        <v>0</v>
      </c>
      <c r="P197" s="154">
        <f t="shared" si="21"/>
        <v>0</v>
      </c>
      <c r="Q197" s="154">
        <v>0</v>
      </c>
      <c r="R197" s="154">
        <f t="shared" si="22"/>
        <v>0</v>
      </c>
      <c r="S197" s="154">
        <v>0</v>
      </c>
      <c r="T197" s="155">
        <f t="shared" si="2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6" t="s">
        <v>949</v>
      </c>
      <c r="AT197" s="156" t="s">
        <v>285</v>
      </c>
      <c r="AU197" s="156" t="s">
        <v>182</v>
      </c>
      <c r="AY197" s="14" t="s">
        <v>175</v>
      </c>
      <c r="BE197" s="157">
        <f t="shared" si="24"/>
        <v>0</v>
      </c>
      <c r="BF197" s="157">
        <f t="shared" si="25"/>
        <v>8.4</v>
      </c>
      <c r="BG197" s="157">
        <f t="shared" si="26"/>
        <v>0</v>
      </c>
      <c r="BH197" s="157">
        <f t="shared" si="27"/>
        <v>0</v>
      </c>
      <c r="BI197" s="157">
        <f t="shared" si="28"/>
        <v>0</v>
      </c>
      <c r="BJ197" s="14" t="s">
        <v>182</v>
      </c>
      <c r="BK197" s="157">
        <f t="shared" si="29"/>
        <v>8.4</v>
      </c>
      <c r="BL197" s="14" t="s">
        <v>296</v>
      </c>
      <c r="BM197" s="156" t="s">
        <v>461</v>
      </c>
    </row>
    <row r="198" spans="1:65" s="2" customFormat="1" ht="16.5" customHeight="1">
      <c r="A198" s="26"/>
      <c r="B198" s="144"/>
      <c r="C198" s="145" t="s">
        <v>318</v>
      </c>
      <c r="D198" s="145" t="s">
        <v>177</v>
      </c>
      <c r="E198" s="146" t="s">
        <v>1097</v>
      </c>
      <c r="F198" s="147" t="s">
        <v>1098</v>
      </c>
      <c r="G198" s="148" t="s">
        <v>254</v>
      </c>
      <c r="H198" s="149">
        <v>5</v>
      </c>
      <c r="I198" s="150">
        <v>1.47</v>
      </c>
      <c r="J198" s="150">
        <f t="shared" si="20"/>
        <v>7.35</v>
      </c>
      <c r="K198" s="151"/>
      <c r="L198" s="27"/>
      <c r="M198" s="152" t="s">
        <v>1</v>
      </c>
      <c r="N198" s="153" t="s">
        <v>35</v>
      </c>
      <c r="O198" s="154">
        <v>0</v>
      </c>
      <c r="P198" s="154">
        <f t="shared" si="21"/>
        <v>0</v>
      </c>
      <c r="Q198" s="154">
        <v>0</v>
      </c>
      <c r="R198" s="154">
        <f t="shared" si="22"/>
        <v>0</v>
      </c>
      <c r="S198" s="154">
        <v>0</v>
      </c>
      <c r="T198" s="155">
        <f t="shared" si="2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6" t="s">
        <v>296</v>
      </c>
      <c r="AT198" s="156" t="s">
        <v>177</v>
      </c>
      <c r="AU198" s="156" t="s">
        <v>182</v>
      </c>
      <c r="AY198" s="14" t="s">
        <v>175</v>
      </c>
      <c r="BE198" s="157">
        <f t="shared" si="24"/>
        <v>0</v>
      </c>
      <c r="BF198" s="157">
        <f t="shared" si="25"/>
        <v>7.35</v>
      </c>
      <c r="BG198" s="157">
        <f t="shared" si="26"/>
        <v>0</v>
      </c>
      <c r="BH198" s="157">
        <f t="shared" si="27"/>
        <v>0</v>
      </c>
      <c r="BI198" s="157">
        <f t="shared" si="28"/>
        <v>0</v>
      </c>
      <c r="BJ198" s="14" t="s">
        <v>182</v>
      </c>
      <c r="BK198" s="157">
        <f t="shared" si="29"/>
        <v>7.35</v>
      </c>
      <c r="BL198" s="14" t="s">
        <v>296</v>
      </c>
      <c r="BM198" s="156" t="s">
        <v>465</v>
      </c>
    </row>
    <row r="199" spans="1:65" s="2" customFormat="1" ht="24.15" customHeight="1">
      <c r="A199" s="26"/>
      <c r="B199" s="144"/>
      <c r="C199" s="158" t="s">
        <v>468</v>
      </c>
      <c r="D199" s="158" t="s">
        <v>285</v>
      </c>
      <c r="E199" s="159" t="s">
        <v>1099</v>
      </c>
      <c r="F199" s="160" t="s">
        <v>1100</v>
      </c>
      <c r="G199" s="161" t="s">
        <v>254</v>
      </c>
      <c r="H199" s="162">
        <v>5</v>
      </c>
      <c r="I199" s="163">
        <v>1.26</v>
      </c>
      <c r="J199" s="163">
        <f t="shared" si="20"/>
        <v>6.3</v>
      </c>
      <c r="K199" s="164"/>
      <c r="L199" s="165"/>
      <c r="M199" s="166" t="s">
        <v>1</v>
      </c>
      <c r="N199" s="167" t="s">
        <v>35</v>
      </c>
      <c r="O199" s="154">
        <v>0</v>
      </c>
      <c r="P199" s="154">
        <f t="shared" si="21"/>
        <v>0</v>
      </c>
      <c r="Q199" s="154">
        <v>0</v>
      </c>
      <c r="R199" s="154">
        <f t="shared" si="22"/>
        <v>0</v>
      </c>
      <c r="S199" s="154">
        <v>0</v>
      </c>
      <c r="T199" s="155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6" t="s">
        <v>949</v>
      </c>
      <c r="AT199" s="156" t="s">
        <v>285</v>
      </c>
      <c r="AU199" s="156" t="s">
        <v>182</v>
      </c>
      <c r="AY199" s="14" t="s">
        <v>175</v>
      </c>
      <c r="BE199" s="157">
        <f t="shared" si="24"/>
        <v>0</v>
      </c>
      <c r="BF199" s="157">
        <f t="shared" si="25"/>
        <v>6.3</v>
      </c>
      <c r="BG199" s="157">
        <f t="shared" si="26"/>
        <v>0</v>
      </c>
      <c r="BH199" s="157">
        <f t="shared" si="27"/>
        <v>0</v>
      </c>
      <c r="BI199" s="157">
        <f t="shared" si="28"/>
        <v>0</v>
      </c>
      <c r="BJ199" s="14" t="s">
        <v>182</v>
      </c>
      <c r="BK199" s="157">
        <f t="shared" si="29"/>
        <v>6.3</v>
      </c>
      <c r="BL199" s="14" t="s">
        <v>296</v>
      </c>
      <c r="BM199" s="156" t="s">
        <v>471</v>
      </c>
    </row>
    <row r="200" spans="1:65" s="2" customFormat="1" ht="24.15" customHeight="1">
      <c r="A200" s="26"/>
      <c r="B200" s="144"/>
      <c r="C200" s="145" t="s">
        <v>322</v>
      </c>
      <c r="D200" s="145" t="s">
        <v>177</v>
      </c>
      <c r="E200" s="146" t="s">
        <v>1101</v>
      </c>
      <c r="F200" s="147" t="s">
        <v>1102</v>
      </c>
      <c r="G200" s="148" t="s">
        <v>254</v>
      </c>
      <c r="H200" s="149">
        <v>23</v>
      </c>
      <c r="I200" s="150">
        <v>1.47</v>
      </c>
      <c r="J200" s="150">
        <f t="shared" si="20"/>
        <v>33.81</v>
      </c>
      <c r="K200" s="151"/>
      <c r="L200" s="27"/>
      <c r="M200" s="152" t="s">
        <v>1</v>
      </c>
      <c r="N200" s="153" t="s">
        <v>35</v>
      </c>
      <c r="O200" s="154">
        <v>0</v>
      </c>
      <c r="P200" s="154">
        <f t="shared" si="21"/>
        <v>0</v>
      </c>
      <c r="Q200" s="154">
        <v>0</v>
      </c>
      <c r="R200" s="154">
        <f t="shared" si="22"/>
        <v>0</v>
      </c>
      <c r="S200" s="154">
        <v>0</v>
      </c>
      <c r="T200" s="155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6" t="s">
        <v>296</v>
      </c>
      <c r="AT200" s="156" t="s">
        <v>177</v>
      </c>
      <c r="AU200" s="156" t="s">
        <v>182</v>
      </c>
      <c r="AY200" s="14" t="s">
        <v>175</v>
      </c>
      <c r="BE200" s="157">
        <f t="shared" si="24"/>
        <v>0</v>
      </c>
      <c r="BF200" s="157">
        <f t="shared" si="25"/>
        <v>33.81</v>
      </c>
      <c r="BG200" s="157">
        <f t="shared" si="26"/>
        <v>0</v>
      </c>
      <c r="BH200" s="157">
        <f t="shared" si="27"/>
        <v>0</v>
      </c>
      <c r="BI200" s="157">
        <f t="shared" si="28"/>
        <v>0</v>
      </c>
      <c r="BJ200" s="14" t="s">
        <v>182</v>
      </c>
      <c r="BK200" s="157">
        <f t="shared" si="29"/>
        <v>33.81</v>
      </c>
      <c r="BL200" s="14" t="s">
        <v>296</v>
      </c>
      <c r="BM200" s="156" t="s">
        <v>474</v>
      </c>
    </row>
    <row r="201" spans="1:65" s="2" customFormat="1" ht="16.5" customHeight="1">
      <c r="A201" s="26"/>
      <c r="B201" s="144"/>
      <c r="C201" s="158" t="s">
        <v>477</v>
      </c>
      <c r="D201" s="158" t="s">
        <v>285</v>
      </c>
      <c r="E201" s="159" t="s">
        <v>1103</v>
      </c>
      <c r="F201" s="160" t="s">
        <v>1104</v>
      </c>
      <c r="G201" s="161" t="s">
        <v>254</v>
      </c>
      <c r="H201" s="162">
        <v>23</v>
      </c>
      <c r="I201" s="163">
        <v>1.75</v>
      </c>
      <c r="J201" s="163">
        <f t="shared" si="20"/>
        <v>40.25</v>
      </c>
      <c r="K201" s="164"/>
      <c r="L201" s="165"/>
      <c r="M201" s="166" t="s">
        <v>1</v>
      </c>
      <c r="N201" s="167" t="s">
        <v>35</v>
      </c>
      <c r="O201" s="154">
        <v>0</v>
      </c>
      <c r="P201" s="154">
        <f t="shared" si="21"/>
        <v>0</v>
      </c>
      <c r="Q201" s="154">
        <v>0</v>
      </c>
      <c r="R201" s="154">
        <f t="shared" si="22"/>
        <v>0</v>
      </c>
      <c r="S201" s="154">
        <v>0</v>
      </c>
      <c r="T201" s="155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6" t="s">
        <v>949</v>
      </c>
      <c r="AT201" s="156" t="s">
        <v>285</v>
      </c>
      <c r="AU201" s="156" t="s">
        <v>182</v>
      </c>
      <c r="AY201" s="14" t="s">
        <v>175</v>
      </c>
      <c r="BE201" s="157">
        <f t="shared" si="24"/>
        <v>0</v>
      </c>
      <c r="BF201" s="157">
        <f t="shared" si="25"/>
        <v>40.25</v>
      </c>
      <c r="BG201" s="157">
        <f t="shared" si="26"/>
        <v>0</v>
      </c>
      <c r="BH201" s="157">
        <f t="shared" si="27"/>
        <v>0</v>
      </c>
      <c r="BI201" s="157">
        <f t="shared" si="28"/>
        <v>0</v>
      </c>
      <c r="BJ201" s="14" t="s">
        <v>182</v>
      </c>
      <c r="BK201" s="157">
        <f t="shared" si="29"/>
        <v>40.25</v>
      </c>
      <c r="BL201" s="14" t="s">
        <v>296</v>
      </c>
      <c r="BM201" s="156" t="s">
        <v>480</v>
      </c>
    </row>
    <row r="202" spans="1:65" s="2" customFormat="1" ht="16.5" customHeight="1">
      <c r="A202" s="26"/>
      <c r="B202" s="144"/>
      <c r="C202" s="145" t="s">
        <v>325</v>
      </c>
      <c r="D202" s="145" t="s">
        <v>177</v>
      </c>
      <c r="E202" s="146" t="s">
        <v>1105</v>
      </c>
      <c r="F202" s="147" t="s">
        <v>1106</v>
      </c>
      <c r="G202" s="148" t="s">
        <v>254</v>
      </c>
      <c r="H202" s="149">
        <v>42</v>
      </c>
      <c r="I202" s="150">
        <v>1.31</v>
      </c>
      <c r="J202" s="150">
        <f t="shared" si="20"/>
        <v>55.02</v>
      </c>
      <c r="K202" s="151"/>
      <c r="L202" s="27"/>
      <c r="M202" s="152" t="s">
        <v>1</v>
      </c>
      <c r="N202" s="153" t="s">
        <v>35</v>
      </c>
      <c r="O202" s="154">
        <v>0.11700000000000001</v>
      </c>
      <c r="P202" s="154">
        <f t="shared" si="21"/>
        <v>4.9140000000000006</v>
      </c>
      <c r="Q202" s="154">
        <v>0</v>
      </c>
      <c r="R202" s="154">
        <f t="shared" si="22"/>
        <v>0</v>
      </c>
      <c r="S202" s="154">
        <v>0</v>
      </c>
      <c r="T202" s="155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6" t="s">
        <v>296</v>
      </c>
      <c r="AT202" s="156" t="s">
        <v>177</v>
      </c>
      <c r="AU202" s="156" t="s">
        <v>182</v>
      </c>
      <c r="AY202" s="14" t="s">
        <v>175</v>
      </c>
      <c r="BE202" s="157">
        <f t="shared" si="24"/>
        <v>0</v>
      </c>
      <c r="BF202" s="157">
        <f t="shared" si="25"/>
        <v>55.02</v>
      </c>
      <c r="BG202" s="157">
        <f t="shared" si="26"/>
        <v>0</v>
      </c>
      <c r="BH202" s="157">
        <f t="shared" si="27"/>
        <v>0</v>
      </c>
      <c r="BI202" s="157">
        <f t="shared" si="28"/>
        <v>0</v>
      </c>
      <c r="BJ202" s="14" t="s">
        <v>182</v>
      </c>
      <c r="BK202" s="157">
        <f t="shared" si="29"/>
        <v>55.02</v>
      </c>
      <c r="BL202" s="14" t="s">
        <v>296</v>
      </c>
      <c r="BM202" s="156" t="s">
        <v>483</v>
      </c>
    </row>
    <row r="203" spans="1:65" s="2" customFormat="1" ht="16.5" customHeight="1">
      <c r="A203" s="26"/>
      <c r="B203" s="144"/>
      <c r="C203" s="158" t="s">
        <v>1107</v>
      </c>
      <c r="D203" s="158" t="s">
        <v>285</v>
      </c>
      <c r="E203" s="159" t="s">
        <v>1108</v>
      </c>
      <c r="F203" s="160" t="s">
        <v>1109</v>
      </c>
      <c r="G203" s="161" t="s">
        <v>254</v>
      </c>
      <c r="H203" s="162">
        <v>42</v>
      </c>
      <c r="I203" s="163">
        <v>0.92</v>
      </c>
      <c r="J203" s="163">
        <f t="shared" si="20"/>
        <v>38.64</v>
      </c>
      <c r="K203" s="164"/>
      <c r="L203" s="165"/>
      <c r="M203" s="166" t="s">
        <v>1</v>
      </c>
      <c r="N203" s="167" t="s">
        <v>35</v>
      </c>
      <c r="O203" s="154">
        <v>0</v>
      </c>
      <c r="P203" s="154">
        <f t="shared" si="21"/>
        <v>0</v>
      </c>
      <c r="Q203" s="154">
        <v>1E-4</v>
      </c>
      <c r="R203" s="154">
        <f t="shared" si="22"/>
        <v>4.2000000000000006E-3</v>
      </c>
      <c r="S203" s="154">
        <v>0</v>
      </c>
      <c r="T203" s="155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6" t="s">
        <v>949</v>
      </c>
      <c r="AT203" s="156" t="s">
        <v>285</v>
      </c>
      <c r="AU203" s="156" t="s">
        <v>182</v>
      </c>
      <c r="AY203" s="14" t="s">
        <v>175</v>
      </c>
      <c r="BE203" s="157">
        <f t="shared" si="24"/>
        <v>0</v>
      </c>
      <c r="BF203" s="157">
        <f t="shared" si="25"/>
        <v>38.64</v>
      </c>
      <c r="BG203" s="157">
        <f t="shared" si="26"/>
        <v>0</v>
      </c>
      <c r="BH203" s="157">
        <f t="shared" si="27"/>
        <v>0</v>
      </c>
      <c r="BI203" s="157">
        <f t="shared" si="28"/>
        <v>0</v>
      </c>
      <c r="BJ203" s="14" t="s">
        <v>182</v>
      </c>
      <c r="BK203" s="157">
        <f t="shared" si="29"/>
        <v>38.64</v>
      </c>
      <c r="BL203" s="14" t="s">
        <v>296</v>
      </c>
      <c r="BM203" s="156" t="s">
        <v>487</v>
      </c>
    </row>
    <row r="204" spans="1:65" s="2" customFormat="1" ht="16.5" customHeight="1">
      <c r="A204" s="26"/>
      <c r="B204" s="144"/>
      <c r="C204" s="145" t="s">
        <v>329</v>
      </c>
      <c r="D204" s="145" t="s">
        <v>177</v>
      </c>
      <c r="E204" s="146" t="s">
        <v>1110</v>
      </c>
      <c r="F204" s="147" t="s">
        <v>1111</v>
      </c>
      <c r="G204" s="148" t="s">
        <v>254</v>
      </c>
      <c r="H204" s="149">
        <v>23</v>
      </c>
      <c r="I204" s="150">
        <v>1.87</v>
      </c>
      <c r="J204" s="150">
        <f t="shared" si="20"/>
        <v>43.01</v>
      </c>
      <c r="K204" s="151"/>
      <c r="L204" s="27"/>
      <c r="M204" s="152" t="s">
        <v>1</v>
      </c>
      <c r="N204" s="153" t="s">
        <v>35</v>
      </c>
      <c r="O204" s="154">
        <v>0.16700000000000001</v>
      </c>
      <c r="P204" s="154">
        <f t="shared" si="21"/>
        <v>3.8410000000000002</v>
      </c>
      <c r="Q204" s="154">
        <v>0</v>
      </c>
      <c r="R204" s="154">
        <f t="shared" si="22"/>
        <v>0</v>
      </c>
      <c r="S204" s="154">
        <v>0</v>
      </c>
      <c r="T204" s="155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6" t="s">
        <v>296</v>
      </c>
      <c r="AT204" s="156" t="s">
        <v>177</v>
      </c>
      <c r="AU204" s="156" t="s">
        <v>182</v>
      </c>
      <c r="AY204" s="14" t="s">
        <v>175</v>
      </c>
      <c r="BE204" s="157">
        <f t="shared" si="24"/>
        <v>0</v>
      </c>
      <c r="BF204" s="157">
        <f t="shared" si="25"/>
        <v>43.01</v>
      </c>
      <c r="BG204" s="157">
        <f t="shared" si="26"/>
        <v>0</v>
      </c>
      <c r="BH204" s="157">
        <f t="shared" si="27"/>
        <v>0</v>
      </c>
      <c r="BI204" s="157">
        <f t="shared" si="28"/>
        <v>0</v>
      </c>
      <c r="BJ204" s="14" t="s">
        <v>182</v>
      </c>
      <c r="BK204" s="157">
        <f t="shared" si="29"/>
        <v>43.01</v>
      </c>
      <c r="BL204" s="14" t="s">
        <v>296</v>
      </c>
      <c r="BM204" s="156" t="s">
        <v>490</v>
      </c>
    </row>
    <row r="205" spans="1:65" s="2" customFormat="1" ht="16.5" customHeight="1">
      <c r="A205" s="26"/>
      <c r="B205" s="144"/>
      <c r="C205" s="158" t="s">
        <v>484</v>
      </c>
      <c r="D205" s="158" t="s">
        <v>285</v>
      </c>
      <c r="E205" s="159" t="s">
        <v>1112</v>
      </c>
      <c r="F205" s="160" t="s">
        <v>1113</v>
      </c>
      <c r="G205" s="161" t="s">
        <v>254</v>
      </c>
      <c r="H205" s="162">
        <v>23</v>
      </c>
      <c r="I205" s="163">
        <v>2.25</v>
      </c>
      <c r="J205" s="163">
        <f t="shared" si="20"/>
        <v>51.75</v>
      </c>
      <c r="K205" s="164"/>
      <c r="L205" s="165"/>
      <c r="M205" s="166" t="s">
        <v>1</v>
      </c>
      <c r="N205" s="167" t="s">
        <v>35</v>
      </c>
      <c r="O205" s="154">
        <v>0</v>
      </c>
      <c r="P205" s="154">
        <f t="shared" si="21"/>
        <v>0</v>
      </c>
      <c r="Q205" s="154">
        <v>1.7000000000000001E-4</v>
      </c>
      <c r="R205" s="154">
        <f t="shared" si="22"/>
        <v>3.9100000000000003E-3</v>
      </c>
      <c r="S205" s="154">
        <v>0</v>
      </c>
      <c r="T205" s="155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6" t="s">
        <v>949</v>
      </c>
      <c r="AT205" s="156" t="s">
        <v>285</v>
      </c>
      <c r="AU205" s="156" t="s">
        <v>182</v>
      </c>
      <c r="AY205" s="14" t="s">
        <v>175</v>
      </c>
      <c r="BE205" s="157">
        <f t="shared" si="24"/>
        <v>0</v>
      </c>
      <c r="BF205" s="157">
        <f t="shared" si="25"/>
        <v>51.75</v>
      </c>
      <c r="BG205" s="157">
        <f t="shared" si="26"/>
        <v>0</v>
      </c>
      <c r="BH205" s="157">
        <f t="shared" si="27"/>
        <v>0</v>
      </c>
      <c r="BI205" s="157">
        <f t="shared" si="28"/>
        <v>0</v>
      </c>
      <c r="BJ205" s="14" t="s">
        <v>182</v>
      </c>
      <c r="BK205" s="157">
        <f t="shared" si="29"/>
        <v>51.75</v>
      </c>
      <c r="BL205" s="14" t="s">
        <v>296</v>
      </c>
      <c r="BM205" s="156" t="s">
        <v>494</v>
      </c>
    </row>
    <row r="206" spans="1:65" s="2" customFormat="1" ht="16.5" customHeight="1">
      <c r="A206" s="26"/>
      <c r="B206" s="144"/>
      <c r="C206" s="145" t="s">
        <v>332</v>
      </c>
      <c r="D206" s="145" t="s">
        <v>177</v>
      </c>
      <c r="E206" s="146" t="s">
        <v>1114</v>
      </c>
      <c r="F206" s="147" t="s">
        <v>1115</v>
      </c>
      <c r="G206" s="148" t="s">
        <v>254</v>
      </c>
      <c r="H206" s="149">
        <v>26</v>
      </c>
      <c r="I206" s="150">
        <v>1.0900000000000001</v>
      </c>
      <c r="J206" s="150">
        <f t="shared" si="20"/>
        <v>28.34</v>
      </c>
      <c r="K206" s="151"/>
      <c r="L206" s="27"/>
      <c r="M206" s="152" t="s">
        <v>1</v>
      </c>
      <c r="N206" s="153" t="s">
        <v>35</v>
      </c>
      <c r="O206" s="154">
        <v>0</v>
      </c>
      <c r="P206" s="154">
        <f t="shared" si="21"/>
        <v>0</v>
      </c>
      <c r="Q206" s="154">
        <v>0</v>
      </c>
      <c r="R206" s="154">
        <f t="shared" si="22"/>
        <v>0</v>
      </c>
      <c r="S206" s="154">
        <v>0</v>
      </c>
      <c r="T206" s="155">
        <f t="shared" si="2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6" t="s">
        <v>296</v>
      </c>
      <c r="AT206" s="156" t="s">
        <v>177</v>
      </c>
      <c r="AU206" s="156" t="s">
        <v>182</v>
      </c>
      <c r="AY206" s="14" t="s">
        <v>175</v>
      </c>
      <c r="BE206" s="157">
        <f t="shared" si="24"/>
        <v>0</v>
      </c>
      <c r="BF206" s="157">
        <f t="shared" si="25"/>
        <v>28.34</v>
      </c>
      <c r="BG206" s="157">
        <f t="shared" si="26"/>
        <v>0</v>
      </c>
      <c r="BH206" s="157">
        <f t="shared" si="27"/>
        <v>0</v>
      </c>
      <c r="BI206" s="157">
        <f t="shared" si="28"/>
        <v>0</v>
      </c>
      <c r="BJ206" s="14" t="s">
        <v>182</v>
      </c>
      <c r="BK206" s="157">
        <f t="shared" si="29"/>
        <v>28.34</v>
      </c>
      <c r="BL206" s="14" t="s">
        <v>296</v>
      </c>
      <c r="BM206" s="156" t="s">
        <v>497</v>
      </c>
    </row>
    <row r="207" spans="1:65" s="2" customFormat="1" ht="16.5" customHeight="1">
      <c r="A207" s="26"/>
      <c r="B207" s="144"/>
      <c r="C207" s="158" t="s">
        <v>491</v>
      </c>
      <c r="D207" s="158" t="s">
        <v>285</v>
      </c>
      <c r="E207" s="159" t="s">
        <v>1116</v>
      </c>
      <c r="F207" s="160" t="s">
        <v>1117</v>
      </c>
      <c r="G207" s="161" t="s">
        <v>254</v>
      </c>
      <c r="H207" s="162">
        <v>26</v>
      </c>
      <c r="I207" s="163">
        <v>0.84</v>
      </c>
      <c r="J207" s="163">
        <f t="shared" si="20"/>
        <v>21.84</v>
      </c>
      <c r="K207" s="164"/>
      <c r="L207" s="165"/>
      <c r="M207" s="166" t="s">
        <v>1</v>
      </c>
      <c r="N207" s="167" t="s">
        <v>35</v>
      </c>
      <c r="O207" s="154">
        <v>0</v>
      </c>
      <c r="P207" s="154">
        <f t="shared" si="21"/>
        <v>0</v>
      </c>
      <c r="Q207" s="154">
        <v>0</v>
      </c>
      <c r="R207" s="154">
        <f t="shared" si="22"/>
        <v>0</v>
      </c>
      <c r="S207" s="154">
        <v>0</v>
      </c>
      <c r="T207" s="155">
        <f t="shared" si="2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6" t="s">
        <v>949</v>
      </c>
      <c r="AT207" s="156" t="s">
        <v>285</v>
      </c>
      <c r="AU207" s="156" t="s">
        <v>182</v>
      </c>
      <c r="AY207" s="14" t="s">
        <v>175</v>
      </c>
      <c r="BE207" s="157">
        <f t="shared" si="24"/>
        <v>0</v>
      </c>
      <c r="BF207" s="157">
        <f t="shared" si="25"/>
        <v>21.84</v>
      </c>
      <c r="BG207" s="157">
        <f t="shared" si="26"/>
        <v>0</v>
      </c>
      <c r="BH207" s="157">
        <f t="shared" si="27"/>
        <v>0</v>
      </c>
      <c r="BI207" s="157">
        <f t="shared" si="28"/>
        <v>0</v>
      </c>
      <c r="BJ207" s="14" t="s">
        <v>182</v>
      </c>
      <c r="BK207" s="157">
        <f t="shared" si="29"/>
        <v>21.84</v>
      </c>
      <c r="BL207" s="14" t="s">
        <v>296</v>
      </c>
      <c r="BM207" s="156" t="s">
        <v>503</v>
      </c>
    </row>
    <row r="208" spans="1:65" s="2" customFormat="1" ht="16.5" customHeight="1">
      <c r="A208" s="26"/>
      <c r="B208" s="144"/>
      <c r="C208" s="145" t="s">
        <v>336</v>
      </c>
      <c r="D208" s="145" t="s">
        <v>177</v>
      </c>
      <c r="E208" s="146" t="s">
        <v>1118</v>
      </c>
      <c r="F208" s="147" t="s">
        <v>1119</v>
      </c>
      <c r="G208" s="148" t="s">
        <v>254</v>
      </c>
      <c r="H208" s="149">
        <v>13</v>
      </c>
      <c r="I208" s="150">
        <v>7.93</v>
      </c>
      <c r="J208" s="150">
        <f t="shared" si="20"/>
        <v>103.09</v>
      </c>
      <c r="K208" s="151"/>
      <c r="L208" s="27"/>
      <c r="M208" s="152" t="s">
        <v>1</v>
      </c>
      <c r="N208" s="153" t="s">
        <v>35</v>
      </c>
      <c r="O208" s="154">
        <v>0.71</v>
      </c>
      <c r="P208" s="154">
        <f t="shared" si="21"/>
        <v>9.23</v>
      </c>
      <c r="Q208" s="154">
        <v>0</v>
      </c>
      <c r="R208" s="154">
        <f t="shared" si="22"/>
        <v>0</v>
      </c>
      <c r="S208" s="154">
        <v>0</v>
      </c>
      <c r="T208" s="155">
        <f t="shared" si="2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6" t="s">
        <v>296</v>
      </c>
      <c r="AT208" s="156" t="s">
        <v>177</v>
      </c>
      <c r="AU208" s="156" t="s">
        <v>182</v>
      </c>
      <c r="AY208" s="14" t="s">
        <v>175</v>
      </c>
      <c r="BE208" s="157">
        <f t="shared" si="24"/>
        <v>0</v>
      </c>
      <c r="BF208" s="157">
        <f t="shared" si="25"/>
        <v>103.09</v>
      </c>
      <c r="BG208" s="157">
        <f t="shared" si="26"/>
        <v>0</v>
      </c>
      <c r="BH208" s="157">
        <f t="shared" si="27"/>
        <v>0</v>
      </c>
      <c r="BI208" s="157">
        <f t="shared" si="28"/>
        <v>0</v>
      </c>
      <c r="BJ208" s="14" t="s">
        <v>182</v>
      </c>
      <c r="BK208" s="157">
        <f t="shared" si="29"/>
        <v>103.09</v>
      </c>
      <c r="BL208" s="14" t="s">
        <v>296</v>
      </c>
      <c r="BM208" s="156" t="s">
        <v>506</v>
      </c>
    </row>
    <row r="209" spans="1:65" s="2" customFormat="1" ht="21.75" customHeight="1">
      <c r="A209" s="26"/>
      <c r="B209" s="144"/>
      <c r="C209" s="158" t="s">
        <v>500</v>
      </c>
      <c r="D209" s="158" t="s">
        <v>285</v>
      </c>
      <c r="E209" s="159" t="s">
        <v>1120</v>
      </c>
      <c r="F209" s="160" t="s">
        <v>1121</v>
      </c>
      <c r="G209" s="161" t="s">
        <v>254</v>
      </c>
      <c r="H209" s="162">
        <v>13</v>
      </c>
      <c r="I209" s="163">
        <v>6.68</v>
      </c>
      <c r="J209" s="163">
        <f t="shared" si="20"/>
        <v>86.84</v>
      </c>
      <c r="K209" s="164"/>
      <c r="L209" s="165"/>
      <c r="M209" s="166" t="s">
        <v>1</v>
      </c>
      <c r="N209" s="167" t="s">
        <v>35</v>
      </c>
      <c r="O209" s="154">
        <v>0</v>
      </c>
      <c r="P209" s="154">
        <f t="shared" si="21"/>
        <v>0</v>
      </c>
      <c r="Q209" s="154">
        <v>6.4000000000000005E-4</v>
      </c>
      <c r="R209" s="154">
        <f t="shared" si="22"/>
        <v>8.320000000000001E-3</v>
      </c>
      <c r="S209" s="154">
        <v>0</v>
      </c>
      <c r="T209" s="155">
        <f t="shared" si="2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6" t="s">
        <v>949</v>
      </c>
      <c r="AT209" s="156" t="s">
        <v>285</v>
      </c>
      <c r="AU209" s="156" t="s">
        <v>182</v>
      </c>
      <c r="AY209" s="14" t="s">
        <v>175</v>
      </c>
      <c r="BE209" s="157">
        <f t="shared" si="24"/>
        <v>0</v>
      </c>
      <c r="BF209" s="157">
        <f t="shared" si="25"/>
        <v>86.84</v>
      </c>
      <c r="BG209" s="157">
        <f t="shared" si="26"/>
        <v>0</v>
      </c>
      <c r="BH209" s="157">
        <f t="shared" si="27"/>
        <v>0</v>
      </c>
      <c r="BI209" s="157">
        <f t="shared" si="28"/>
        <v>0</v>
      </c>
      <c r="BJ209" s="14" t="s">
        <v>182</v>
      </c>
      <c r="BK209" s="157">
        <f t="shared" si="29"/>
        <v>86.84</v>
      </c>
      <c r="BL209" s="14" t="s">
        <v>296</v>
      </c>
      <c r="BM209" s="156" t="s">
        <v>510</v>
      </c>
    </row>
    <row r="210" spans="1:65" s="2" customFormat="1" ht="24.15" customHeight="1">
      <c r="A210" s="26"/>
      <c r="B210" s="144"/>
      <c r="C210" s="145" t="s">
        <v>339</v>
      </c>
      <c r="D210" s="145" t="s">
        <v>177</v>
      </c>
      <c r="E210" s="146" t="s">
        <v>1122</v>
      </c>
      <c r="F210" s="147" t="s">
        <v>1123</v>
      </c>
      <c r="G210" s="148" t="s">
        <v>254</v>
      </c>
      <c r="H210" s="149">
        <v>13</v>
      </c>
      <c r="I210" s="150">
        <v>3.71</v>
      </c>
      <c r="J210" s="150">
        <f t="shared" si="20"/>
        <v>48.23</v>
      </c>
      <c r="K210" s="151"/>
      <c r="L210" s="27"/>
      <c r="M210" s="152" t="s">
        <v>1</v>
      </c>
      <c r="N210" s="153" t="s">
        <v>35</v>
      </c>
      <c r="O210" s="154">
        <v>0</v>
      </c>
      <c r="P210" s="154">
        <f t="shared" si="21"/>
        <v>0</v>
      </c>
      <c r="Q210" s="154">
        <v>0</v>
      </c>
      <c r="R210" s="154">
        <f t="shared" si="22"/>
        <v>0</v>
      </c>
      <c r="S210" s="154">
        <v>0</v>
      </c>
      <c r="T210" s="155">
        <f t="shared" si="2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6" t="s">
        <v>296</v>
      </c>
      <c r="AT210" s="156" t="s">
        <v>177</v>
      </c>
      <c r="AU210" s="156" t="s">
        <v>182</v>
      </c>
      <c r="AY210" s="14" t="s">
        <v>175</v>
      </c>
      <c r="BE210" s="157">
        <f t="shared" si="24"/>
        <v>0</v>
      </c>
      <c r="BF210" s="157">
        <f t="shared" si="25"/>
        <v>48.23</v>
      </c>
      <c r="BG210" s="157">
        <f t="shared" si="26"/>
        <v>0</v>
      </c>
      <c r="BH210" s="157">
        <f t="shared" si="27"/>
        <v>0</v>
      </c>
      <c r="BI210" s="157">
        <f t="shared" si="28"/>
        <v>0</v>
      </c>
      <c r="BJ210" s="14" t="s">
        <v>182</v>
      </c>
      <c r="BK210" s="157">
        <f t="shared" si="29"/>
        <v>48.23</v>
      </c>
      <c r="BL210" s="14" t="s">
        <v>296</v>
      </c>
      <c r="BM210" s="156" t="s">
        <v>514</v>
      </c>
    </row>
    <row r="211" spans="1:65" s="2" customFormat="1" ht="24.15" customHeight="1">
      <c r="A211" s="26"/>
      <c r="B211" s="144"/>
      <c r="C211" s="158" t="s">
        <v>507</v>
      </c>
      <c r="D211" s="158" t="s">
        <v>285</v>
      </c>
      <c r="E211" s="159" t="s">
        <v>1124</v>
      </c>
      <c r="F211" s="160" t="s">
        <v>1125</v>
      </c>
      <c r="G211" s="161" t="s">
        <v>254</v>
      </c>
      <c r="H211" s="162">
        <v>13</v>
      </c>
      <c r="I211" s="163">
        <v>0.77</v>
      </c>
      <c r="J211" s="163">
        <f t="shared" si="20"/>
        <v>10.01</v>
      </c>
      <c r="K211" s="164"/>
      <c r="L211" s="165"/>
      <c r="M211" s="166" t="s">
        <v>1</v>
      </c>
      <c r="N211" s="167" t="s">
        <v>35</v>
      </c>
      <c r="O211" s="154">
        <v>0</v>
      </c>
      <c r="P211" s="154">
        <f t="shared" si="21"/>
        <v>0</v>
      </c>
      <c r="Q211" s="154">
        <v>0</v>
      </c>
      <c r="R211" s="154">
        <f t="shared" si="22"/>
        <v>0</v>
      </c>
      <c r="S211" s="154">
        <v>0</v>
      </c>
      <c r="T211" s="155">
        <f t="shared" si="2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6" t="s">
        <v>949</v>
      </c>
      <c r="AT211" s="156" t="s">
        <v>285</v>
      </c>
      <c r="AU211" s="156" t="s">
        <v>182</v>
      </c>
      <c r="AY211" s="14" t="s">
        <v>175</v>
      </c>
      <c r="BE211" s="157">
        <f t="shared" si="24"/>
        <v>0</v>
      </c>
      <c r="BF211" s="157">
        <f t="shared" si="25"/>
        <v>10.01</v>
      </c>
      <c r="BG211" s="157">
        <f t="shared" si="26"/>
        <v>0</v>
      </c>
      <c r="BH211" s="157">
        <f t="shared" si="27"/>
        <v>0</v>
      </c>
      <c r="BI211" s="157">
        <f t="shared" si="28"/>
        <v>0</v>
      </c>
      <c r="BJ211" s="14" t="s">
        <v>182</v>
      </c>
      <c r="BK211" s="157">
        <f t="shared" si="29"/>
        <v>10.01</v>
      </c>
      <c r="BL211" s="14" t="s">
        <v>296</v>
      </c>
      <c r="BM211" s="156" t="s">
        <v>518</v>
      </c>
    </row>
    <row r="212" spans="1:65" s="2" customFormat="1" ht="21.75" customHeight="1">
      <c r="A212" s="26"/>
      <c r="B212" s="144"/>
      <c r="C212" s="145" t="s">
        <v>343</v>
      </c>
      <c r="D212" s="145" t="s">
        <v>177</v>
      </c>
      <c r="E212" s="146" t="s">
        <v>1126</v>
      </c>
      <c r="F212" s="147" t="s">
        <v>1127</v>
      </c>
      <c r="G212" s="148" t="s">
        <v>254</v>
      </c>
      <c r="H212" s="149">
        <v>5</v>
      </c>
      <c r="I212" s="150">
        <v>2.79</v>
      </c>
      <c r="J212" s="150">
        <f t="shared" si="20"/>
        <v>13.95</v>
      </c>
      <c r="K212" s="151"/>
      <c r="L212" s="27"/>
      <c r="M212" s="152" t="s">
        <v>1</v>
      </c>
      <c r="N212" s="153" t="s">
        <v>35</v>
      </c>
      <c r="O212" s="154">
        <v>0.25</v>
      </c>
      <c r="P212" s="154">
        <f t="shared" si="21"/>
        <v>1.25</v>
      </c>
      <c r="Q212" s="154">
        <v>0</v>
      </c>
      <c r="R212" s="154">
        <f t="shared" si="22"/>
        <v>0</v>
      </c>
      <c r="S212" s="154">
        <v>0</v>
      </c>
      <c r="T212" s="155">
        <f t="shared" si="2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6" t="s">
        <v>296</v>
      </c>
      <c r="AT212" s="156" t="s">
        <v>177</v>
      </c>
      <c r="AU212" s="156" t="s">
        <v>182</v>
      </c>
      <c r="AY212" s="14" t="s">
        <v>175</v>
      </c>
      <c r="BE212" s="157">
        <f t="shared" si="24"/>
        <v>0</v>
      </c>
      <c r="BF212" s="157">
        <f t="shared" si="25"/>
        <v>13.95</v>
      </c>
      <c r="BG212" s="157">
        <f t="shared" si="26"/>
        <v>0</v>
      </c>
      <c r="BH212" s="157">
        <f t="shared" si="27"/>
        <v>0</v>
      </c>
      <c r="BI212" s="157">
        <f t="shared" si="28"/>
        <v>0</v>
      </c>
      <c r="BJ212" s="14" t="s">
        <v>182</v>
      </c>
      <c r="BK212" s="157">
        <f t="shared" si="29"/>
        <v>13.95</v>
      </c>
      <c r="BL212" s="14" t="s">
        <v>296</v>
      </c>
      <c r="BM212" s="156" t="s">
        <v>521</v>
      </c>
    </row>
    <row r="213" spans="1:65" s="2" customFormat="1" ht="24.15" customHeight="1">
      <c r="A213" s="26"/>
      <c r="B213" s="144"/>
      <c r="C213" s="158" t="s">
        <v>515</v>
      </c>
      <c r="D213" s="158" t="s">
        <v>285</v>
      </c>
      <c r="E213" s="159" t="s">
        <v>1128</v>
      </c>
      <c r="F213" s="160" t="s">
        <v>1129</v>
      </c>
      <c r="G213" s="161" t="s">
        <v>254</v>
      </c>
      <c r="H213" s="162">
        <v>5</v>
      </c>
      <c r="I213" s="163">
        <v>0.35</v>
      </c>
      <c r="J213" s="163">
        <f t="shared" si="20"/>
        <v>1.75</v>
      </c>
      <c r="K213" s="164"/>
      <c r="L213" s="165"/>
      <c r="M213" s="166" t="s">
        <v>1</v>
      </c>
      <c r="N213" s="167" t="s">
        <v>35</v>
      </c>
      <c r="O213" s="154">
        <v>0</v>
      </c>
      <c r="P213" s="154">
        <f t="shared" si="21"/>
        <v>0</v>
      </c>
      <c r="Q213" s="154">
        <v>3.0000000000000001E-5</v>
      </c>
      <c r="R213" s="154">
        <f t="shared" si="22"/>
        <v>1.5000000000000001E-4</v>
      </c>
      <c r="S213" s="154">
        <v>0</v>
      </c>
      <c r="T213" s="155">
        <f t="shared" si="2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6" t="s">
        <v>949</v>
      </c>
      <c r="AT213" s="156" t="s">
        <v>285</v>
      </c>
      <c r="AU213" s="156" t="s">
        <v>182</v>
      </c>
      <c r="AY213" s="14" t="s">
        <v>175</v>
      </c>
      <c r="BE213" s="157">
        <f t="shared" si="24"/>
        <v>0</v>
      </c>
      <c r="BF213" s="157">
        <f t="shared" si="25"/>
        <v>1.75</v>
      </c>
      <c r="BG213" s="157">
        <f t="shared" si="26"/>
        <v>0</v>
      </c>
      <c r="BH213" s="157">
        <f t="shared" si="27"/>
        <v>0</v>
      </c>
      <c r="BI213" s="157">
        <f t="shared" si="28"/>
        <v>0</v>
      </c>
      <c r="BJ213" s="14" t="s">
        <v>182</v>
      </c>
      <c r="BK213" s="157">
        <f t="shared" si="29"/>
        <v>1.75</v>
      </c>
      <c r="BL213" s="14" t="s">
        <v>296</v>
      </c>
      <c r="BM213" s="156" t="s">
        <v>525</v>
      </c>
    </row>
    <row r="214" spans="1:65" s="2" customFormat="1" ht="16.5" customHeight="1">
      <c r="A214" s="26"/>
      <c r="B214" s="144"/>
      <c r="C214" s="145" t="s">
        <v>347</v>
      </c>
      <c r="D214" s="145" t="s">
        <v>177</v>
      </c>
      <c r="E214" s="146" t="s">
        <v>1130</v>
      </c>
      <c r="F214" s="147" t="s">
        <v>1131</v>
      </c>
      <c r="G214" s="148" t="s">
        <v>254</v>
      </c>
      <c r="H214" s="149">
        <v>1</v>
      </c>
      <c r="I214" s="150">
        <v>108.5</v>
      </c>
      <c r="J214" s="150">
        <f t="shared" si="20"/>
        <v>108.5</v>
      </c>
      <c r="K214" s="151"/>
      <c r="L214" s="27"/>
      <c r="M214" s="152" t="s">
        <v>1</v>
      </c>
      <c r="N214" s="153" t="s">
        <v>35</v>
      </c>
      <c r="O214" s="154">
        <v>0</v>
      </c>
      <c r="P214" s="154">
        <f t="shared" si="21"/>
        <v>0</v>
      </c>
      <c r="Q214" s="154">
        <v>0</v>
      </c>
      <c r="R214" s="154">
        <f t="shared" si="22"/>
        <v>0</v>
      </c>
      <c r="S214" s="154">
        <v>0</v>
      </c>
      <c r="T214" s="155">
        <f t="shared" si="2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6" t="s">
        <v>296</v>
      </c>
      <c r="AT214" s="156" t="s">
        <v>177</v>
      </c>
      <c r="AU214" s="156" t="s">
        <v>182</v>
      </c>
      <c r="AY214" s="14" t="s">
        <v>175</v>
      </c>
      <c r="BE214" s="157">
        <f t="shared" si="24"/>
        <v>0</v>
      </c>
      <c r="BF214" s="157">
        <f t="shared" si="25"/>
        <v>108.5</v>
      </c>
      <c r="BG214" s="157">
        <f t="shared" si="26"/>
        <v>0</v>
      </c>
      <c r="BH214" s="157">
        <f t="shared" si="27"/>
        <v>0</v>
      </c>
      <c r="BI214" s="157">
        <f t="shared" si="28"/>
        <v>0</v>
      </c>
      <c r="BJ214" s="14" t="s">
        <v>182</v>
      </c>
      <c r="BK214" s="157">
        <f t="shared" si="29"/>
        <v>108.5</v>
      </c>
      <c r="BL214" s="14" t="s">
        <v>296</v>
      </c>
      <c r="BM214" s="156" t="s">
        <v>528</v>
      </c>
    </row>
    <row r="215" spans="1:65" s="2" customFormat="1" ht="16.5" customHeight="1">
      <c r="A215" s="26"/>
      <c r="B215" s="144"/>
      <c r="C215" s="145" t="s">
        <v>522</v>
      </c>
      <c r="D215" s="145" t="s">
        <v>177</v>
      </c>
      <c r="E215" s="146" t="s">
        <v>1132</v>
      </c>
      <c r="F215" s="147" t="s">
        <v>1133</v>
      </c>
      <c r="G215" s="148" t="s">
        <v>254</v>
      </c>
      <c r="H215" s="149">
        <v>1</v>
      </c>
      <c r="I215" s="150">
        <v>84</v>
      </c>
      <c r="J215" s="150">
        <f t="shared" si="20"/>
        <v>84</v>
      </c>
      <c r="K215" s="151"/>
      <c r="L215" s="27"/>
      <c r="M215" s="152" t="s">
        <v>1</v>
      </c>
      <c r="N215" s="153" t="s">
        <v>35</v>
      </c>
      <c r="O215" s="154">
        <v>0</v>
      </c>
      <c r="P215" s="154">
        <f t="shared" si="21"/>
        <v>0</v>
      </c>
      <c r="Q215" s="154">
        <v>0</v>
      </c>
      <c r="R215" s="154">
        <f t="shared" si="22"/>
        <v>0</v>
      </c>
      <c r="S215" s="154">
        <v>0</v>
      </c>
      <c r="T215" s="155">
        <f t="shared" si="2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6" t="s">
        <v>296</v>
      </c>
      <c r="AT215" s="156" t="s">
        <v>177</v>
      </c>
      <c r="AU215" s="156" t="s">
        <v>182</v>
      </c>
      <c r="AY215" s="14" t="s">
        <v>175</v>
      </c>
      <c r="BE215" s="157">
        <f t="shared" si="24"/>
        <v>0</v>
      </c>
      <c r="BF215" s="157">
        <f t="shared" si="25"/>
        <v>84</v>
      </c>
      <c r="BG215" s="157">
        <f t="shared" si="26"/>
        <v>0</v>
      </c>
      <c r="BH215" s="157">
        <f t="shared" si="27"/>
        <v>0</v>
      </c>
      <c r="BI215" s="157">
        <f t="shared" si="28"/>
        <v>0</v>
      </c>
      <c r="BJ215" s="14" t="s">
        <v>182</v>
      </c>
      <c r="BK215" s="157">
        <f t="shared" si="29"/>
        <v>84</v>
      </c>
      <c r="BL215" s="14" t="s">
        <v>296</v>
      </c>
      <c r="BM215" s="156" t="s">
        <v>532</v>
      </c>
    </row>
    <row r="216" spans="1:65" s="2" customFormat="1" ht="16.5" customHeight="1">
      <c r="A216" s="26"/>
      <c r="B216" s="144"/>
      <c r="C216" s="145" t="s">
        <v>351</v>
      </c>
      <c r="D216" s="145" t="s">
        <v>177</v>
      </c>
      <c r="E216" s="146" t="s">
        <v>1134</v>
      </c>
      <c r="F216" s="147" t="s">
        <v>1135</v>
      </c>
      <c r="G216" s="148" t="s">
        <v>254</v>
      </c>
      <c r="H216" s="149">
        <v>1</v>
      </c>
      <c r="I216" s="150">
        <v>9.09</v>
      </c>
      <c r="J216" s="150">
        <f t="shared" si="20"/>
        <v>9.09</v>
      </c>
      <c r="K216" s="151"/>
      <c r="L216" s="27"/>
      <c r="M216" s="152" t="s">
        <v>1</v>
      </c>
      <c r="N216" s="153" t="s">
        <v>35</v>
      </c>
      <c r="O216" s="154">
        <v>0.70299999999999996</v>
      </c>
      <c r="P216" s="154">
        <f t="shared" si="21"/>
        <v>0.70299999999999996</v>
      </c>
      <c r="Q216" s="154">
        <v>0</v>
      </c>
      <c r="R216" s="154">
        <f t="shared" si="22"/>
        <v>0</v>
      </c>
      <c r="S216" s="154">
        <v>0</v>
      </c>
      <c r="T216" s="155">
        <f t="shared" si="2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6" t="s">
        <v>296</v>
      </c>
      <c r="AT216" s="156" t="s">
        <v>177</v>
      </c>
      <c r="AU216" s="156" t="s">
        <v>182</v>
      </c>
      <c r="AY216" s="14" t="s">
        <v>175</v>
      </c>
      <c r="BE216" s="157">
        <f t="shared" si="24"/>
        <v>0</v>
      </c>
      <c r="BF216" s="157">
        <f t="shared" si="25"/>
        <v>9.09</v>
      </c>
      <c r="BG216" s="157">
        <f t="shared" si="26"/>
        <v>0</v>
      </c>
      <c r="BH216" s="157">
        <f t="shared" si="27"/>
        <v>0</v>
      </c>
      <c r="BI216" s="157">
        <f t="shared" si="28"/>
        <v>0</v>
      </c>
      <c r="BJ216" s="14" t="s">
        <v>182</v>
      </c>
      <c r="BK216" s="157">
        <f t="shared" si="29"/>
        <v>9.09</v>
      </c>
      <c r="BL216" s="14" t="s">
        <v>296</v>
      </c>
      <c r="BM216" s="156" t="s">
        <v>535</v>
      </c>
    </row>
    <row r="217" spans="1:65" s="2" customFormat="1" ht="16.5" customHeight="1">
      <c r="A217" s="26"/>
      <c r="B217" s="144"/>
      <c r="C217" s="158" t="s">
        <v>529</v>
      </c>
      <c r="D217" s="158" t="s">
        <v>285</v>
      </c>
      <c r="E217" s="159" t="s">
        <v>1136</v>
      </c>
      <c r="F217" s="160" t="s">
        <v>1137</v>
      </c>
      <c r="G217" s="161" t="s">
        <v>254</v>
      </c>
      <c r="H217" s="162">
        <v>1</v>
      </c>
      <c r="I217" s="163">
        <v>360.9</v>
      </c>
      <c r="J217" s="163">
        <f t="shared" si="20"/>
        <v>360.9</v>
      </c>
      <c r="K217" s="164"/>
      <c r="L217" s="165"/>
      <c r="M217" s="166" t="s">
        <v>1</v>
      </c>
      <c r="N217" s="167" t="s">
        <v>35</v>
      </c>
      <c r="O217" s="154">
        <v>0</v>
      </c>
      <c r="P217" s="154">
        <f t="shared" si="21"/>
        <v>0</v>
      </c>
      <c r="Q217" s="154">
        <v>0</v>
      </c>
      <c r="R217" s="154">
        <f t="shared" si="22"/>
        <v>0</v>
      </c>
      <c r="S217" s="154">
        <v>0</v>
      </c>
      <c r="T217" s="155">
        <f t="shared" si="2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6" t="s">
        <v>949</v>
      </c>
      <c r="AT217" s="156" t="s">
        <v>285</v>
      </c>
      <c r="AU217" s="156" t="s">
        <v>182</v>
      </c>
      <c r="AY217" s="14" t="s">
        <v>175</v>
      </c>
      <c r="BE217" s="157">
        <f t="shared" si="24"/>
        <v>0</v>
      </c>
      <c r="BF217" s="157">
        <f t="shared" si="25"/>
        <v>360.9</v>
      </c>
      <c r="BG217" s="157">
        <f t="shared" si="26"/>
        <v>0</v>
      </c>
      <c r="BH217" s="157">
        <f t="shared" si="27"/>
        <v>0</v>
      </c>
      <c r="BI217" s="157">
        <f t="shared" si="28"/>
        <v>0</v>
      </c>
      <c r="BJ217" s="14" t="s">
        <v>182</v>
      </c>
      <c r="BK217" s="157">
        <f t="shared" si="29"/>
        <v>360.9</v>
      </c>
      <c r="BL217" s="14" t="s">
        <v>296</v>
      </c>
      <c r="BM217" s="156" t="s">
        <v>539</v>
      </c>
    </row>
    <row r="218" spans="1:65" s="2" customFormat="1" ht="16.5" customHeight="1">
      <c r="A218" s="26"/>
      <c r="B218" s="144"/>
      <c r="C218" s="158" t="s">
        <v>354</v>
      </c>
      <c r="D218" s="158" t="s">
        <v>285</v>
      </c>
      <c r="E218" s="159" t="s">
        <v>1138</v>
      </c>
      <c r="F218" s="160" t="s">
        <v>1139</v>
      </c>
      <c r="G218" s="161" t="s">
        <v>254</v>
      </c>
      <c r="H218" s="162">
        <v>1</v>
      </c>
      <c r="I218" s="163">
        <v>14.42</v>
      </c>
      <c r="J218" s="163">
        <f t="shared" si="20"/>
        <v>14.42</v>
      </c>
      <c r="K218" s="164"/>
      <c r="L218" s="165"/>
      <c r="M218" s="166" t="s">
        <v>1</v>
      </c>
      <c r="N218" s="167" t="s">
        <v>35</v>
      </c>
      <c r="O218" s="154">
        <v>0</v>
      </c>
      <c r="P218" s="154">
        <f t="shared" si="21"/>
        <v>0</v>
      </c>
      <c r="Q218" s="154">
        <v>0</v>
      </c>
      <c r="R218" s="154">
        <f t="shared" si="22"/>
        <v>0</v>
      </c>
      <c r="S218" s="154">
        <v>0</v>
      </c>
      <c r="T218" s="155">
        <f t="shared" si="2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6" t="s">
        <v>949</v>
      </c>
      <c r="AT218" s="156" t="s">
        <v>285</v>
      </c>
      <c r="AU218" s="156" t="s">
        <v>182</v>
      </c>
      <c r="AY218" s="14" t="s">
        <v>175</v>
      </c>
      <c r="BE218" s="157">
        <f t="shared" si="24"/>
        <v>0</v>
      </c>
      <c r="BF218" s="157">
        <f t="shared" si="25"/>
        <v>14.42</v>
      </c>
      <c r="BG218" s="157">
        <f t="shared" si="26"/>
        <v>0</v>
      </c>
      <c r="BH218" s="157">
        <f t="shared" si="27"/>
        <v>0</v>
      </c>
      <c r="BI218" s="157">
        <f t="shared" si="28"/>
        <v>0</v>
      </c>
      <c r="BJ218" s="14" t="s">
        <v>182</v>
      </c>
      <c r="BK218" s="157">
        <f t="shared" si="29"/>
        <v>14.42</v>
      </c>
      <c r="BL218" s="14" t="s">
        <v>296</v>
      </c>
      <c r="BM218" s="156" t="s">
        <v>542</v>
      </c>
    </row>
    <row r="219" spans="1:65" s="2" customFormat="1" ht="16.5" customHeight="1">
      <c r="A219" s="26"/>
      <c r="B219" s="144"/>
      <c r="C219" s="158" t="s">
        <v>536</v>
      </c>
      <c r="D219" s="158" t="s">
        <v>285</v>
      </c>
      <c r="E219" s="159" t="s">
        <v>1140</v>
      </c>
      <c r="F219" s="160" t="s">
        <v>1141</v>
      </c>
      <c r="G219" s="161" t="s">
        <v>254</v>
      </c>
      <c r="H219" s="162">
        <v>3</v>
      </c>
      <c r="I219" s="163">
        <v>249.34</v>
      </c>
      <c r="J219" s="163">
        <f t="shared" si="20"/>
        <v>748.02</v>
      </c>
      <c r="K219" s="164"/>
      <c r="L219" s="165"/>
      <c r="M219" s="166" t="s">
        <v>1</v>
      </c>
      <c r="N219" s="167" t="s">
        <v>35</v>
      </c>
      <c r="O219" s="154">
        <v>0</v>
      </c>
      <c r="P219" s="154">
        <f t="shared" si="21"/>
        <v>0</v>
      </c>
      <c r="Q219" s="154">
        <v>0</v>
      </c>
      <c r="R219" s="154">
        <f t="shared" si="22"/>
        <v>0</v>
      </c>
      <c r="S219" s="154">
        <v>0</v>
      </c>
      <c r="T219" s="155">
        <f t="shared" si="2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6" t="s">
        <v>949</v>
      </c>
      <c r="AT219" s="156" t="s">
        <v>285</v>
      </c>
      <c r="AU219" s="156" t="s">
        <v>182</v>
      </c>
      <c r="AY219" s="14" t="s">
        <v>175</v>
      </c>
      <c r="BE219" s="157">
        <f t="shared" si="24"/>
        <v>0</v>
      </c>
      <c r="BF219" s="157">
        <f t="shared" si="25"/>
        <v>748.02</v>
      </c>
      <c r="BG219" s="157">
        <f t="shared" si="26"/>
        <v>0</v>
      </c>
      <c r="BH219" s="157">
        <f t="shared" si="27"/>
        <v>0</v>
      </c>
      <c r="BI219" s="157">
        <f t="shared" si="28"/>
        <v>0</v>
      </c>
      <c r="BJ219" s="14" t="s">
        <v>182</v>
      </c>
      <c r="BK219" s="157">
        <f t="shared" si="29"/>
        <v>748.02</v>
      </c>
      <c r="BL219" s="14" t="s">
        <v>296</v>
      </c>
      <c r="BM219" s="156" t="s">
        <v>547</v>
      </c>
    </row>
    <row r="220" spans="1:65" s="2" customFormat="1" ht="21.75" customHeight="1">
      <c r="A220" s="26"/>
      <c r="B220" s="144"/>
      <c r="C220" s="158" t="s">
        <v>360</v>
      </c>
      <c r="D220" s="158" t="s">
        <v>285</v>
      </c>
      <c r="E220" s="159" t="s">
        <v>1142</v>
      </c>
      <c r="F220" s="160" t="s">
        <v>1143</v>
      </c>
      <c r="G220" s="161" t="s">
        <v>254</v>
      </c>
      <c r="H220" s="162">
        <v>3</v>
      </c>
      <c r="I220" s="163">
        <v>59.92</v>
      </c>
      <c r="J220" s="163">
        <f t="shared" si="20"/>
        <v>179.76</v>
      </c>
      <c r="K220" s="164"/>
      <c r="L220" s="165"/>
      <c r="M220" s="166" t="s">
        <v>1</v>
      </c>
      <c r="N220" s="167" t="s">
        <v>35</v>
      </c>
      <c r="O220" s="154">
        <v>0</v>
      </c>
      <c r="P220" s="154">
        <f t="shared" si="21"/>
        <v>0</v>
      </c>
      <c r="Q220" s="154">
        <v>0</v>
      </c>
      <c r="R220" s="154">
        <f t="shared" si="22"/>
        <v>0</v>
      </c>
      <c r="S220" s="154">
        <v>0</v>
      </c>
      <c r="T220" s="155">
        <f t="shared" si="2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6" t="s">
        <v>949</v>
      </c>
      <c r="AT220" s="156" t="s">
        <v>285</v>
      </c>
      <c r="AU220" s="156" t="s">
        <v>182</v>
      </c>
      <c r="AY220" s="14" t="s">
        <v>175</v>
      </c>
      <c r="BE220" s="157">
        <f t="shared" si="24"/>
        <v>0</v>
      </c>
      <c r="BF220" s="157">
        <f t="shared" si="25"/>
        <v>179.76</v>
      </c>
      <c r="BG220" s="157">
        <f t="shared" si="26"/>
        <v>0</v>
      </c>
      <c r="BH220" s="157">
        <f t="shared" si="27"/>
        <v>0</v>
      </c>
      <c r="BI220" s="157">
        <f t="shared" si="28"/>
        <v>0</v>
      </c>
      <c r="BJ220" s="14" t="s">
        <v>182</v>
      </c>
      <c r="BK220" s="157">
        <f t="shared" si="29"/>
        <v>179.76</v>
      </c>
      <c r="BL220" s="14" t="s">
        <v>296</v>
      </c>
      <c r="BM220" s="156" t="s">
        <v>553</v>
      </c>
    </row>
    <row r="221" spans="1:65" s="2" customFormat="1" ht="16.5" customHeight="1">
      <c r="A221" s="26"/>
      <c r="B221" s="144"/>
      <c r="C221" s="158" t="s">
        <v>355</v>
      </c>
      <c r="D221" s="158" t="s">
        <v>285</v>
      </c>
      <c r="E221" s="159" t="s">
        <v>1144</v>
      </c>
      <c r="F221" s="160" t="s">
        <v>1145</v>
      </c>
      <c r="G221" s="161" t="s">
        <v>254</v>
      </c>
      <c r="H221" s="162">
        <v>3</v>
      </c>
      <c r="I221" s="163">
        <v>1.79</v>
      </c>
      <c r="J221" s="163">
        <f t="shared" si="20"/>
        <v>5.37</v>
      </c>
      <c r="K221" s="164"/>
      <c r="L221" s="165"/>
      <c r="M221" s="166" t="s">
        <v>1</v>
      </c>
      <c r="N221" s="167" t="s">
        <v>35</v>
      </c>
      <c r="O221" s="154">
        <v>0</v>
      </c>
      <c r="P221" s="154">
        <f t="shared" si="21"/>
        <v>0</v>
      </c>
      <c r="Q221" s="154">
        <v>0</v>
      </c>
      <c r="R221" s="154">
        <f t="shared" si="22"/>
        <v>0</v>
      </c>
      <c r="S221" s="154">
        <v>0</v>
      </c>
      <c r="T221" s="155">
        <f t="shared" si="2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6" t="s">
        <v>949</v>
      </c>
      <c r="AT221" s="156" t="s">
        <v>285</v>
      </c>
      <c r="AU221" s="156" t="s">
        <v>182</v>
      </c>
      <c r="AY221" s="14" t="s">
        <v>175</v>
      </c>
      <c r="BE221" s="157">
        <f t="shared" si="24"/>
        <v>0</v>
      </c>
      <c r="BF221" s="157">
        <f t="shared" si="25"/>
        <v>5.37</v>
      </c>
      <c r="BG221" s="157">
        <f t="shared" si="26"/>
        <v>0</v>
      </c>
      <c r="BH221" s="157">
        <f t="shared" si="27"/>
        <v>0</v>
      </c>
      <c r="BI221" s="157">
        <f t="shared" si="28"/>
        <v>0</v>
      </c>
      <c r="BJ221" s="14" t="s">
        <v>182</v>
      </c>
      <c r="BK221" s="157">
        <f t="shared" si="29"/>
        <v>5.37</v>
      </c>
      <c r="BL221" s="14" t="s">
        <v>296</v>
      </c>
      <c r="BM221" s="156" t="s">
        <v>556</v>
      </c>
    </row>
    <row r="222" spans="1:65" s="2" customFormat="1" ht="16.5" customHeight="1">
      <c r="A222" s="26"/>
      <c r="B222" s="144"/>
      <c r="C222" s="145" t="s">
        <v>367</v>
      </c>
      <c r="D222" s="145" t="s">
        <v>177</v>
      </c>
      <c r="E222" s="146" t="s">
        <v>1146</v>
      </c>
      <c r="F222" s="147" t="s">
        <v>1147</v>
      </c>
      <c r="G222" s="148" t="s">
        <v>1148</v>
      </c>
      <c r="H222" s="149">
        <v>1</v>
      </c>
      <c r="I222" s="150">
        <v>45.5</v>
      </c>
      <c r="J222" s="150">
        <f t="shared" si="20"/>
        <v>45.5</v>
      </c>
      <c r="K222" s="151"/>
      <c r="L222" s="27"/>
      <c r="M222" s="152" t="s">
        <v>1</v>
      </c>
      <c r="N222" s="153" t="s">
        <v>35</v>
      </c>
      <c r="O222" s="154">
        <v>0</v>
      </c>
      <c r="P222" s="154">
        <f t="shared" si="21"/>
        <v>0</v>
      </c>
      <c r="Q222" s="154">
        <v>0</v>
      </c>
      <c r="R222" s="154">
        <f t="shared" si="22"/>
        <v>0</v>
      </c>
      <c r="S222" s="154">
        <v>0</v>
      </c>
      <c r="T222" s="155">
        <f t="shared" si="23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6" t="s">
        <v>296</v>
      </c>
      <c r="AT222" s="156" t="s">
        <v>177</v>
      </c>
      <c r="AU222" s="156" t="s">
        <v>182</v>
      </c>
      <c r="AY222" s="14" t="s">
        <v>175</v>
      </c>
      <c r="BE222" s="157">
        <f t="shared" si="24"/>
        <v>0</v>
      </c>
      <c r="BF222" s="157">
        <f t="shared" si="25"/>
        <v>45.5</v>
      </c>
      <c r="BG222" s="157">
        <f t="shared" si="26"/>
        <v>0</v>
      </c>
      <c r="BH222" s="157">
        <f t="shared" si="27"/>
        <v>0</v>
      </c>
      <c r="BI222" s="157">
        <f t="shared" si="28"/>
        <v>0</v>
      </c>
      <c r="BJ222" s="14" t="s">
        <v>182</v>
      </c>
      <c r="BK222" s="157">
        <f t="shared" si="29"/>
        <v>45.5</v>
      </c>
      <c r="BL222" s="14" t="s">
        <v>296</v>
      </c>
      <c r="BM222" s="156" t="s">
        <v>560</v>
      </c>
    </row>
    <row r="223" spans="1:65" s="2" customFormat="1" ht="16.5" customHeight="1">
      <c r="A223" s="26"/>
      <c r="B223" s="144"/>
      <c r="C223" s="145" t="s">
        <v>550</v>
      </c>
      <c r="D223" s="145" t="s">
        <v>177</v>
      </c>
      <c r="E223" s="146" t="s">
        <v>1052</v>
      </c>
      <c r="F223" s="147" t="s">
        <v>1053</v>
      </c>
      <c r="G223" s="148" t="s">
        <v>464</v>
      </c>
      <c r="H223" s="149">
        <v>29.5</v>
      </c>
      <c r="I223" s="150">
        <v>2.52</v>
      </c>
      <c r="J223" s="150">
        <f t="shared" si="20"/>
        <v>74.34</v>
      </c>
      <c r="K223" s="151"/>
      <c r="L223" s="27"/>
      <c r="M223" s="152" t="s">
        <v>1</v>
      </c>
      <c r="N223" s="153" t="s">
        <v>35</v>
      </c>
      <c r="O223" s="154">
        <v>0</v>
      </c>
      <c r="P223" s="154">
        <f t="shared" si="21"/>
        <v>0</v>
      </c>
      <c r="Q223" s="154">
        <v>0</v>
      </c>
      <c r="R223" s="154">
        <f t="shared" si="22"/>
        <v>0</v>
      </c>
      <c r="S223" s="154">
        <v>0</v>
      </c>
      <c r="T223" s="155">
        <f t="shared" si="23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6" t="s">
        <v>296</v>
      </c>
      <c r="AT223" s="156" t="s">
        <v>177</v>
      </c>
      <c r="AU223" s="156" t="s">
        <v>182</v>
      </c>
      <c r="AY223" s="14" t="s">
        <v>175</v>
      </c>
      <c r="BE223" s="157">
        <f t="shared" si="24"/>
        <v>0</v>
      </c>
      <c r="BF223" s="157">
        <f t="shared" si="25"/>
        <v>74.34</v>
      </c>
      <c r="BG223" s="157">
        <f t="shared" si="26"/>
        <v>0</v>
      </c>
      <c r="BH223" s="157">
        <f t="shared" si="27"/>
        <v>0</v>
      </c>
      <c r="BI223" s="157">
        <f t="shared" si="28"/>
        <v>0</v>
      </c>
      <c r="BJ223" s="14" t="s">
        <v>182</v>
      </c>
      <c r="BK223" s="157">
        <f t="shared" si="29"/>
        <v>74.34</v>
      </c>
      <c r="BL223" s="14" t="s">
        <v>296</v>
      </c>
      <c r="BM223" s="156" t="s">
        <v>563</v>
      </c>
    </row>
    <row r="224" spans="1:65" s="2" customFormat="1" ht="16.5" customHeight="1">
      <c r="A224" s="26"/>
      <c r="B224" s="144"/>
      <c r="C224" s="145" t="s">
        <v>371</v>
      </c>
      <c r="D224" s="145" t="s">
        <v>177</v>
      </c>
      <c r="E224" s="146" t="s">
        <v>1054</v>
      </c>
      <c r="F224" s="147" t="s">
        <v>1055</v>
      </c>
      <c r="G224" s="148" t="s">
        <v>464</v>
      </c>
      <c r="H224" s="149">
        <v>36.200000000000003</v>
      </c>
      <c r="I224" s="150">
        <v>3.6749999999999998</v>
      </c>
      <c r="J224" s="150">
        <f t="shared" si="20"/>
        <v>133.04</v>
      </c>
      <c r="K224" s="151"/>
      <c r="L224" s="27"/>
      <c r="M224" s="152" t="s">
        <v>1</v>
      </c>
      <c r="N224" s="153" t="s">
        <v>35</v>
      </c>
      <c r="O224" s="154">
        <v>0</v>
      </c>
      <c r="P224" s="154">
        <f t="shared" si="21"/>
        <v>0</v>
      </c>
      <c r="Q224" s="154">
        <v>0</v>
      </c>
      <c r="R224" s="154">
        <f t="shared" si="22"/>
        <v>0</v>
      </c>
      <c r="S224" s="154">
        <v>0</v>
      </c>
      <c r="T224" s="155">
        <f t="shared" si="2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6" t="s">
        <v>296</v>
      </c>
      <c r="AT224" s="156" t="s">
        <v>177</v>
      </c>
      <c r="AU224" s="156" t="s">
        <v>182</v>
      </c>
      <c r="AY224" s="14" t="s">
        <v>175</v>
      </c>
      <c r="BE224" s="157">
        <f t="shared" si="24"/>
        <v>0</v>
      </c>
      <c r="BF224" s="157">
        <f t="shared" si="25"/>
        <v>133.04</v>
      </c>
      <c r="BG224" s="157">
        <f t="shared" si="26"/>
        <v>0</v>
      </c>
      <c r="BH224" s="157">
        <f t="shared" si="27"/>
        <v>0</v>
      </c>
      <c r="BI224" s="157">
        <f t="shared" si="28"/>
        <v>0</v>
      </c>
      <c r="BJ224" s="14" t="s">
        <v>182</v>
      </c>
      <c r="BK224" s="157">
        <f t="shared" si="29"/>
        <v>133.04</v>
      </c>
      <c r="BL224" s="14" t="s">
        <v>296</v>
      </c>
      <c r="BM224" s="156" t="s">
        <v>567</v>
      </c>
    </row>
    <row r="225" spans="1:65" s="2" customFormat="1" ht="16.5" customHeight="1">
      <c r="A225" s="26"/>
      <c r="B225" s="144"/>
      <c r="C225" s="145" t="s">
        <v>557</v>
      </c>
      <c r="D225" s="145" t="s">
        <v>177</v>
      </c>
      <c r="E225" s="146" t="s">
        <v>1054</v>
      </c>
      <c r="F225" s="147" t="s">
        <v>1055</v>
      </c>
      <c r="G225" s="148" t="s">
        <v>464</v>
      </c>
      <c r="H225" s="149">
        <v>16.350000000000001</v>
      </c>
      <c r="I225" s="150">
        <v>3.6749999999999998</v>
      </c>
      <c r="J225" s="150">
        <f t="shared" si="20"/>
        <v>60.09</v>
      </c>
      <c r="K225" s="151"/>
      <c r="L225" s="27"/>
      <c r="M225" s="152" t="s">
        <v>1</v>
      </c>
      <c r="N225" s="153" t="s">
        <v>35</v>
      </c>
      <c r="O225" s="154">
        <v>0</v>
      </c>
      <c r="P225" s="154">
        <f t="shared" si="21"/>
        <v>0</v>
      </c>
      <c r="Q225" s="154">
        <v>0</v>
      </c>
      <c r="R225" s="154">
        <f t="shared" si="22"/>
        <v>0</v>
      </c>
      <c r="S225" s="154">
        <v>0</v>
      </c>
      <c r="T225" s="155">
        <f t="shared" si="23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6" t="s">
        <v>296</v>
      </c>
      <c r="AT225" s="156" t="s">
        <v>177</v>
      </c>
      <c r="AU225" s="156" t="s">
        <v>182</v>
      </c>
      <c r="AY225" s="14" t="s">
        <v>175</v>
      </c>
      <c r="BE225" s="157">
        <f t="shared" si="24"/>
        <v>0</v>
      </c>
      <c r="BF225" s="157">
        <f t="shared" si="25"/>
        <v>60.09</v>
      </c>
      <c r="BG225" s="157">
        <f t="shared" si="26"/>
        <v>0</v>
      </c>
      <c r="BH225" s="157">
        <f t="shared" si="27"/>
        <v>0</v>
      </c>
      <c r="BI225" s="157">
        <f t="shared" si="28"/>
        <v>0</v>
      </c>
      <c r="BJ225" s="14" t="s">
        <v>182</v>
      </c>
      <c r="BK225" s="157">
        <f t="shared" si="29"/>
        <v>60.09</v>
      </c>
      <c r="BL225" s="14" t="s">
        <v>296</v>
      </c>
      <c r="BM225" s="156" t="s">
        <v>570</v>
      </c>
    </row>
    <row r="226" spans="1:65" s="2" customFormat="1" ht="16.5" customHeight="1">
      <c r="A226" s="26"/>
      <c r="B226" s="144"/>
      <c r="C226" s="145" t="s">
        <v>374</v>
      </c>
      <c r="D226" s="145" t="s">
        <v>177</v>
      </c>
      <c r="E226" s="146" t="s">
        <v>1056</v>
      </c>
      <c r="F226" s="147" t="s">
        <v>1057</v>
      </c>
      <c r="G226" s="148" t="s">
        <v>464</v>
      </c>
      <c r="H226" s="149">
        <v>45.39</v>
      </c>
      <c r="I226" s="150">
        <v>3.01</v>
      </c>
      <c r="J226" s="150">
        <f t="shared" si="20"/>
        <v>136.62</v>
      </c>
      <c r="K226" s="151"/>
      <c r="L226" s="27"/>
      <c r="M226" s="152" t="s">
        <v>1</v>
      </c>
      <c r="N226" s="153" t="s">
        <v>35</v>
      </c>
      <c r="O226" s="154">
        <v>0</v>
      </c>
      <c r="P226" s="154">
        <f t="shared" si="21"/>
        <v>0</v>
      </c>
      <c r="Q226" s="154">
        <v>0</v>
      </c>
      <c r="R226" s="154">
        <f t="shared" si="22"/>
        <v>0</v>
      </c>
      <c r="S226" s="154">
        <v>0</v>
      </c>
      <c r="T226" s="155">
        <f t="shared" si="2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6" t="s">
        <v>296</v>
      </c>
      <c r="AT226" s="156" t="s">
        <v>177</v>
      </c>
      <c r="AU226" s="156" t="s">
        <v>182</v>
      </c>
      <c r="AY226" s="14" t="s">
        <v>175</v>
      </c>
      <c r="BE226" s="157">
        <f t="shared" si="24"/>
        <v>0</v>
      </c>
      <c r="BF226" s="157">
        <f t="shared" si="25"/>
        <v>136.62</v>
      </c>
      <c r="BG226" s="157">
        <f t="shared" si="26"/>
        <v>0</v>
      </c>
      <c r="BH226" s="157">
        <f t="shared" si="27"/>
        <v>0</v>
      </c>
      <c r="BI226" s="157">
        <f t="shared" si="28"/>
        <v>0</v>
      </c>
      <c r="BJ226" s="14" t="s">
        <v>182</v>
      </c>
      <c r="BK226" s="157">
        <f t="shared" si="29"/>
        <v>136.62</v>
      </c>
      <c r="BL226" s="14" t="s">
        <v>296</v>
      </c>
      <c r="BM226" s="156" t="s">
        <v>574</v>
      </c>
    </row>
    <row r="227" spans="1:65" s="2" customFormat="1" ht="16.5" customHeight="1">
      <c r="A227" s="26"/>
      <c r="B227" s="144"/>
      <c r="C227" s="145" t="s">
        <v>564</v>
      </c>
      <c r="D227" s="145" t="s">
        <v>177</v>
      </c>
      <c r="E227" s="146" t="s">
        <v>1056</v>
      </c>
      <c r="F227" s="147" t="s">
        <v>1057</v>
      </c>
      <c r="G227" s="148" t="s">
        <v>464</v>
      </c>
      <c r="H227" s="149">
        <v>23.155999999999999</v>
      </c>
      <c r="I227" s="150">
        <v>3.01</v>
      </c>
      <c r="J227" s="150">
        <f t="shared" si="20"/>
        <v>69.7</v>
      </c>
      <c r="K227" s="151"/>
      <c r="L227" s="27"/>
      <c r="M227" s="168" t="s">
        <v>1</v>
      </c>
      <c r="N227" s="169" t="s">
        <v>35</v>
      </c>
      <c r="O227" s="170">
        <v>0</v>
      </c>
      <c r="P227" s="170">
        <f t="shared" si="21"/>
        <v>0</v>
      </c>
      <c r="Q227" s="170">
        <v>0</v>
      </c>
      <c r="R227" s="170">
        <f t="shared" si="22"/>
        <v>0</v>
      </c>
      <c r="S227" s="170">
        <v>0</v>
      </c>
      <c r="T227" s="171">
        <f t="shared" si="2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6" t="s">
        <v>296</v>
      </c>
      <c r="AT227" s="156" t="s">
        <v>177</v>
      </c>
      <c r="AU227" s="156" t="s">
        <v>182</v>
      </c>
      <c r="AY227" s="14" t="s">
        <v>175</v>
      </c>
      <c r="BE227" s="157">
        <f t="shared" si="24"/>
        <v>0</v>
      </c>
      <c r="BF227" s="157">
        <f t="shared" si="25"/>
        <v>69.7</v>
      </c>
      <c r="BG227" s="157">
        <f t="shared" si="26"/>
        <v>0</v>
      </c>
      <c r="BH227" s="157">
        <f t="shared" si="27"/>
        <v>0</v>
      </c>
      <c r="BI227" s="157">
        <f t="shared" si="28"/>
        <v>0</v>
      </c>
      <c r="BJ227" s="14" t="s">
        <v>182</v>
      </c>
      <c r="BK227" s="157">
        <f t="shared" si="29"/>
        <v>69.7</v>
      </c>
      <c r="BL227" s="14" t="s">
        <v>296</v>
      </c>
      <c r="BM227" s="156" t="s">
        <v>577</v>
      </c>
    </row>
    <row r="228" spans="1:65" s="2" customFormat="1" ht="6.9" customHeight="1">
      <c r="A228" s="26"/>
      <c r="B228" s="44"/>
      <c r="C228" s="45"/>
      <c r="D228" s="45"/>
      <c r="E228" s="45"/>
      <c r="F228" s="45"/>
      <c r="G228" s="45"/>
      <c r="H228" s="45"/>
      <c r="I228" s="45"/>
      <c r="J228" s="45"/>
      <c r="K228" s="45"/>
      <c r="L228" s="27"/>
      <c r="M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</row>
  </sheetData>
  <autoFilter ref="C118:K227" xr:uid="{00000000-0009-0000-0000-00000B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M228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100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1150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ROUND(J119, 2)</f>
        <v>11410.91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ROUND((SUM(BE119:BE227)),  2)</f>
        <v>0</v>
      </c>
      <c r="G33" s="98"/>
      <c r="H33" s="98"/>
      <c r="I33" s="99">
        <v>0.2</v>
      </c>
      <c r="J33" s="97">
        <f>ROUND(((SUM(BE119:BE227))*I33),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ROUND((SUM(BF119:BF227)),  2)</f>
        <v>11410.91</v>
      </c>
      <c r="G34" s="26"/>
      <c r="H34" s="26"/>
      <c r="I34" s="101">
        <v>0.2</v>
      </c>
      <c r="J34" s="100">
        <f>ROUND(((SUM(BF119:BF227))*I34),  2)</f>
        <v>2282.1799999999998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ROUND((SUM(BG119:BG227)),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ROUND((SUM(BH119:BH227)),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ROUND((SUM(BI119:BI227)),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13693.09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SO-04C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J119</f>
        <v>11410.91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939</v>
      </c>
      <c r="E97" s="115"/>
      <c r="F97" s="115"/>
      <c r="G97" s="115"/>
      <c r="H97" s="115"/>
      <c r="I97" s="115"/>
      <c r="J97" s="116">
        <f>J120</f>
        <v>11410.91</v>
      </c>
      <c r="L97" s="113"/>
    </row>
    <row r="98" spans="1:31" s="10" customFormat="1" ht="19.95" hidden="1" customHeight="1">
      <c r="B98" s="117"/>
      <c r="D98" s="118" t="s">
        <v>940</v>
      </c>
      <c r="E98" s="119"/>
      <c r="F98" s="119"/>
      <c r="G98" s="119"/>
      <c r="H98" s="119"/>
      <c r="I98" s="119"/>
      <c r="J98" s="120">
        <f>J121</f>
        <v>6392.82</v>
      </c>
      <c r="L98" s="117"/>
    </row>
    <row r="99" spans="1:31" s="10" customFormat="1" ht="19.95" hidden="1" customHeight="1">
      <c r="B99" s="117"/>
      <c r="D99" s="118" t="s">
        <v>941</v>
      </c>
      <c r="E99" s="119"/>
      <c r="F99" s="119"/>
      <c r="G99" s="119"/>
      <c r="H99" s="119"/>
      <c r="I99" s="119"/>
      <c r="J99" s="120">
        <f>J179</f>
        <v>5018.0900000000011</v>
      </c>
      <c r="L99" s="117"/>
    </row>
    <row r="100" spans="1:31" s="2" customFormat="1" ht="21.75" hidden="1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2" customFormat="1" ht="6.9" hidden="1" customHeight="1">
      <c r="A101" s="26"/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9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ht="10.199999999999999" hidden="1"/>
    <row r="103" spans="1:31" ht="10.199999999999999" hidden="1"/>
    <row r="104" spans="1:31" ht="10.199999999999999" hidden="1"/>
    <row r="105" spans="1:31" s="2" customFormat="1" ht="6.9" customHeight="1">
      <c r="A105" s="26"/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24.9" customHeight="1">
      <c r="A106" s="26"/>
      <c r="B106" s="27"/>
      <c r="C106" s="18" t="s">
        <v>161</v>
      </c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13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6.5" customHeight="1">
      <c r="A109" s="26"/>
      <c r="B109" s="27"/>
      <c r="C109" s="26"/>
      <c r="D109" s="26"/>
      <c r="E109" s="211" t="str">
        <f>E7</f>
        <v>Prestúpne Bývanie JELKA</v>
      </c>
      <c r="F109" s="212"/>
      <c r="G109" s="212"/>
      <c r="H109" s="212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132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177" t="str">
        <f>E9</f>
        <v>SO-04C - Rozpočet</v>
      </c>
      <c r="F111" s="213"/>
      <c r="G111" s="213"/>
      <c r="H111" s="213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17</v>
      </c>
      <c r="D113" s="26"/>
      <c r="E113" s="26"/>
      <c r="F113" s="21" t="str">
        <f>F12</f>
        <v xml:space="preserve"> </v>
      </c>
      <c r="G113" s="26"/>
      <c r="H113" s="26"/>
      <c r="I113" s="23" t="s">
        <v>19</v>
      </c>
      <c r="J113" s="52" t="str">
        <f>IF(J12="","",J12)</f>
        <v>1. 3. 2022</v>
      </c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15" customHeight="1">
      <c r="A115" s="26"/>
      <c r="B115" s="27"/>
      <c r="C115" s="23" t="s">
        <v>21</v>
      </c>
      <c r="D115" s="26"/>
      <c r="E115" s="26"/>
      <c r="F115" s="21" t="str">
        <f>E15</f>
        <v xml:space="preserve"> </v>
      </c>
      <c r="G115" s="26"/>
      <c r="H115" s="26"/>
      <c r="I115" s="23" t="s">
        <v>25</v>
      </c>
      <c r="J115" s="24" t="str">
        <f>E21</f>
        <v xml:space="preserve"> 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15" customHeight="1">
      <c r="A116" s="26"/>
      <c r="B116" s="27"/>
      <c r="C116" s="23" t="s">
        <v>24</v>
      </c>
      <c r="D116" s="26"/>
      <c r="E116" s="26"/>
      <c r="F116" s="21" t="str">
        <f>IF(E18="","",E18)</f>
        <v xml:space="preserve"> </v>
      </c>
      <c r="G116" s="26"/>
      <c r="H116" s="26"/>
      <c r="I116" s="23" t="s">
        <v>27</v>
      </c>
      <c r="J116" s="24" t="str">
        <f>E24</f>
        <v xml:space="preserve"> </v>
      </c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0.3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11" customFormat="1" ht="29.25" customHeight="1">
      <c r="A118" s="121"/>
      <c r="B118" s="122"/>
      <c r="C118" s="123" t="s">
        <v>162</v>
      </c>
      <c r="D118" s="124" t="s">
        <v>54</v>
      </c>
      <c r="E118" s="124" t="s">
        <v>50</v>
      </c>
      <c r="F118" s="124" t="s">
        <v>51</v>
      </c>
      <c r="G118" s="124" t="s">
        <v>163</v>
      </c>
      <c r="H118" s="124" t="s">
        <v>164</v>
      </c>
      <c r="I118" s="124" t="s">
        <v>165</v>
      </c>
      <c r="J118" s="125" t="s">
        <v>136</v>
      </c>
      <c r="K118" s="126" t="s">
        <v>166</v>
      </c>
      <c r="L118" s="127"/>
      <c r="M118" s="59" t="s">
        <v>1</v>
      </c>
      <c r="N118" s="60" t="s">
        <v>33</v>
      </c>
      <c r="O118" s="60" t="s">
        <v>167</v>
      </c>
      <c r="P118" s="60" t="s">
        <v>168</v>
      </c>
      <c r="Q118" s="60" t="s">
        <v>169</v>
      </c>
      <c r="R118" s="60" t="s">
        <v>170</v>
      </c>
      <c r="S118" s="60" t="s">
        <v>171</v>
      </c>
      <c r="T118" s="61" t="s">
        <v>172</v>
      </c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</row>
    <row r="119" spans="1:65" s="2" customFormat="1" ht="22.8" customHeight="1">
      <c r="A119" s="26"/>
      <c r="B119" s="27"/>
      <c r="C119" s="66" t="s">
        <v>137</v>
      </c>
      <c r="D119" s="26"/>
      <c r="E119" s="26"/>
      <c r="F119" s="26"/>
      <c r="G119" s="26"/>
      <c r="H119" s="26"/>
      <c r="I119" s="26"/>
      <c r="J119" s="128">
        <f>BK119</f>
        <v>11410.91</v>
      </c>
      <c r="K119" s="26"/>
      <c r="L119" s="27"/>
      <c r="M119" s="62"/>
      <c r="N119" s="53"/>
      <c r="O119" s="63"/>
      <c r="P119" s="129">
        <f>P120</f>
        <v>282.52078</v>
      </c>
      <c r="Q119" s="63"/>
      <c r="R119" s="129">
        <f>R120</f>
        <v>1.0822963999999999</v>
      </c>
      <c r="S119" s="63"/>
      <c r="T119" s="130">
        <f>T120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T119" s="14" t="s">
        <v>68</v>
      </c>
      <c r="AU119" s="14" t="s">
        <v>138</v>
      </c>
      <c r="BK119" s="131">
        <f>BK120</f>
        <v>11410.91</v>
      </c>
    </row>
    <row r="120" spans="1:65" s="12" customFormat="1" ht="25.95" customHeight="1">
      <c r="B120" s="132"/>
      <c r="D120" s="133" t="s">
        <v>68</v>
      </c>
      <c r="E120" s="134" t="s">
        <v>285</v>
      </c>
      <c r="F120" s="134" t="s">
        <v>942</v>
      </c>
      <c r="J120" s="135">
        <f>BK120</f>
        <v>11410.91</v>
      </c>
      <c r="L120" s="132"/>
      <c r="M120" s="136"/>
      <c r="N120" s="137"/>
      <c r="O120" s="137"/>
      <c r="P120" s="138">
        <f>P121+P179</f>
        <v>282.52078</v>
      </c>
      <c r="Q120" s="137"/>
      <c r="R120" s="138">
        <f>R121+R179</f>
        <v>1.0822963999999999</v>
      </c>
      <c r="S120" s="137"/>
      <c r="T120" s="139">
        <f>T121+T179</f>
        <v>0</v>
      </c>
      <c r="AR120" s="133" t="s">
        <v>185</v>
      </c>
      <c r="AT120" s="140" t="s">
        <v>68</v>
      </c>
      <c r="AU120" s="140" t="s">
        <v>69</v>
      </c>
      <c r="AY120" s="133" t="s">
        <v>175</v>
      </c>
      <c r="BK120" s="141">
        <f>BK121+BK179</f>
        <v>11410.91</v>
      </c>
    </row>
    <row r="121" spans="1:65" s="12" customFormat="1" ht="22.8" customHeight="1">
      <c r="B121" s="132"/>
      <c r="D121" s="133" t="s">
        <v>68</v>
      </c>
      <c r="E121" s="142" t="s">
        <v>943</v>
      </c>
      <c r="F121" s="142" t="s">
        <v>944</v>
      </c>
      <c r="J121" s="143">
        <f>BK121</f>
        <v>6392.82</v>
      </c>
      <c r="L121" s="132"/>
      <c r="M121" s="136"/>
      <c r="N121" s="137"/>
      <c r="O121" s="137"/>
      <c r="P121" s="138">
        <f>SUM(P122:P178)</f>
        <v>220.85978</v>
      </c>
      <c r="Q121" s="137"/>
      <c r="R121" s="138">
        <f>SUM(R122:R178)</f>
        <v>0.43750640000000002</v>
      </c>
      <c r="S121" s="137"/>
      <c r="T121" s="139">
        <f>SUM(T122:T178)</f>
        <v>0</v>
      </c>
      <c r="AR121" s="133" t="s">
        <v>185</v>
      </c>
      <c r="AT121" s="140" t="s">
        <v>68</v>
      </c>
      <c r="AU121" s="140" t="s">
        <v>77</v>
      </c>
      <c r="AY121" s="133" t="s">
        <v>175</v>
      </c>
      <c r="BK121" s="141">
        <f>SUM(BK122:BK178)</f>
        <v>6392.82</v>
      </c>
    </row>
    <row r="122" spans="1:65" s="2" customFormat="1" ht="21.75" customHeight="1">
      <c r="A122" s="26"/>
      <c r="B122" s="144"/>
      <c r="C122" s="145" t="s">
        <v>77</v>
      </c>
      <c r="D122" s="145" t="s">
        <v>177</v>
      </c>
      <c r="E122" s="146" t="s">
        <v>945</v>
      </c>
      <c r="F122" s="147" t="s">
        <v>946</v>
      </c>
      <c r="G122" s="148" t="s">
        <v>254</v>
      </c>
      <c r="H122" s="149">
        <v>45</v>
      </c>
      <c r="I122" s="150">
        <v>0.96</v>
      </c>
      <c r="J122" s="150">
        <f t="shared" ref="J122:J153" si="0">ROUND(I122*H122,2)</f>
        <v>43.2</v>
      </c>
      <c r="K122" s="151"/>
      <c r="L122" s="27"/>
      <c r="M122" s="152" t="s">
        <v>1</v>
      </c>
      <c r="N122" s="153" t="s">
        <v>35</v>
      </c>
      <c r="O122" s="154">
        <v>8.5999999999999993E-2</v>
      </c>
      <c r="P122" s="154">
        <f t="shared" ref="P122:P153" si="1">O122*H122</f>
        <v>3.8699999999999997</v>
      </c>
      <c r="Q122" s="154">
        <v>0</v>
      </c>
      <c r="R122" s="154">
        <f t="shared" ref="R122:R153" si="2">Q122*H122</f>
        <v>0</v>
      </c>
      <c r="S122" s="154">
        <v>0</v>
      </c>
      <c r="T122" s="155">
        <f t="shared" ref="T122:T153" si="3"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6" t="s">
        <v>296</v>
      </c>
      <c r="AT122" s="156" t="s">
        <v>177</v>
      </c>
      <c r="AU122" s="156" t="s">
        <v>182</v>
      </c>
      <c r="AY122" s="14" t="s">
        <v>175</v>
      </c>
      <c r="BE122" s="157">
        <f t="shared" ref="BE122:BE153" si="4">IF(N122="základná",J122,0)</f>
        <v>0</v>
      </c>
      <c r="BF122" s="157">
        <f t="shared" ref="BF122:BF153" si="5">IF(N122="znížená",J122,0)</f>
        <v>43.2</v>
      </c>
      <c r="BG122" s="157">
        <f t="shared" ref="BG122:BG153" si="6">IF(N122="zákl. prenesená",J122,0)</f>
        <v>0</v>
      </c>
      <c r="BH122" s="157">
        <f t="shared" ref="BH122:BH153" si="7">IF(N122="zníž. prenesená",J122,0)</f>
        <v>0</v>
      </c>
      <c r="BI122" s="157">
        <f t="shared" ref="BI122:BI153" si="8">IF(N122="nulová",J122,0)</f>
        <v>0</v>
      </c>
      <c r="BJ122" s="14" t="s">
        <v>182</v>
      </c>
      <c r="BK122" s="157">
        <f t="shared" ref="BK122:BK153" si="9">ROUND(I122*H122,2)</f>
        <v>43.2</v>
      </c>
      <c r="BL122" s="14" t="s">
        <v>296</v>
      </c>
      <c r="BM122" s="156" t="s">
        <v>182</v>
      </c>
    </row>
    <row r="123" spans="1:65" s="2" customFormat="1" ht="16.5" customHeight="1">
      <c r="A123" s="26"/>
      <c r="B123" s="144"/>
      <c r="C123" s="158" t="s">
        <v>182</v>
      </c>
      <c r="D123" s="158" t="s">
        <v>285</v>
      </c>
      <c r="E123" s="159" t="s">
        <v>947</v>
      </c>
      <c r="F123" s="160" t="s">
        <v>948</v>
      </c>
      <c r="G123" s="161" t="s">
        <v>254</v>
      </c>
      <c r="H123" s="162">
        <v>45</v>
      </c>
      <c r="I123" s="163">
        <v>0.2</v>
      </c>
      <c r="J123" s="163">
        <f t="shared" si="0"/>
        <v>9</v>
      </c>
      <c r="K123" s="164"/>
      <c r="L123" s="165"/>
      <c r="M123" s="166" t="s">
        <v>1</v>
      </c>
      <c r="N123" s="167" t="s">
        <v>35</v>
      </c>
      <c r="O123" s="154">
        <v>0</v>
      </c>
      <c r="P123" s="154">
        <f t="shared" si="1"/>
        <v>0</v>
      </c>
      <c r="Q123" s="154">
        <v>0</v>
      </c>
      <c r="R123" s="154">
        <f t="shared" si="2"/>
        <v>0</v>
      </c>
      <c r="S123" s="154">
        <v>0</v>
      </c>
      <c r="T123" s="155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6" t="s">
        <v>949</v>
      </c>
      <c r="AT123" s="156" t="s">
        <v>285</v>
      </c>
      <c r="AU123" s="156" t="s">
        <v>182</v>
      </c>
      <c r="AY123" s="14" t="s">
        <v>175</v>
      </c>
      <c r="BE123" s="157">
        <f t="shared" si="4"/>
        <v>0</v>
      </c>
      <c r="BF123" s="157">
        <f t="shared" si="5"/>
        <v>9</v>
      </c>
      <c r="BG123" s="157">
        <f t="shared" si="6"/>
        <v>0</v>
      </c>
      <c r="BH123" s="157">
        <f t="shared" si="7"/>
        <v>0</v>
      </c>
      <c r="BI123" s="157">
        <f t="shared" si="8"/>
        <v>0</v>
      </c>
      <c r="BJ123" s="14" t="s">
        <v>182</v>
      </c>
      <c r="BK123" s="157">
        <f t="shared" si="9"/>
        <v>9</v>
      </c>
      <c r="BL123" s="14" t="s">
        <v>296</v>
      </c>
      <c r="BM123" s="156" t="s">
        <v>181</v>
      </c>
    </row>
    <row r="124" spans="1:65" s="2" customFormat="1" ht="24.15" customHeight="1">
      <c r="A124" s="26"/>
      <c r="B124" s="144"/>
      <c r="C124" s="145" t="s">
        <v>185</v>
      </c>
      <c r="D124" s="145" t="s">
        <v>177</v>
      </c>
      <c r="E124" s="146" t="s">
        <v>950</v>
      </c>
      <c r="F124" s="147" t="s">
        <v>951</v>
      </c>
      <c r="G124" s="148" t="s">
        <v>254</v>
      </c>
      <c r="H124" s="149">
        <v>15</v>
      </c>
      <c r="I124" s="150">
        <v>2.66</v>
      </c>
      <c r="J124" s="150">
        <f t="shared" si="0"/>
        <v>39.9</v>
      </c>
      <c r="K124" s="151"/>
      <c r="L124" s="27"/>
      <c r="M124" s="152" t="s">
        <v>1</v>
      </c>
      <c r="N124" s="153" t="s">
        <v>35</v>
      </c>
      <c r="O124" s="154">
        <v>0.23799999999999999</v>
      </c>
      <c r="P124" s="154">
        <f t="shared" si="1"/>
        <v>3.57</v>
      </c>
      <c r="Q124" s="154">
        <v>0</v>
      </c>
      <c r="R124" s="154">
        <f t="shared" si="2"/>
        <v>0</v>
      </c>
      <c r="S124" s="154">
        <v>0</v>
      </c>
      <c r="T124" s="155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296</v>
      </c>
      <c r="AT124" s="156" t="s">
        <v>177</v>
      </c>
      <c r="AU124" s="156" t="s">
        <v>182</v>
      </c>
      <c r="AY124" s="14" t="s">
        <v>175</v>
      </c>
      <c r="BE124" s="157">
        <f t="shared" si="4"/>
        <v>0</v>
      </c>
      <c r="BF124" s="157">
        <f t="shared" si="5"/>
        <v>39.9</v>
      </c>
      <c r="BG124" s="157">
        <f t="shared" si="6"/>
        <v>0</v>
      </c>
      <c r="BH124" s="157">
        <f t="shared" si="7"/>
        <v>0</v>
      </c>
      <c r="BI124" s="157">
        <f t="shared" si="8"/>
        <v>0</v>
      </c>
      <c r="BJ124" s="14" t="s">
        <v>182</v>
      </c>
      <c r="BK124" s="157">
        <f t="shared" si="9"/>
        <v>39.9</v>
      </c>
      <c r="BL124" s="14" t="s">
        <v>296</v>
      </c>
      <c r="BM124" s="156" t="s">
        <v>188</v>
      </c>
    </row>
    <row r="125" spans="1:65" s="2" customFormat="1" ht="16.5" customHeight="1">
      <c r="A125" s="26"/>
      <c r="B125" s="144"/>
      <c r="C125" s="158" t="s">
        <v>181</v>
      </c>
      <c r="D125" s="158" t="s">
        <v>285</v>
      </c>
      <c r="E125" s="159" t="s">
        <v>952</v>
      </c>
      <c r="F125" s="160" t="s">
        <v>953</v>
      </c>
      <c r="G125" s="161" t="s">
        <v>254</v>
      </c>
      <c r="H125" s="162">
        <v>15</v>
      </c>
      <c r="I125" s="163">
        <v>1.65</v>
      </c>
      <c r="J125" s="163">
        <f t="shared" si="0"/>
        <v>24.75</v>
      </c>
      <c r="K125" s="164"/>
      <c r="L125" s="165"/>
      <c r="M125" s="166" t="s">
        <v>1</v>
      </c>
      <c r="N125" s="167" t="s">
        <v>35</v>
      </c>
      <c r="O125" s="154">
        <v>0</v>
      </c>
      <c r="P125" s="154">
        <f t="shared" si="1"/>
        <v>0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949</v>
      </c>
      <c r="AT125" s="156" t="s">
        <v>285</v>
      </c>
      <c r="AU125" s="156" t="s">
        <v>182</v>
      </c>
      <c r="AY125" s="14" t="s">
        <v>175</v>
      </c>
      <c r="BE125" s="157">
        <f t="shared" si="4"/>
        <v>0</v>
      </c>
      <c r="BF125" s="157">
        <f t="shared" si="5"/>
        <v>24.75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182</v>
      </c>
      <c r="BK125" s="157">
        <f t="shared" si="9"/>
        <v>24.75</v>
      </c>
      <c r="BL125" s="14" t="s">
        <v>296</v>
      </c>
      <c r="BM125" s="156" t="s">
        <v>191</v>
      </c>
    </row>
    <row r="126" spans="1:65" s="2" customFormat="1" ht="24.15" customHeight="1">
      <c r="A126" s="26"/>
      <c r="B126" s="144"/>
      <c r="C126" s="145" t="s">
        <v>192</v>
      </c>
      <c r="D126" s="145" t="s">
        <v>177</v>
      </c>
      <c r="E126" s="146" t="s">
        <v>954</v>
      </c>
      <c r="F126" s="147" t="s">
        <v>955</v>
      </c>
      <c r="G126" s="148" t="s">
        <v>254</v>
      </c>
      <c r="H126" s="149">
        <v>42</v>
      </c>
      <c r="I126" s="150">
        <v>4.0999999999999996</v>
      </c>
      <c r="J126" s="150">
        <f t="shared" si="0"/>
        <v>172.2</v>
      </c>
      <c r="K126" s="151"/>
      <c r="L126" s="27"/>
      <c r="M126" s="152" t="s">
        <v>1</v>
      </c>
      <c r="N126" s="153" t="s">
        <v>35</v>
      </c>
      <c r="O126" s="154">
        <v>0.36699999999999999</v>
      </c>
      <c r="P126" s="154">
        <f t="shared" si="1"/>
        <v>15.414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296</v>
      </c>
      <c r="AT126" s="156" t="s">
        <v>177</v>
      </c>
      <c r="AU126" s="156" t="s">
        <v>182</v>
      </c>
      <c r="AY126" s="14" t="s">
        <v>175</v>
      </c>
      <c r="BE126" s="157">
        <f t="shared" si="4"/>
        <v>0</v>
      </c>
      <c r="BF126" s="157">
        <f t="shared" si="5"/>
        <v>172.2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182</v>
      </c>
      <c r="BK126" s="157">
        <f t="shared" si="9"/>
        <v>172.2</v>
      </c>
      <c r="BL126" s="14" t="s">
        <v>296</v>
      </c>
      <c r="BM126" s="156" t="s">
        <v>195</v>
      </c>
    </row>
    <row r="127" spans="1:65" s="2" customFormat="1" ht="16.5" customHeight="1">
      <c r="A127" s="26"/>
      <c r="B127" s="144"/>
      <c r="C127" s="158" t="s">
        <v>188</v>
      </c>
      <c r="D127" s="158" t="s">
        <v>285</v>
      </c>
      <c r="E127" s="159" t="s">
        <v>956</v>
      </c>
      <c r="F127" s="160" t="s">
        <v>957</v>
      </c>
      <c r="G127" s="161" t="s">
        <v>254</v>
      </c>
      <c r="H127" s="162">
        <v>42</v>
      </c>
      <c r="I127" s="163">
        <v>1.59</v>
      </c>
      <c r="J127" s="163">
        <f t="shared" si="0"/>
        <v>66.78</v>
      </c>
      <c r="K127" s="164"/>
      <c r="L127" s="165"/>
      <c r="M127" s="166" t="s">
        <v>1</v>
      </c>
      <c r="N127" s="167" t="s">
        <v>35</v>
      </c>
      <c r="O127" s="154">
        <v>0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949</v>
      </c>
      <c r="AT127" s="156" t="s">
        <v>285</v>
      </c>
      <c r="AU127" s="156" t="s">
        <v>182</v>
      </c>
      <c r="AY127" s="14" t="s">
        <v>175</v>
      </c>
      <c r="BE127" s="157">
        <f t="shared" si="4"/>
        <v>0</v>
      </c>
      <c r="BF127" s="157">
        <f t="shared" si="5"/>
        <v>66.78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182</v>
      </c>
      <c r="BK127" s="157">
        <f t="shared" si="9"/>
        <v>66.78</v>
      </c>
      <c r="BL127" s="14" t="s">
        <v>296</v>
      </c>
      <c r="BM127" s="156" t="s">
        <v>198</v>
      </c>
    </row>
    <row r="128" spans="1:65" s="2" customFormat="1" ht="33" customHeight="1">
      <c r="A128" s="26"/>
      <c r="B128" s="144"/>
      <c r="C128" s="145" t="s">
        <v>199</v>
      </c>
      <c r="D128" s="145" t="s">
        <v>177</v>
      </c>
      <c r="E128" s="146" t="s">
        <v>958</v>
      </c>
      <c r="F128" s="147" t="s">
        <v>959</v>
      </c>
      <c r="G128" s="148" t="s">
        <v>254</v>
      </c>
      <c r="H128" s="149">
        <v>10</v>
      </c>
      <c r="I128" s="150">
        <v>3.22</v>
      </c>
      <c r="J128" s="150">
        <f t="shared" si="0"/>
        <v>32.200000000000003</v>
      </c>
      <c r="K128" s="151"/>
      <c r="L128" s="27"/>
      <c r="M128" s="152" t="s">
        <v>1</v>
      </c>
      <c r="N128" s="153" t="s">
        <v>35</v>
      </c>
      <c r="O128" s="154">
        <v>0.28799999999999998</v>
      </c>
      <c r="P128" s="154">
        <f t="shared" si="1"/>
        <v>2.88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296</v>
      </c>
      <c r="AT128" s="156" t="s">
        <v>177</v>
      </c>
      <c r="AU128" s="156" t="s">
        <v>182</v>
      </c>
      <c r="AY128" s="14" t="s">
        <v>175</v>
      </c>
      <c r="BE128" s="157">
        <f t="shared" si="4"/>
        <v>0</v>
      </c>
      <c r="BF128" s="157">
        <f t="shared" si="5"/>
        <v>32.200000000000003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182</v>
      </c>
      <c r="BK128" s="157">
        <f t="shared" si="9"/>
        <v>32.200000000000003</v>
      </c>
      <c r="BL128" s="14" t="s">
        <v>296</v>
      </c>
      <c r="BM128" s="156" t="s">
        <v>202</v>
      </c>
    </row>
    <row r="129" spans="1:65" s="2" customFormat="1" ht="16.5" customHeight="1">
      <c r="A129" s="26"/>
      <c r="B129" s="144"/>
      <c r="C129" s="158" t="s">
        <v>191</v>
      </c>
      <c r="D129" s="158" t="s">
        <v>285</v>
      </c>
      <c r="E129" s="159" t="s">
        <v>960</v>
      </c>
      <c r="F129" s="160" t="s">
        <v>961</v>
      </c>
      <c r="G129" s="161" t="s">
        <v>254</v>
      </c>
      <c r="H129" s="162">
        <v>10</v>
      </c>
      <c r="I129" s="163">
        <v>2.58</v>
      </c>
      <c r="J129" s="163">
        <f t="shared" si="0"/>
        <v>25.8</v>
      </c>
      <c r="K129" s="164"/>
      <c r="L129" s="165"/>
      <c r="M129" s="166" t="s">
        <v>1</v>
      </c>
      <c r="N129" s="167" t="s">
        <v>35</v>
      </c>
      <c r="O129" s="154">
        <v>0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949</v>
      </c>
      <c r="AT129" s="156" t="s">
        <v>285</v>
      </c>
      <c r="AU129" s="156" t="s">
        <v>182</v>
      </c>
      <c r="AY129" s="14" t="s">
        <v>175</v>
      </c>
      <c r="BE129" s="157">
        <f t="shared" si="4"/>
        <v>0</v>
      </c>
      <c r="BF129" s="157">
        <f t="shared" si="5"/>
        <v>25.8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182</v>
      </c>
      <c r="BK129" s="157">
        <f t="shared" si="9"/>
        <v>25.8</v>
      </c>
      <c r="BL129" s="14" t="s">
        <v>296</v>
      </c>
      <c r="BM129" s="156" t="s">
        <v>205</v>
      </c>
    </row>
    <row r="130" spans="1:65" s="2" customFormat="1" ht="33" customHeight="1">
      <c r="A130" s="26"/>
      <c r="B130" s="144"/>
      <c r="C130" s="145" t="s">
        <v>206</v>
      </c>
      <c r="D130" s="145" t="s">
        <v>177</v>
      </c>
      <c r="E130" s="146" t="s">
        <v>962</v>
      </c>
      <c r="F130" s="147" t="s">
        <v>963</v>
      </c>
      <c r="G130" s="148" t="s">
        <v>254</v>
      </c>
      <c r="H130" s="149">
        <v>6</v>
      </c>
      <c r="I130" s="150">
        <v>3.44</v>
      </c>
      <c r="J130" s="150">
        <f t="shared" si="0"/>
        <v>20.64</v>
      </c>
      <c r="K130" s="151"/>
      <c r="L130" s="27"/>
      <c r="M130" s="152" t="s">
        <v>1</v>
      </c>
      <c r="N130" s="153" t="s">
        <v>35</v>
      </c>
      <c r="O130" s="154">
        <v>0.308</v>
      </c>
      <c r="P130" s="154">
        <f t="shared" si="1"/>
        <v>1.8479999999999999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296</v>
      </c>
      <c r="AT130" s="156" t="s">
        <v>177</v>
      </c>
      <c r="AU130" s="156" t="s">
        <v>182</v>
      </c>
      <c r="AY130" s="14" t="s">
        <v>175</v>
      </c>
      <c r="BE130" s="157">
        <f t="shared" si="4"/>
        <v>0</v>
      </c>
      <c r="BF130" s="157">
        <f t="shared" si="5"/>
        <v>20.64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182</v>
      </c>
      <c r="BK130" s="157">
        <f t="shared" si="9"/>
        <v>20.64</v>
      </c>
      <c r="BL130" s="14" t="s">
        <v>296</v>
      </c>
      <c r="BM130" s="156" t="s">
        <v>210</v>
      </c>
    </row>
    <row r="131" spans="1:65" s="2" customFormat="1" ht="16.5" customHeight="1">
      <c r="A131" s="26"/>
      <c r="B131" s="144"/>
      <c r="C131" s="158" t="s">
        <v>195</v>
      </c>
      <c r="D131" s="158" t="s">
        <v>285</v>
      </c>
      <c r="E131" s="159" t="s">
        <v>964</v>
      </c>
      <c r="F131" s="160" t="s">
        <v>965</v>
      </c>
      <c r="G131" s="161" t="s">
        <v>254</v>
      </c>
      <c r="H131" s="162">
        <v>6</v>
      </c>
      <c r="I131" s="163">
        <v>2.7</v>
      </c>
      <c r="J131" s="163">
        <f t="shared" si="0"/>
        <v>16.2</v>
      </c>
      <c r="K131" s="164"/>
      <c r="L131" s="165"/>
      <c r="M131" s="166" t="s">
        <v>1</v>
      </c>
      <c r="N131" s="167" t="s">
        <v>35</v>
      </c>
      <c r="O131" s="154">
        <v>0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949</v>
      </c>
      <c r="AT131" s="156" t="s">
        <v>285</v>
      </c>
      <c r="AU131" s="156" t="s">
        <v>182</v>
      </c>
      <c r="AY131" s="14" t="s">
        <v>175</v>
      </c>
      <c r="BE131" s="157">
        <f t="shared" si="4"/>
        <v>0</v>
      </c>
      <c r="BF131" s="157">
        <f t="shared" si="5"/>
        <v>16.2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182</v>
      </c>
      <c r="BK131" s="157">
        <f t="shared" si="9"/>
        <v>16.2</v>
      </c>
      <c r="BL131" s="14" t="s">
        <v>296</v>
      </c>
      <c r="BM131" s="156" t="s">
        <v>7</v>
      </c>
    </row>
    <row r="132" spans="1:65" s="2" customFormat="1" ht="33" customHeight="1">
      <c r="A132" s="26"/>
      <c r="B132" s="144"/>
      <c r="C132" s="145" t="s">
        <v>214</v>
      </c>
      <c r="D132" s="145" t="s">
        <v>177</v>
      </c>
      <c r="E132" s="146" t="s">
        <v>966</v>
      </c>
      <c r="F132" s="147" t="s">
        <v>967</v>
      </c>
      <c r="G132" s="148" t="s">
        <v>254</v>
      </c>
      <c r="H132" s="149">
        <v>7</v>
      </c>
      <c r="I132" s="150">
        <v>3.44</v>
      </c>
      <c r="J132" s="150">
        <f t="shared" si="0"/>
        <v>24.08</v>
      </c>
      <c r="K132" s="151"/>
      <c r="L132" s="27"/>
      <c r="M132" s="152" t="s">
        <v>1</v>
      </c>
      <c r="N132" s="153" t="s">
        <v>35</v>
      </c>
      <c r="O132" s="154">
        <v>0.308</v>
      </c>
      <c r="P132" s="154">
        <f t="shared" si="1"/>
        <v>2.1560000000000001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296</v>
      </c>
      <c r="AT132" s="156" t="s">
        <v>177</v>
      </c>
      <c r="AU132" s="156" t="s">
        <v>182</v>
      </c>
      <c r="AY132" s="14" t="s">
        <v>175</v>
      </c>
      <c r="BE132" s="157">
        <f t="shared" si="4"/>
        <v>0</v>
      </c>
      <c r="BF132" s="157">
        <f t="shared" si="5"/>
        <v>24.08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182</v>
      </c>
      <c r="BK132" s="157">
        <f t="shared" si="9"/>
        <v>24.08</v>
      </c>
      <c r="BL132" s="14" t="s">
        <v>296</v>
      </c>
      <c r="BM132" s="156" t="s">
        <v>217</v>
      </c>
    </row>
    <row r="133" spans="1:65" s="2" customFormat="1" ht="16.5" customHeight="1">
      <c r="A133" s="26"/>
      <c r="B133" s="144"/>
      <c r="C133" s="158" t="s">
        <v>198</v>
      </c>
      <c r="D133" s="158" t="s">
        <v>285</v>
      </c>
      <c r="E133" s="159" t="s">
        <v>968</v>
      </c>
      <c r="F133" s="160" t="s">
        <v>969</v>
      </c>
      <c r="G133" s="161" t="s">
        <v>254</v>
      </c>
      <c r="H133" s="162">
        <v>7</v>
      </c>
      <c r="I133" s="163">
        <v>2.59</v>
      </c>
      <c r="J133" s="163">
        <f t="shared" si="0"/>
        <v>18.13</v>
      </c>
      <c r="K133" s="164"/>
      <c r="L133" s="165"/>
      <c r="M133" s="166" t="s">
        <v>1</v>
      </c>
      <c r="N133" s="167" t="s">
        <v>35</v>
      </c>
      <c r="O133" s="154">
        <v>0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949</v>
      </c>
      <c r="AT133" s="156" t="s">
        <v>285</v>
      </c>
      <c r="AU133" s="156" t="s">
        <v>182</v>
      </c>
      <c r="AY133" s="14" t="s">
        <v>175</v>
      </c>
      <c r="BE133" s="157">
        <f t="shared" si="4"/>
        <v>0</v>
      </c>
      <c r="BF133" s="157">
        <f t="shared" si="5"/>
        <v>18.13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182</v>
      </c>
      <c r="BK133" s="157">
        <f t="shared" si="9"/>
        <v>18.13</v>
      </c>
      <c r="BL133" s="14" t="s">
        <v>296</v>
      </c>
      <c r="BM133" s="156" t="s">
        <v>220</v>
      </c>
    </row>
    <row r="134" spans="1:65" s="2" customFormat="1" ht="33" customHeight="1">
      <c r="A134" s="26"/>
      <c r="B134" s="144"/>
      <c r="C134" s="145" t="s">
        <v>221</v>
      </c>
      <c r="D134" s="145" t="s">
        <v>177</v>
      </c>
      <c r="E134" s="146" t="s">
        <v>970</v>
      </c>
      <c r="F134" s="147" t="s">
        <v>971</v>
      </c>
      <c r="G134" s="148" t="s">
        <v>254</v>
      </c>
      <c r="H134" s="149">
        <v>2</v>
      </c>
      <c r="I134" s="150">
        <v>3.67</v>
      </c>
      <c r="J134" s="150">
        <f t="shared" si="0"/>
        <v>7.34</v>
      </c>
      <c r="K134" s="151"/>
      <c r="L134" s="27"/>
      <c r="M134" s="152" t="s">
        <v>1</v>
      </c>
      <c r="N134" s="153" t="s">
        <v>35</v>
      </c>
      <c r="O134" s="154">
        <v>0.32800000000000001</v>
      </c>
      <c r="P134" s="154">
        <f t="shared" si="1"/>
        <v>0.65600000000000003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296</v>
      </c>
      <c r="AT134" s="156" t="s">
        <v>177</v>
      </c>
      <c r="AU134" s="156" t="s">
        <v>182</v>
      </c>
      <c r="AY134" s="14" t="s">
        <v>175</v>
      </c>
      <c r="BE134" s="157">
        <f t="shared" si="4"/>
        <v>0</v>
      </c>
      <c r="BF134" s="157">
        <f t="shared" si="5"/>
        <v>7.34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182</v>
      </c>
      <c r="BK134" s="157">
        <f t="shared" si="9"/>
        <v>7.34</v>
      </c>
      <c r="BL134" s="14" t="s">
        <v>296</v>
      </c>
      <c r="BM134" s="156" t="s">
        <v>224</v>
      </c>
    </row>
    <row r="135" spans="1:65" s="2" customFormat="1" ht="16.5" customHeight="1">
      <c r="A135" s="26"/>
      <c r="B135" s="144"/>
      <c r="C135" s="158" t="s">
        <v>202</v>
      </c>
      <c r="D135" s="158" t="s">
        <v>285</v>
      </c>
      <c r="E135" s="159" t="s">
        <v>972</v>
      </c>
      <c r="F135" s="160" t="s">
        <v>973</v>
      </c>
      <c r="G135" s="161" t="s">
        <v>254</v>
      </c>
      <c r="H135" s="162">
        <v>2</v>
      </c>
      <c r="I135" s="163">
        <v>2.56</v>
      </c>
      <c r="J135" s="163">
        <f t="shared" si="0"/>
        <v>5.12</v>
      </c>
      <c r="K135" s="164"/>
      <c r="L135" s="165"/>
      <c r="M135" s="166" t="s">
        <v>1</v>
      </c>
      <c r="N135" s="167" t="s">
        <v>35</v>
      </c>
      <c r="O135" s="154">
        <v>0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949</v>
      </c>
      <c r="AT135" s="156" t="s">
        <v>285</v>
      </c>
      <c r="AU135" s="156" t="s">
        <v>182</v>
      </c>
      <c r="AY135" s="14" t="s">
        <v>175</v>
      </c>
      <c r="BE135" s="157">
        <f t="shared" si="4"/>
        <v>0</v>
      </c>
      <c r="BF135" s="157">
        <f t="shared" si="5"/>
        <v>5.12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182</v>
      </c>
      <c r="BK135" s="157">
        <f t="shared" si="9"/>
        <v>5.12</v>
      </c>
      <c r="BL135" s="14" t="s">
        <v>296</v>
      </c>
      <c r="BM135" s="156" t="s">
        <v>227</v>
      </c>
    </row>
    <row r="136" spans="1:65" s="2" customFormat="1" ht="16.5" customHeight="1">
      <c r="A136" s="26"/>
      <c r="B136" s="144"/>
      <c r="C136" s="145" t="s">
        <v>228</v>
      </c>
      <c r="D136" s="145" t="s">
        <v>177</v>
      </c>
      <c r="E136" s="146" t="s">
        <v>974</v>
      </c>
      <c r="F136" s="147" t="s">
        <v>975</v>
      </c>
      <c r="G136" s="148" t="s">
        <v>254</v>
      </c>
      <c r="H136" s="149">
        <v>1</v>
      </c>
      <c r="I136" s="150">
        <v>6.88</v>
      </c>
      <c r="J136" s="150">
        <f t="shared" si="0"/>
        <v>6.88</v>
      </c>
      <c r="K136" s="151"/>
      <c r="L136" s="27"/>
      <c r="M136" s="152" t="s">
        <v>1</v>
      </c>
      <c r="N136" s="153" t="s">
        <v>35</v>
      </c>
      <c r="O136" s="154">
        <v>0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296</v>
      </c>
      <c r="AT136" s="156" t="s">
        <v>177</v>
      </c>
      <c r="AU136" s="156" t="s">
        <v>182</v>
      </c>
      <c r="AY136" s="14" t="s">
        <v>175</v>
      </c>
      <c r="BE136" s="157">
        <f t="shared" si="4"/>
        <v>0</v>
      </c>
      <c r="BF136" s="157">
        <f t="shared" si="5"/>
        <v>6.88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4" t="s">
        <v>182</v>
      </c>
      <c r="BK136" s="157">
        <f t="shared" si="9"/>
        <v>6.88</v>
      </c>
      <c r="BL136" s="14" t="s">
        <v>296</v>
      </c>
      <c r="BM136" s="156" t="s">
        <v>232</v>
      </c>
    </row>
    <row r="137" spans="1:65" s="2" customFormat="1" ht="16.5" customHeight="1">
      <c r="A137" s="26"/>
      <c r="B137" s="144"/>
      <c r="C137" s="158" t="s">
        <v>205</v>
      </c>
      <c r="D137" s="158" t="s">
        <v>285</v>
      </c>
      <c r="E137" s="159" t="s">
        <v>976</v>
      </c>
      <c r="F137" s="160" t="s">
        <v>977</v>
      </c>
      <c r="G137" s="161" t="s">
        <v>254</v>
      </c>
      <c r="H137" s="162">
        <v>1</v>
      </c>
      <c r="I137" s="163">
        <v>13.86</v>
      </c>
      <c r="J137" s="163">
        <f t="shared" si="0"/>
        <v>13.86</v>
      </c>
      <c r="K137" s="164"/>
      <c r="L137" s="165"/>
      <c r="M137" s="166" t="s">
        <v>1</v>
      </c>
      <c r="N137" s="167" t="s">
        <v>35</v>
      </c>
      <c r="O137" s="154">
        <v>0</v>
      </c>
      <c r="P137" s="154">
        <f t="shared" si="1"/>
        <v>0</v>
      </c>
      <c r="Q137" s="154">
        <v>1.7000000000000001E-4</v>
      </c>
      <c r="R137" s="154">
        <f t="shared" si="2"/>
        <v>1.7000000000000001E-4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949</v>
      </c>
      <c r="AT137" s="156" t="s">
        <v>285</v>
      </c>
      <c r="AU137" s="156" t="s">
        <v>182</v>
      </c>
      <c r="AY137" s="14" t="s">
        <v>175</v>
      </c>
      <c r="BE137" s="157">
        <f t="shared" si="4"/>
        <v>0</v>
      </c>
      <c r="BF137" s="157">
        <f t="shared" si="5"/>
        <v>13.86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4" t="s">
        <v>182</v>
      </c>
      <c r="BK137" s="157">
        <f t="shared" si="9"/>
        <v>13.86</v>
      </c>
      <c r="BL137" s="14" t="s">
        <v>296</v>
      </c>
      <c r="BM137" s="156" t="s">
        <v>235</v>
      </c>
    </row>
    <row r="138" spans="1:65" s="2" customFormat="1" ht="24.15" customHeight="1">
      <c r="A138" s="26"/>
      <c r="B138" s="144"/>
      <c r="C138" s="145" t="s">
        <v>236</v>
      </c>
      <c r="D138" s="145" t="s">
        <v>177</v>
      </c>
      <c r="E138" s="146" t="s">
        <v>978</v>
      </c>
      <c r="F138" s="147" t="s">
        <v>979</v>
      </c>
      <c r="G138" s="148" t="s">
        <v>254</v>
      </c>
      <c r="H138" s="149">
        <v>6</v>
      </c>
      <c r="I138" s="150">
        <v>4.21</v>
      </c>
      <c r="J138" s="150">
        <f t="shared" si="0"/>
        <v>25.26</v>
      </c>
      <c r="K138" s="151"/>
      <c r="L138" s="27"/>
      <c r="M138" s="152" t="s">
        <v>1</v>
      </c>
      <c r="N138" s="153" t="s">
        <v>35</v>
      </c>
      <c r="O138" s="154">
        <v>0.377</v>
      </c>
      <c r="P138" s="154">
        <f t="shared" si="1"/>
        <v>2.262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296</v>
      </c>
      <c r="AT138" s="156" t="s">
        <v>177</v>
      </c>
      <c r="AU138" s="156" t="s">
        <v>182</v>
      </c>
      <c r="AY138" s="14" t="s">
        <v>175</v>
      </c>
      <c r="BE138" s="157">
        <f t="shared" si="4"/>
        <v>0</v>
      </c>
      <c r="BF138" s="157">
        <f t="shared" si="5"/>
        <v>25.26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4" t="s">
        <v>182</v>
      </c>
      <c r="BK138" s="157">
        <f t="shared" si="9"/>
        <v>25.26</v>
      </c>
      <c r="BL138" s="14" t="s">
        <v>296</v>
      </c>
      <c r="BM138" s="156" t="s">
        <v>239</v>
      </c>
    </row>
    <row r="139" spans="1:65" s="2" customFormat="1" ht="16.5" customHeight="1">
      <c r="A139" s="26"/>
      <c r="B139" s="144"/>
      <c r="C139" s="158" t="s">
        <v>210</v>
      </c>
      <c r="D139" s="158" t="s">
        <v>285</v>
      </c>
      <c r="E139" s="159" t="s">
        <v>980</v>
      </c>
      <c r="F139" s="160" t="s">
        <v>981</v>
      </c>
      <c r="G139" s="161" t="s">
        <v>254</v>
      </c>
      <c r="H139" s="162">
        <v>6</v>
      </c>
      <c r="I139" s="163">
        <v>15.47</v>
      </c>
      <c r="J139" s="163">
        <f t="shared" si="0"/>
        <v>92.82</v>
      </c>
      <c r="K139" s="164"/>
      <c r="L139" s="165"/>
      <c r="M139" s="166" t="s">
        <v>1</v>
      </c>
      <c r="N139" s="167" t="s">
        <v>35</v>
      </c>
      <c r="O139" s="154">
        <v>0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949</v>
      </c>
      <c r="AT139" s="156" t="s">
        <v>285</v>
      </c>
      <c r="AU139" s="156" t="s">
        <v>182</v>
      </c>
      <c r="AY139" s="14" t="s">
        <v>175</v>
      </c>
      <c r="BE139" s="157">
        <f t="shared" si="4"/>
        <v>0</v>
      </c>
      <c r="BF139" s="157">
        <f t="shared" si="5"/>
        <v>92.82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4" t="s">
        <v>182</v>
      </c>
      <c r="BK139" s="157">
        <f t="shared" si="9"/>
        <v>92.82</v>
      </c>
      <c r="BL139" s="14" t="s">
        <v>296</v>
      </c>
      <c r="BM139" s="156" t="s">
        <v>242</v>
      </c>
    </row>
    <row r="140" spans="1:65" s="2" customFormat="1" ht="24.15" customHeight="1">
      <c r="A140" s="26"/>
      <c r="B140" s="144"/>
      <c r="C140" s="145" t="s">
        <v>244</v>
      </c>
      <c r="D140" s="145" t="s">
        <v>177</v>
      </c>
      <c r="E140" s="146" t="s">
        <v>982</v>
      </c>
      <c r="F140" s="147" t="s">
        <v>983</v>
      </c>
      <c r="G140" s="148" t="s">
        <v>254</v>
      </c>
      <c r="H140" s="149">
        <v>22</v>
      </c>
      <c r="I140" s="150">
        <v>3.44</v>
      </c>
      <c r="J140" s="150">
        <f t="shared" si="0"/>
        <v>75.680000000000007</v>
      </c>
      <c r="K140" s="151"/>
      <c r="L140" s="27"/>
      <c r="M140" s="152" t="s">
        <v>1</v>
      </c>
      <c r="N140" s="153" t="s">
        <v>35</v>
      </c>
      <c r="O140" s="154">
        <v>0.308</v>
      </c>
      <c r="P140" s="154">
        <f t="shared" si="1"/>
        <v>6.7759999999999998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296</v>
      </c>
      <c r="AT140" s="156" t="s">
        <v>177</v>
      </c>
      <c r="AU140" s="156" t="s">
        <v>182</v>
      </c>
      <c r="AY140" s="14" t="s">
        <v>175</v>
      </c>
      <c r="BE140" s="157">
        <f t="shared" si="4"/>
        <v>0</v>
      </c>
      <c r="BF140" s="157">
        <f t="shared" si="5"/>
        <v>75.680000000000007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4" t="s">
        <v>182</v>
      </c>
      <c r="BK140" s="157">
        <f t="shared" si="9"/>
        <v>75.680000000000007</v>
      </c>
      <c r="BL140" s="14" t="s">
        <v>296</v>
      </c>
      <c r="BM140" s="156" t="s">
        <v>247</v>
      </c>
    </row>
    <row r="141" spans="1:65" s="2" customFormat="1" ht="16.5" customHeight="1">
      <c r="A141" s="26"/>
      <c r="B141" s="144"/>
      <c r="C141" s="158" t="s">
        <v>7</v>
      </c>
      <c r="D141" s="158" t="s">
        <v>285</v>
      </c>
      <c r="E141" s="159" t="s">
        <v>984</v>
      </c>
      <c r="F141" s="160" t="s">
        <v>985</v>
      </c>
      <c r="G141" s="161" t="s">
        <v>254</v>
      </c>
      <c r="H141" s="162">
        <v>10</v>
      </c>
      <c r="I141" s="163">
        <v>3.92</v>
      </c>
      <c r="J141" s="163">
        <f t="shared" si="0"/>
        <v>39.200000000000003</v>
      </c>
      <c r="K141" s="164"/>
      <c r="L141" s="165"/>
      <c r="M141" s="166" t="s">
        <v>1</v>
      </c>
      <c r="N141" s="167" t="s">
        <v>35</v>
      </c>
      <c r="O141" s="154">
        <v>0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949</v>
      </c>
      <c r="AT141" s="156" t="s">
        <v>285</v>
      </c>
      <c r="AU141" s="156" t="s">
        <v>182</v>
      </c>
      <c r="AY141" s="14" t="s">
        <v>175</v>
      </c>
      <c r="BE141" s="157">
        <f t="shared" si="4"/>
        <v>0</v>
      </c>
      <c r="BF141" s="157">
        <f t="shared" si="5"/>
        <v>39.200000000000003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4" t="s">
        <v>182</v>
      </c>
      <c r="BK141" s="157">
        <f t="shared" si="9"/>
        <v>39.200000000000003</v>
      </c>
      <c r="BL141" s="14" t="s">
        <v>296</v>
      </c>
      <c r="BM141" s="156" t="s">
        <v>250</v>
      </c>
    </row>
    <row r="142" spans="1:65" s="2" customFormat="1" ht="24.15" customHeight="1">
      <c r="A142" s="26"/>
      <c r="B142" s="144"/>
      <c r="C142" s="158" t="s">
        <v>251</v>
      </c>
      <c r="D142" s="158" t="s">
        <v>285</v>
      </c>
      <c r="E142" s="159" t="s">
        <v>986</v>
      </c>
      <c r="F142" s="160" t="s">
        <v>987</v>
      </c>
      <c r="G142" s="161" t="s">
        <v>254</v>
      </c>
      <c r="H142" s="162">
        <v>12</v>
      </c>
      <c r="I142" s="163">
        <v>5.67</v>
      </c>
      <c r="J142" s="163">
        <f t="shared" si="0"/>
        <v>68.040000000000006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949</v>
      </c>
      <c r="AT142" s="156" t="s">
        <v>285</v>
      </c>
      <c r="AU142" s="156" t="s">
        <v>182</v>
      </c>
      <c r="AY142" s="14" t="s">
        <v>175</v>
      </c>
      <c r="BE142" s="157">
        <f t="shared" si="4"/>
        <v>0</v>
      </c>
      <c r="BF142" s="157">
        <f t="shared" si="5"/>
        <v>68.040000000000006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4" t="s">
        <v>182</v>
      </c>
      <c r="BK142" s="157">
        <f t="shared" si="9"/>
        <v>68.040000000000006</v>
      </c>
      <c r="BL142" s="14" t="s">
        <v>296</v>
      </c>
      <c r="BM142" s="156" t="s">
        <v>255</v>
      </c>
    </row>
    <row r="143" spans="1:65" s="2" customFormat="1" ht="16.5" customHeight="1">
      <c r="A143" s="26"/>
      <c r="B143" s="144"/>
      <c r="C143" s="145" t="s">
        <v>217</v>
      </c>
      <c r="D143" s="145" t="s">
        <v>177</v>
      </c>
      <c r="E143" s="146" t="s">
        <v>988</v>
      </c>
      <c r="F143" s="147" t="s">
        <v>989</v>
      </c>
      <c r="G143" s="148" t="s">
        <v>254</v>
      </c>
      <c r="H143" s="149">
        <v>1</v>
      </c>
      <c r="I143" s="150">
        <v>38.92</v>
      </c>
      <c r="J143" s="150">
        <f t="shared" si="0"/>
        <v>38.92</v>
      </c>
      <c r="K143" s="151"/>
      <c r="L143" s="27"/>
      <c r="M143" s="152" t="s">
        <v>1</v>
      </c>
      <c r="N143" s="153" t="s">
        <v>35</v>
      </c>
      <c r="O143" s="154">
        <v>0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296</v>
      </c>
      <c r="AT143" s="156" t="s">
        <v>177</v>
      </c>
      <c r="AU143" s="156" t="s">
        <v>182</v>
      </c>
      <c r="AY143" s="14" t="s">
        <v>175</v>
      </c>
      <c r="BE143" s="157">
        <f t="shared" si="4"/>
        <v>0</v>
      </c>
      <c r="BF143" s="157">
        <f t="shared" si="5"/>
        <v>38.92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4" t="s">
        <v>182</v>
      </c>
      <c r="BK143" s="157">
        <f t="shared" si="9"/>
        <v>38.92</v>
      </c>
      <c r="BL143" s="14" t="s">
        <v>296</v>
      </c>
      <c r="BM143" s="156" t="s">
        <v>258</v>
      </c>
    </row>
    <row r="144" spans="1:65" s="2" customFormat="1" ht="16.5" customHeight="1">
      <c r="A144" s="26"/>
      <c r="B144" s="144"/>
      <c r="C144" s="145" t="s">
        <v>259</v>
      </c>
      <c r="D144" s="145" t="s">
        <v>177</v>
      </c>
      <c r="E144" s="146" t="s">
        <v>990</v>
      </c>
      <c r="F144" s="147" t="s">
        <v>991</v>
      </c>
      <c r="G144" s="148" t="s">
        <v>254</v>
      </c>
      <c r="H144" s="149">
        <v>1</v>
      </c>
      <c r="I144" s="150">
        <v>23.24</v>
      </c>
      <c r="J144" s="150">
        <f t="shared" si="0"/>
        <v>23.24</v>
      </c>
      <c r="K144" s="151"/>
      <c r="L144" s="27"/>
      <c r="M144" s="152" t="s">
        <v>1</v>
      </c>
      <c r="N144" s="153" t="s">
        <v>35</v>
      </c>
      <c r="O144" s="154">
        <v>0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296</v>
      </c>
      <c r="AT144" s="156" t="s">
        <v>177</v>
      </c>
      <c r="AU144" s="156" t="s">
        <v>182</v>
      </c>
      <c r="AY144" s="14" t="s">
        <v>175</v>
      </c>
      <c r="BE144" s="157">
        <f t="shared" si="4"/>
        <v>0</v>
      </c>
      <c r="BF144" s="157">
        <f t="shared" si="5"/>
        <v>23.24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4" t="s">
        <v>182</v>
      </c>
      <c r="BK144" s="157">
        <f t="shared" si="9"/>
        <v>23.24</v>
      </c>
      <c r="BL144" s="14" t="s">
        <v>296</v>
      </c>
      <c r="BM144" s="156" t="s">
        <v>262</v>
      </c>
    </row>
    <row r="145" spans="1:65" s="2" customFormat="1" ht="16.5" customHeight="1">
      <c r="A145" s="26"/>
      <c r="B145" s="144"/>
      <c r="C145" s="145" t="s">
        <v>220</v>
      </c>
      <c r="D145" s="145" t="s">
        <v>177</v>
      </c>
      <c r="E145" s="146" t="s">
        <v>992</v>
      </c>
      <c r="F145" s="147" t="s">
        <v>993</v>
      </c>
      <c r="G145" s="148" t="s">
        <v>254</v>
      </c>
      <c r="H145" s="149">
        <v>1</v>
      </c>
      <c r="I145" s="150">
        <v>23.24</v>
      </c>
      <c r="J145" s="150">
        <f t="shared" si="0"/>
        <v>23.24</v>
      </c>
      <c r="K145" s="151"/>
      <c r="L145" s="27"/>
      <c r="M145" s="152" t="s">
        <v>1</v>
      </c>
      <c r="N145" s="153" t="s">
        <v>35</v>
      </c>
      <c r="O145" s="154">
        <v>0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296</v>
      </c>
      <c r="AT145" s="156" t="s">
        <v>177</v>
      </c>
      <c r="AU145" s="156" t="s">
        <v>182</v>
      </c>
      <c r="AY145" s="14" t="s">
        <v>175</v>
      </c>
      <c r="BE145" s="157">
        <f t="shared" si="4"/>
        <v>0</v>
      </c>
      <c r="BF145" s="157">
        <f t="shared" si="5"/>
        <v>23.24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4" t="s">
        <v>182</v>
      </c>
      <c r="BK145" s="157">
        <f t="shared" si="9"/>
        <v>23.24</v>
      </c>
      <c r="BL145" s="14" t="s">
        <v>296</v>
      </c>
      <c r="BM145" s="156" t="s">
        <v>265</v>
      </c>
    </row>
    <row r="146" spans="1:65" s="2" customFormat="1" ht="16.5" customHeight="1">
      <c r="A146" s="26"/>
      <c r="B146" s="144"/>
      <c r="C146" s="145" t="s">
        <v>267</v>
      </c>
      <c r="D146" s="145" t="s">
        <v>177</v>
      </c>
      <c r="E146" s="146" t="s">
        <v>994</v>
      </c>
      <c r="F146" s="147" t="s">
        <v>995</v>
      </c>
      <c r="G146" s="148" t="s">
        <v>254</v>
      </c>
      <c r="H146" s="149">
        <v>1</v>
      </c>
      <c r="I146" s="150">
        <v>23.24</v>
      </c>
      <c r="J146" s="150">
        <f t="shared" si="0"/>
        <v>23.24</v>
      </c>
      <c r="K146" s="151"/>
      <c r="L146" s="27"/>
      <c r="M146" s="152" t="s">
        <v>1</v>
      </c>
      <c r="N146" s="153" t="s">
        <v>35</v>
      </c>
      <c r="O146" s="154">
        <v>0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296</v>
      </c>
      <c r="AT146" s="156" t="s">
        <v>177</v>
      </c>
      <c r="AU146" s="156" t="s">
        <v>182</v>
      </c>
      <c r="AY146" s="14" t="s">
        <v>175</v>
      </c>
      <c r="BE146" s="157">
        <f t="shared" si="4"/>
        <v>0</v>
      </c>
      <c r="BF146" s="157">
        <f t="shared" si="5"/>
        <v>23.24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4" t="s">
        <v>182</v>
      </c>
      <c r="BK146" s="157">
        <f t="shared" si="9"/>
        <v>23.24</v>
      </c>
      <c r="BL146" s="14" t="s">
        <v>296</v>
      </c>
      <c r="BM146" s="156" t="s">
        <v>270</v>
      </c>
    </row>
    <row r="147" spans="1:65" s="2" customFormat="1" ht="16.5" customHeight="1">
      <c r="A147" s="26"/>
      <c r="B147" s="144"/>
      <c r="C147" s="158" t="s">
        <v>224</v>
      </c>
      <c r="D147" s="158" t="s">
        <v>285</v>
      </c>
      <c r="E147" s="159" t="s">
        <v>996</v>
      </c>
      <c r="F147" s="160" t="s">
        <v>997</v>
      </c>
      <c r="G147" s="161" t="s">
        <v>254</v>
      </c>
      <c r="H147" s="162">
        <v>1</v>
      </c>
      <c r="I147" s="163">
        <v>381.92</v>
      </c>
      <c r="J147" s="163">
        <f t="shared" si="0"/>
        <v>381.92</v>
      </c>
      <c r="K147" s="164"/>
      <c r="L147" s="165"/>
      <c r="M147" s="166" t="s">
        <v>1</v>
      </c>
      <c r="N147" s="167" t="s">
        <v>35</v>
      </c>
      <c r="O147" s="154">
        <v>0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949</v>
      </c>
      <c r="AT147" s="156" t="s">
        <v>285</v>
      </c>
      <c r="AU147" s="156" t="s">
        <v>182</v>
      </c>
      <c r="AY147" s="14" t="s">
        <v>175</v>
      </c>
      <c r="BE147" s="157">
        <f t="shared" si="4"/>
        <v>0</v>
      </c>
      <c r="BF147" s="157">
        <f t="shared" si="5"/>
        <v>381.92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4" t="s">
        <v>182</v>
      </c>
      <c r="BK147" s="157">
        <f t="shared" si="9"/>
        <v>381.92</v>
      </c>
      <c r="BL147" s="14" t="s">
        <v>296</v>
      </c>
      <c r="BM147" s="156" t="s">
        <v>273</v>
      </c>
    </row>
    <row r="148" spans="1:65" s="2" customFormat="1" ht="16.5" customHeight="1">
      <c r="A148" s="26"/>
      <c r="B148" s="144"/>
      <c r="C148" s="158" t="s">
        <v>274</v>
      </c>
      <c r="D148" s="158" t="s">
        <v>285</v>
      </c>
      <c r="E148" s="159" t="s">
        <v>998</v>
      </c>
      <c r="F148" s="160" t="s">
        <v>999</v>
      </c>
      <c r="G148" s="161" t="s">
        <v>254</v>
      </c>
      <c r="H148" s="162">
        <v>1</v>
      </c>
      <c r="I148" s="163">
        <v>201.04</v>
      </c>
      <c r="J148" s="163">
        <f t="shared" si="0"/>
        <v>201.04</v>
      </c>
      <c r="K148" s="164"/>
      <c r="L148" s="165"/>
      <c r="M148" s="166" t="s">
        <v>1</v>
      </c>
      <c r="N148" s="167" t="s">
        <v>35</v>
      </c>
      <c r="O148" s="154">
        <v>0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949</v>
      </c>
      <c r="AT148" s="156" t="s">
        <v>285</v>
      </c>
      <c r="AU148" s="156" t="s">
        <v>182</v>
      </c>
      <c r="AY148" s="14" t="s">
        <v>175</v>
      </c>
      <c r="BE148" s="157">
        <f t="shared" si="4"/>
        <v>0</v>
      </c>
      <c r="BF148" s="157">
        <f t="shared" si="5"/>
        <v>201.04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4" t="s">
        <v>182</v>
      </c>
      <c r="BK148" s="157">
        <f t="shared" si="9"/>
        <v>201.04</v>
      </c>
      <c r="BL148" s="14" t="s">
        <v>296</v>
      </c>
      <c r="BM148" s="156" t="s">
        <v>277</v>
      </c>
    </row>
    <row r="149" spans="1:65" s="2" customFormat="1" ht="16.5" customHeight="1">
      <c r="A149" s="26"/>
      <c r="B149" s="144"/>
      <c r="C149" s="158" t="s">
        <v>227</v>
      </c>
      <c r="D149" s="158" t="s">
        <v>285</v>
      </c>
      <c r="E149" s="159" t="s">
        <v>1000</v>
      </c>
      <c r="F149" s="160" t="s">
        <v>993</v>
      </c>
      <c r="G149" s="161" t="s">
        <v>254</v>
      </c>
      <c r="H149" s="162">
        <v>1</v>
      </c>
      <c r="I149" s="163">
        <v>226.38</v>
      </c>
      <c r="J149" s="163">
        <f t="shared" si="0"/>
        <v>226.38</v>
      </c>
      <c r="K149" s="164"/>
      <c r="L149" s="165"/>
      <c r="M149" s="166" t="s">
        <v>1</v>
      </c>
      <c r="N149" s="167" t="s">
        <v>35</v>
      </c>
      <c r="O149" s="154">
        <v>0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949</v>
      </c>
      <c r="AT149" s="156" t="s">
        <v>285</v>
      </c>
      <c r="AU149" s="156" t="s">
        <v>182</v>
      </c>
      <c r="AY149" s="14" t="s">
        <v>175</v>
      </c>
      <c r="BE149" s="157">
        <f t="shared" si="4"/>
        <v>0</v>
      </c>
      <c r="BF149" s="157">
        <f t="shared" si="5"/>
        <v>226.38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4" t="s">
        <v>182</v>
      </c>
      <c r="BK149" s="157">
        <f t="shared" si="9"/>
        <v>226.38</v>
      </c>
      <c r="BL149" s="14" t="s">
        <v>296</v>
      </c>
      <c r="BM149" s="156" t="s">
        <v>280</v>
      </c>
    </row>
    <row r="150" spans="1:65" s="2" customFormat="1" ht="16.5" customHeight="1">
      <c r="A150" s="26"/>
      <c r="B150" s="144"/>
      <c r="C150" s="158" t="s">
        <v>281</v>
      </c>
      <c r="D150" s="158" t="s">
        <v>285</v>
      </c>
      <c r="E150" s="159" t="s">
        <v>1001</v>
      </c>
      <c r="F150" s="160" t="s">
        <v>995</v>
      </c>
      <c r="G150" s="161" t="s">
        <v>254</v>
      </c>
      <c r="H150" s="162">
        <v>1</v>
      </c>
      <c r="I150" s="163">
        <v>213.64</v>
      </c>
      <c r="J150" s="163">
        <f t="shared" si="0"/>
        <v>213.64</v>
      </c>
      <c r="K150" s="164"/>
      <c r="L150" s="165"/>
      <c r="M150" s="166" t="s">
        <v>1</v>
      </c>
      <c r="N150" s="167" t="s">
        <v>35</v>
      </c>
      <c r="O150" s="154">
        <v>0</v>
      </c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949</v>
      </c>
      <c r="AT150" s="156" t="s">
        <v>285</v>
      </c>
      <c r="AU150" s="156" t="s">
        <v>182</v>
      </c>
      <c r="AY150" s="14" t="s">
        <v>175</v>
      </c>
      <c r="BE150" s="157">
        <f t="shared" si="4"/>
        <v>0</v>
      </c>
      <c r="BF150" s="157">
        <f t="shared" si="5"/>
        <v>213.64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4" t="s">
        <v>182</v>
      </c>
      <c r="BK150" s="157">
        <f t="shared" si="9"/>
        <v>213.64</v>
      </c>
      <c r="BL150" s="14" t="s">
        <v>296</v>
      </c>
      <c r="BM150" s="156" t="s">
        <v>284</v>
      </c>
    </row>
    <row r="151" spans="1:65" s="2" customFormat="1" ht="21.75" customHeight="1">
      <c r="A151" s="26"/>
      <c r="B151" s="144"/>
      <c r="C151" s="145" t="s">
        <v>232</v>
      </c>
      <c r="D151" s="145" t="s">
        <v>177</v>
      </c>
      <c r="E151" s="146" t="s">
        <v>1002</v>
      </c>
      <c r="F151" s="147" t="s">
        <v>1003</v>
      </c>
      <c r="G151" s="148" t="s">
        <v>254</v>
      </c>
      <c r="H151" s="149">
        <v>30</v>
      </c>
      <c r="I151" s="150">
        <v>3.13</v>
      </c>
      <c r="J151" s="150">
        <f t="shared" si="0"/>
        <v>93.9</v>
      </c>
      <c r="K151" s="151"/>
      <c r="L151" s="27"/>
      <c r="M151" s="152" t="s">
        <v>1</v>
      </c>
      <c r="N151" s="153" t="s">
        <v>35</v>
      </c>
      <c r="O151" s="154">
        <v>0.28000000000000003</v>
      </c>
      <c r="P151" s="154">
        <f t="shared" si="1"/>
        <v>8.4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296</v>
      </c>
      <c r="AT151" s="156" t="s">
        <v>177</v>
      </c>
      <c r="AU151" s="156" t="s">
        <v>182</v>
      </c>
      <c r="AY151" s="14" t="s">
        <v>175</v>
      </c>
      <c r="BE151" s="157">
        <f t="shared" si="4"/>
        <v>0</v>
      </c>
      <c r="BF151" s="157">
        <f t="shared" si="5"/>
        <v>93.9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4" t="s">
        <v>182</v>
      </c>
      <c r="BK151" s="157">
        <f t="shared" si="9"/>
        <v>93.9</v>
      </c>
      <c r="BL151" s="14" t="s">
        <v>296</v>
      </c>
      <c r="BM151" s="156" t="s">
        <v>288</v>
      </c>
    </row>
    <row r="152" spans="1:65" s="2" customFormat="1" ht="24.15" customHeight="1">
      <c r="A152" s="26"/>
      <c r="B152" s="144"/>
      <c r="C152" s="158" t="s">
        <v>290</v>
      </c>
      <c r="D152" s="158" t="s">
        <v>285</v>
      </c>
      <c r="E152" s="159" t="s">
        <v>1004</v>
      </c>
      <c r="F152" s="160" t="s">
        <v>1005</v>
      </c>
      <c r="G152" s="161" t="s">
        <v>254</v>
      </c>
      <c r="H152" s="162">
        <v>30</v>
      </c>
      <c r="I152" s="163">
        <v>24.75</v>
      </c>
      <c r="J152" s="163">
        <f t="shared" si="0"/>
        <v>742.5</v>
      </c>
      <c r="K152" s="164"/>
      <c r="L152" s="165"/>
      <c r="M152" s="166" t="s">
        <v>1</v>
      </c>
      <c r="N152" s="167" t="s">
        <v>35</v>
      </c>
      <c r="O152" s="154">
        <v>0</v>
      </c>
      <c r="P152" s="154">
        <f t="shared" si="1"/>
        <v>0</v>
      </c>
      <c r="Q152" s="154">
        <v>6.0000000000000001E-3</v>
      </c>
      <c r="R152" s="154">
        <f t="shared" si="2"/>
        <v>0.18</v>
      </c>
      <c r="S152" s="154">
        <v>0</v>
      </c>
      <c r="T152" s="155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949</v>
      </c>
      <c r="AT152" s="156" t="s">
        <v>285</v>
      </c>
      <c r="AU152" s="156" t="s">
        <v>182</v>
      </c>
      <c r="AY152" s="14" t="s">
        <v>175</v>
      </c>
      <c r="BE152" s="157">
        <f t="shared" si="4"/>
        <v>0</v>
      </c>
      <c r="BF152" s="157">
        <f t="shared" si="5"/>
        <v>742.5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4" t="s">
        <v>182</v>
      </c>
      <c r="BK152" s="157">
        <f t="shared" si="9"/>
        <v>742.5</v>
      </c>
      <c r="BL152" s="14" t="s">
        <v>296</v>
      </c>
      <c r="BM152" s="156" t="s">
        <v>293</v>
      </c>
    </row>
    <row r="153" spans="1:65" s="2" customFormat="1" ht="24.15" customHeight="1">
      <c r="A153" s="26"/>
      <c r="B153" s="144"/>
      <c r="C153" s="145" t="s">
        <v>235</v>
      </c>
      <c r="D153" s="145" t="s">
        <v>177</v>
      </c>
      <c r="E153" s="146" t="s">
        <v>1006</v>
      </c>
      <c r="F153" s="147" t="s">
        <v>1007</v>
      </c>
      <c r="G153" s="148" t="s">
        <v>254</v>
      </c>
      <c r="H153" s="149">
        <v>12</v>
      </c>
      <c r="I153" s="150">
        <v>3.75</v>
      </c>
      <c r="J153" s="150">
        <f t="shared" si="0"/>
        <v>45</v>
      </c>
      <c r="K153" s="151"/>
      <c r="L153" s="27"/>
      <c r="M153" s="152" t="s">
        <v>1</v>
      </c>
      <c r="N153" s="153" t="s">
        <v>35</v>
      </c>
      <c r="O153" s="154">
        <v>0.33500000000000002</v>
      </c>
      <c r="P153" s="154">
        <f t="shared" si="1"/>
        <v>4.0200000000000005</v>
      </c>
      <c r="Q153" s="154">
        <v>0</v>
      </c>
      <c r="R153" s="154">
        <f t="shared" si="2"/>
        <v>0</v>
      </c>
      <c r="S153" s="154">
        <v>0</v>
      </c>
      <c r="T153" s="155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296</v>
      </c>
      <c r="AT153" s="156" t="s">
        <v>177</v>
      </c>
      <c r="AU153" s="156" t="s">
        <v>182</v>
      </c>
      <c r="AY153" s="14" t="s">
        <v>175</v>
      </c>
      <c r="BE153" s="157">
        <f t="shared" si="4"/>
        <v>0</v>
      </c>
      <c r="BF153" s="157">
        <f t="shared" si="5"/>
        <v>45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4" t="s">
        <v>182</v>
      </c>
      <c r="BK153" s="157">
        <f t="shared" si="9"/>
        <v>45</v>
      </c>
      <c r="BL153" s="14" t="s">
        <v>296</v>
      </c>
      <c r="BM153" s="156" t="s">
        <v>296</v>
      </c>
    </row>
    <row r="154" spans="1:65" s="2" customFormat="1" ht="37.799999999999997" customHeight="1">
      <c r="A154" s="26"/>
      <c r="B154" s="144"/>
      <c r="C154" s="158" t="s">
        <v>297</v>
      </c>
      <c r="D154" s="158" t="s">
        <v>285</v>
      </c>
      <c r="E154" s="159" t="s">
        <v>1008</v>
      </c>
      <c r="F154" s="160" t="s">
        <v>1009</v>
      </c>
      <c r="G154" s="161" t="s">
        <v>254</v>
      </c>
      <c r="H154" s="162">
        <v>12</v>
      </c>
      <c r="I154" s="163">
        <v>17.61</v>
      </c>
      <c r="J154" s="163">
        <f t="shared" ref="J154:J185" si="10">ROUND(I154*H154,2)</f>
        <v>211.32</v>
      </c>
      <c r="K154" s="164"/>
      <c r="L154" s="165"/>
      <c r="M154" s="166" t="s">
        <v>1</v>
      </c>
      <c r="N154" s="167" t="s">
        <v>35</v>
      </c>
      <c r="O154" s="154">
        <v>0</v>
      </c>
      <c r="P154" s="154">
        <f t="shared" ref="P154:P185" si="11">O154*H154</f>
        <v>0</v>
      </c>
      <c r="Q154" s="154">
        <v>2.66E-3</v>
      </c>
      <c r="R154" s="154">
        <f t="shared" ref="R154:R185" si="12">Q154*H154</f>
        <v>3.1920000000000004E-2</v>
      </c>
      <c r="S154" s="154">
        <v>0</v>
      </c>
      <c r="T154" s="155">
        <f t="shared" ref="T154:T185" si="13"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949</v>
      </c>
      <c r="AT154" s="156" t="s">
        <v>285</v>
      </c>
      <c r="AU154" s="156" t="s">
        <v>182</v>
      </c>
      <c r="AY154" s="14" t="s">
        <v>175</v>
      </c>
      <c r="BE154" s="157">
        <f t="shared" ref="BE154:BE178" si="14">IF(N154="základná",J154,0)</f>
        <v>0</v>
      </c>
      <c r="BF154" s="157">
        <f t="shared" ref="BF154:BF178" si="15">IF(N154="znížená",J154,0)</f>
        <v>211.32</v>
      </c>
      <c r="BG154" s="157">
        <f t="shared" ref="BG154:BG178" si="16">IF(N154="zákl. prenesená",J154,0)</f>
        <v>0</v>
      </c>
      <c r="BH154" s="157">
        <f t="shared" ref="BH154:BH178" si="17">IF(N154="zníž. prenesená",J154,0)</f>
        <v>0</v>
      </c>
      <c r="BI154" s="157">
        <f t="shared" ref="BI154:BI178" si="18">IF(N154="nulová",J154,0)</f>
        <v>0</v>
      </c>
      <c r="BJ154" s="14" t="s">
        <v>182</v>
      </c>
      <c r="BK154" s="157">
        <f t="shared" ref="BK154:BK178" si="19">ROUND(I154*H154,2)</f>
        <v>211.32</v>
      </c>
      <c r="BL154" s="14" t="s">
        <v>296</v>
      </c>
      <c r="BM154" s="156" t="s">
        <v>300</v>
      </c>
    </row>
    <row r="155" spans="1:65" s="2" customFormat="1" ht="24.15" customHeight="1">
      <c r="A155" s="26"/>
      <c r="B155" s="144"/>
      <c r="C155" s="145" t="s">
        <v>239</v>
      </c>
      <c r="D155" s="145" t="s">
        <v>177</v>
      </c>
      <c r="E155" s="146" t="s">
        <v>1010</v>
      </c>
      <c r="F155" s="147" t="s">
        <v>1011</v>
      </c>
      <c r="G155" s="148" t="s">
        <v>254</v>
      </c>
      <c r="H155" s="149">
        <v>1</v>
      </c>
      <c r="I155" s="150">
        <v>3.47</v>
      </c>
      <c r="J155" s="150">
        <f t="shared" si="10"/>
        <v>3.47</v>
      </c>
      <c r="K155" s="151"/>
      <c r="L155" s="27"/>
      <c r="M155" s="152" t="s">
        <v>1</v>
      </c>
      <c r="N155" s="153" t="s">
        <v>35</v>
      </c>
      <c r="O155" s="154">
        <v>0.31</v>
      </c>
      <c r="P155" s="154">
        <f t="shared" si="11"/>
        <v>0.31</v>
      </c>
      <c r="Q155" s="154">
        <v>0</v>
      </c>
      <c r="R155" s="154">
        <f t="shared" si="12"/>
        <v>0</v>
      </c>
      <c r="S155" s="154">
        <v>0</v>
      </c>
      <c r="T155" s="155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296</v>
      </c>
      <c r="AT155" s="156" t="s">
        <v>177</v>
      </c>
      <c r="AU155" s="156" t="s">
        <v>182</v>
      </c>
      <c r="AY155" s="14" t="s">
        <v>175</v>
      </c>
      <c r="BE155" s="157">
        <f t="shared" si="14"/>
        <v>0</v>
      </c>
      <c r="BF155" s="157">
        <f t="shared" si="15"/>
        <v>3.47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4" t="s">
        <v>182</v>
      </c>
      <c r="BK155" s="157">
        <f t="shared" si="19"/>
        <v>3.47</v>
      </c>
      <c r="BL155" s="14" t="s">
        <v>296</v>
      </c>
      <c r="BM155" s="156" t="s">
        <v>303</v>
      </c>
    </row>
    <row r="156" spans="1:65" s="2" customFormat="1" ht="33" customHeight="1">
      <c r="A156" s="26"/>
      <c r="B156" s="144"/>
      <c r="C156" s="158" t="s">
        <v>304</v>
      </c>
      <c r="D156" s="158" t="s">
        <v>285</v>
      </c>
      <c r="E156" s="159" t="s">
        <v>1012</v>
      </c>
      <c r="F156" s="160" t="s">
        <v>1013</v>
      </c>
      <c r="G156" s="161" t="s">
        <v>254</v>
      </c>
      <c r="H156" s="162">
        <v>1</v>
      </c>
      <c r="I156" s="163">
        <v>31.91</v>
      </c>
      <c r="J156" s="163">
        <f t="shared" si="10"/>
        <v>31.91</v>
      </c>
      <c r="K156" s="164"/>
      <c r="L156" s="165"/>
      <c r="M156" s="166" t="s">
        <v>1</v>
      </c>
      <c r="N156" s="167" t="s">
        <v>35</v>
      </c>
      <c r="O156" s="154">
        <v>0</v>
      </c>
      <c r="P156" s="154">
        <f t="shared" si="11"/>
        <v>0</v>
      </c>
      <c r="Q156" s="154">
        <v>1.31E-3</v>
      </c>
      <c r="R156" s="154">
        <f t="shared" si="12"/>
        <v>1.31E-3</v>
      </c>
      <c r="S156" s="154">
        <v>0</v>
      </c>
      <c r="T156" s="155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949</v>
      </c>
      <c r="AT156" s="156" t="s">
        <v>285</v>
      </c>
      <c r="AU156" s="156" t="s">
        <v>182</v>
      </c>
      <c r="AY156" s="14" t="s">
        <v>175</v>
      </c>
      <c r="BE156" s="157">
        <f t="shared" si="14"/>
        <v>0</v>
      </c>
      <c r="BF156" s="157">
        <f t="shared" si="15"/>
        <v>31.91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4" t="s">
        <v>182</v>
      </c>
      <c r="BK156" s="157">
        <f t="shared" si="19"/>
        <v>31.91</v>
      </c>
      <c r="BL156" s="14" t="s">
        <v>296</v>
      </c>
      <c r="BM156" s="156" t="s">
        <v>307</v>
      </c>
    </row>
    <row r="157" spans="1:65" s="2" customFormat="1" ht="21.75" customHeight="1">
      <c r="A157" s="26"/>
      <c r="B157" s="144"/>
      <c r="C157" s="145" t="s">
        <v>242</v>
      </c>
      <c r="D157" s="145" t="s">
        <v>177</v>
      </c>
      <c r="E157" s="146" t="s">
        <v>1014</v>
      </c>
      <c r="F157" s="147" t="s">
        <v>1015</v>
      </c>
      <c r="G157" s="148" t="s">
        <v>254</v>
      </c>
      <c r="H157" s="149">
        <v>10</v>
      </c>
      <c r="I157" s="150">
        <v>13.19</v>
      </c>
      <c r="J157" s="150">
        <f t="shared" si="10"/>
        <v>131.9</v>
      </c>
      <c r="K157" s="151"/>
      <c r="L157" s="27"/>
      <c r="M157" s="152" t="s">
        <v>1</v>
      </c>
      <c r="N157" s="153" t="s">
        <v>35</v>
      </c>
      <c r="O157" s="154">
        <v>1.18</v>
      </c>
      <c r="P157" s="154">
        <f t="shared" si="11"/>
        <v>11.799999999999999</v>
      </c>
      <c r="Q157" s="154">
        <v>0</v>
      </c>
      <c r="R157" s="154">
        <f t="shared" si="12"/>
        <v>0</v>
      </c>
      <c r="S157" s="154">
        <v>0</v>
      </c>
      <c r="T157" s="155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296</v>
      </c>
      <c r="AT157" s="156" t="s">
        <v>177</v>
      </c>
      <c r="AU157" s="156" t="s">
        <v>182</v>
      </c>
      <c r="AY157" s="14" t="s">
        <v>175</v>
      </c>
      <c r="BE157" s="157">
        <f t="shared" si="14"/>
        <v>0</v>
      </c>
      <c r="BF157" s="157">
        <f t="shared" si="15"/>
        <v>131.9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4" t="s">
        <v>182</v>
      </c>
      <c r="BK157" s="157">
        <f t="shared" si="19"/>
        <v>131.9</v>
      </c>
      <c r="BL157" s="14" t="s">
        <v>296</v>
      </c>
      <c r="BM157" s="156" t="s">
        <v>310</v>
      </c>
    </row>
    <row r="158" spans="1:65" s="2" customFormat="1" ht="21.75" customHeight="1">
      <c r="A158" s="26"/>
      <c r="B158" s="144"/>
      <c r="C158" s="158" t="s">
        <v>311</v>
      </c>
      <c r="D158" s="158" t="s">
        <v>285</v>
      </c>
      <c r="E158" s="159" t="s">
        <v>1016</v>
      </c>
      <c r="F158" s="160" t="s">
        <v>1017</v>
      </c>
      <c r="G158" s="161" t="s">
        <v>254</v>
      </c>
      <c r="H158" s="162">
        <v>10</v>
      </c>
      <c r="I158" s="163">
        <v>2.27</v>
      </c>
      <c r="J158" s="163">
        <f t="shared" si="10"/>
        <v>22.7</v>
      </c>
      <c r="K158" s="164"/>
      <c r="L158" s="165"/>
      <c r="M158" s="166" t="s">
        <v>1</v>
      </c>
      <c r="N158" s="167" t="s">
        <v>35</v>
      </c>
      <c r="O158" s="154">
        <v>0</v>
      </c>
      <c r="P158" s="154">
        <f t="shared" si="11"/>
        <v>0</v>
      </c>
      <c r="Q158" s="154">
        <v>2.7999999999999998E-4</v>
      </c>
      <c r="R158" s="154">
        <f t="shared" si="12"/>
        <v>2.7999999999999995E-3</v>
      </c>
      <c r="S158" s="154">
        <v>0</v>
      </c>
      <c r="T158" s="15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949</v>
      </c>
      <c r="AT158" s="156" t="s">
        <v>285</v>
      </c>
      <c r="AU158" s="156" t="s">
        <v>182</v>
      </c>
      <c r="AY158" s="14" t="s">
        <v>175</v>
      </c>
      <c r="BE158" s="157">
        <f t="shared" si="14"/>
        <v>0</v>
      </c>
      <c r="BF158" s="157">
        <f t="shared" si="15"/>
        <v>22.7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4" t="s">
        <v>182</v>
      </c>
      <c r="BK158" s="157">
        <f t="shared" si="19"/>
        <v>22.7</v>
      </c>
      <c r="BL158" s="14" t="s">
        <v>296</v>
      </c>
      <c r="BM158" s="156" t="s">
        <v>315</v>
      </c>
    </row>
    <row r="159" spans="1:65" s="2" customFormat="1" ht="16.5" customHeight="1">
      <c r="A159" s="26"/>
      <c r="B159" s="144"/>
      <c r="C159" s="158" t="s">
        <v>247</v>
      </c>
      <c r="D159" s="158" t="s">
        <v>285</v>
      </c>
      <c r="E159" s="159" t="s">
        <v>1018</v>
      </c>
      <c r="F159" s="160" t="s">
        <v>1019</v>
      </c>
      <c r="G159" s="161" t="s">
        <v>254</v>
      </c>
      <c r="H159" s="162">
        <v>10</v>
      </c>
      <c r="I159" s="163">
        <v>12.51</v>
      </c>
      <c r="J159" s="163">
        <f t="shared" si="10"/>
        <v>125.1</v>
      </c>
      <c r="K159" s="164"/>
      <c r="L159" s="165"/>
      <c r="M159" s="166" t="s">
        <v>1</v>
      </c>
      <c r="N159" s="167" t="s">
        <v>35</v>
      </c>
      <c r="O159" s="154">
        <v>0</v>
      </c>
      <c r="P159" s="154">
        <f t="shared" si="11"/>
        <v>0</v>
      </c>
      <c r="Q159" s="154">
        <v>2.4000000000000001E-4</v>
      </c>
      <c r="R159" s="154">
        <f t="shared" si="12"/>
        <v>2.4000000000000002E-3</v>
      </c>
      <c r="S159" s="154">
        <v>0</v>
      </c>
      <c r="T159" s="155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949</v>
      </c>
      <c r="AT159" s="156" t="s">
        <v>285</v>
      </c>
      <c r="AU159" s="156" t="s">
        <v>182</v>
      </c>
      <c r="AY159" s="14" t="s">
        <v>175</v>
      </c>
      <c r="BE159" s="157">
        <f t="shared" si="14"/>
        <v>0</v>
      </c>
      <c r="BF159" s="157">
        <f t="shared" si="15"/>
        <v>125.1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4" t="s">
        <v>182</v>
      </c>
      <c r="BK159" s="157">
        <f t="shared" si="19"/>
        <v>125.1</v>
      </c>
      <c r="BL159" s="14" t="s">
        <v>296</v>
      </c>
      <c r="BM159" s="156" t="s">
        <v>318</v>
      </c>
    </row>
    <row r="160" spans="1:65" s="2" customFormat="1" ht="21.75" customHeight="1">
      <c r="A160" s="26"/>
      <c r="B160" s="144"/>
      <c r="C160" s="145" t="s">
        <v>319</v>
      </c>
      <c r="D160" s="145" t="s">
        <v>177</v>
      </c>
      <c r="E160" s="146" t="s">
        <v>1020</v>
      </c>
      <c r="F160" s="147" t="s">
        <v>1021</v>
      </c>
      <c r="G160" s="148" t="s">
        <v>254</v>
      </c>
      <c r="H160" s="149">
        <v>10</v>
      </c>
      <c r="I160" s="150">
        <v>3.21</v>
      </c>
      <c r="J160" s="150">
        <f t="shared" si="10"/>
        <v>32.1</v>
      </c>
      <c r="K160" s="151"/>
      <c r="L160" s="27"/>
      <c r="M160" s="152" t="s">
        <v>1</v>
      </c>
      <c r="N160" s="153" t="s">
        <v>35</v>
      </c>
      <c r="O160" s="154">
        <v>0.28699999999999998</v>
      </c>
      <c r="P160" s="154">
        <f t="shared" si="11"/>
        <v>2.8699999999999997</v>
      </c>
      <c r="Q160" s="154">
        <v>0</v>
      </c>
      <c r="R160" s="154">
        <f t="shared" si="12"/>
        <v>0</v>
      </c>
      <c r="S160" s="154">
        <v>0</v>
      </c>
      <c r="T160" s="155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296</v>
      </c>
      <c r="AT160" s="156" t="s">
        <v>177</v>
      </c>
      <c r="AU160" s="156" t="s">
        <v>182</v>
      </c>
      <c r="AY160" s="14" t="s">
        <v>175</v>
      </c>
      <c r="BE160" s="157">
        <f t="shared" si="14"/>
        <v>0</v>
      </c>
      <c r="BF160" s="157">
        <f t="shared" si="15"/>
        <v>32.1</v>
      </c>
      <c r="BG160" s="157">
        <f t="shared" si="16"/>
        <v>0</v>
      </c>
      <c r="BH160" s="157">
        <f t="shared" si="17"/>
        <v>0</v>
      </c>
      <c r="BI160" s="157">
        <f t="shared" si="18"/>
        <v>0</v>
      </c>
      <c r="BJ160" s="14" t="s">
        <v>182</v>
      </c>
      <c r="BK160" s="157">
        <f t="shared" si="19"/>
        <v>32.1</v>
      </c>
      <c r="BL160" s="14" t="s">
        <v>296</v>
      </c>
      <c r="BM160" s="156" t="s">
        <v>322</v>
      </c>
    </row>
    <row r="161" spans="1:65" s="2" customFormat="1" ht="33" customHeight="1">
      <c r="A161" s="26"/>
      <c r="B161" s="144"/>
      <c r="C161" s="158" t="s">
        <v>250</v>
      </c>
      <c r="D161" s="158" t="s">
        <v>285</v>
      </c>
      <c r="E161" s="159" t="s">
        <v>1022</v>
      </c>
      <c r="F161" s="160" t="s">
        <v>1023</v>
      </c>
      <c r="G161" s="161" t="s">
        <v>254</v>
      </c>
      <c r="H161" s="162">
        <v>10</v>
      </c>
      <c r="I161" s="163">
        <v>0.41</v>
      </c>
      <c r="J161" s="163">
        <f t="shared" si="10"/>
        <v>4.0999999999999996</v>
      </c>
      <c r="K161" s="164"/>
      <c r="L161" s="165"/>
      <c r="M161" s="166" t="s">
        <v>1</v>
      </c>
      <c r="N161" s="167" t="s">
        <v>35</v>
      </c>
      <c r="O161" s="154">
        <v>0</v>
      </c>
      <c r="P161" s="154">
        <f t="shared" si="11"/>
        <v>0</v>
      </c>
      <c r="Q161" s="154">
        <v>1E-4</v>
      </c>
      <c r="R161" s="154">
        <f t="shared" si="12"/>
        <v>1E-3</v>
      </c>
      <c r="S161" s="154">
        <v>0</v>
      </c>
      <c r="T161" s="155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949</v>
      </c>
      <c r="AT161" s="156" t="s">
        <v>285</v>
      </c>
      <c r="AU161" s="156" t="s">
        <v>182</v>
      </c>
      <c r="AY161" s="14" t="s">
        <v>175</v>
      </c>
      <c r="BE161" s="157">
        <f t="shared" si="14"/>
        <v>0</v>
      </c>
      <c r="BF161" s="157">
        <f t="shared" si="15"/>
        <v>4.0999999999999996</v>
      </c>
      <c r="BG161" s="157">
        <f t="shared" si="16"/>
        <v>0</v>
      </c>
      <c r="BH161" s="157">
        <f t="shared" si="17"/>
        <v>0</v>
      </c>
      <c r="BI161" s="157">
        <f t="shared" si="18"/>
        <v>0</v>
      </c>
      <c r="BJ161" s="14" t="s">
        <v>182</v>
      </c>
      <c r="BK161" s="157">
        <f t="shared" si="19"/>
        <v>4.0999999999999996</v>
      </c>
      <c r="BL161" s="14" t="s">
        <v>296</v>
      </c>
      <c r="BM161" s="156" t="s">
        <v>325</v>
      </c>
    </row>
    <row r="162" spans="1:65" s="2" customFormat="1" ht="24.15" customHeight="1">
      <c r="A162" s="26"/>
      <c r="B162" s="144"/>
      <c r="C162" s="158" t="s">
        <v>326</v>
      </c>
      <c r="D162" s="158" t="s">
        <v>285</v>
      </c>
      <c r="E162" s="159" t="s">
        <v>1024</v>
      </c>
      <c r="F162" s="160" t="s">
        <v>1025</v>
      </c>
      <c r="G162" s="161" t="s">
        <v>254</v>
      </c>
      <c r="H162" s="162">
        <v>6</v>
      </c>
      <c r="I162" s="163">
        <v>0.4</v>
      </c>
      <c r="J162" s="163">
        <f t="shared" si="10"/>
        <v>2.4</v>
      </c>
      <c r="K162" s="164"/>
      <c r="L162" s="165"/>
      <c r="M162" s="166" t="s">
        <v>1</v>
      </c>
      <c r="N162" s="167" t="s">
        <v>35</v>
      </c>
      <c r="O162" s="154">
        <v>0</v>
      </c>
      <c r="P162" s="154">
        <f t="shared" si="11"/>
        <v>0</v>
      </c>
      <c r="Q162" s="154">
        <v>3.0000000000000001E-5</v>
      </c>
      <c r="R162" s="154">
        <f t="shared" si="12"/>
        <v>1.8000000000000001E-4</v>
      </c>
      <c r="S162" s="154">
        <v>0</v>
      </c>
      <c r="T162" s="155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949</v>
      </c>
      <c r="AT162" s="156" t="s">
        <v>285</v>
      </c>
      <c r="AU162" s="156" t="s">
        <v>182</v>
      </c>
      <c r="AY162" s="14" t="s">
        <v>175</v>
      </c>
      <c r="BE162" s="157">
        <f t="shared" si="14"/>
        <v>0</v>
      </c>
      <c r="BF162" s="157">
        <f t="shared" si="15"/>
        <v>2.4</v>
      </c>
      <c r="BG162" s="157">
        <f t="shared" si="16"/>
        <v>0</v>
      </c>
      <c r="BH162" s="157">
        <f t="shared" si="17"/>
        <v>0</v>
      </c>
      <c r="BI162" s="157">
        <f t="shared" si="18"/>
        <v>0</v>
      </c>
      <c r="BJ162" s="14" t="s">
        <v>182</v>
      </c>
      <c r="BK162" s="157">
        <f t="shared" si="19"/>
        <v>2.4</v>
      </c>
      <c r="BL162" s="14" t="s">
        <v>296</v>
      </c>
      <c r="BM162" s="156" t="s">
        <v>329</v>
      </c>
    </row>
    <row r="163" spans="1:65" s="2" customFormat="1" ht="24.15" customHeight="1">
      <c r="A163" s="26"/>
      <c r="B163" s="144"/>
      <c r="C163" s="145" t="s">
        <v>255</v>
      </c>
      <c r="D163" s="145" t="s">
        <v>177</v>
      </c>
      <c r="E163" s="146" t="s">
        <v>1026</v>
      </c>
      <c r="F163" s="147" t="s">
        <v>1027</v>
      </c>
      <c r="G163" s="148" t="s">
        <v>314</v>
      </c>
      <c r="H163" s="149">
        <v>65</v>
      </c>
      <c r="I163" s="150">
        <v>0.67</v>
      </c>
      <c r="J163" s="150">
        <f t="shared" si="10"/>
        <v>43.55</v>
      </c>
      <c r="K163" s="151"/>
      <c r="L163" s="27"/>
      <c r="M163" s="152" t="s">
        <v>1</v>
      </c>
      <c r="N163" s="153" t="s">
        <v>35</v>
      </c>
      <c r="O163" s="154">
        <v>6.0100000000000001E-2</v>
      </c>
      <c r="P163" s="154">
        <f t="shared" si="11"/>
        <v>3.9064999999999999</v>
      </c>
      <c r="Q163" s="154">
        <v>0</v>
      </c>
      <c r="R163" s="154">
        <f t="shared" si="12"/>
        <v>0</v>
      </c>
      <c r="S163" s="154">
        <v>0</v>
      </c>
      <c r="T163" s="155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296</v>
      </c>
      <c r="AT163" s="156" t="s">
        <v>177</v>
      </c>
      <c r="AU163" s="156" t="s">
        <v>182</v>
      </c>
      <c r="AY163" s="14" t="s">
        <v>175</v>
      </c>
      <c r="BE163" s="157">
        <f t="shared" si="14"/>
        <v>0</v>
      </c>
      <c r="BF163" s="157">
        <f t="shared" si="15"/>
        <v>43.55</v>
      </c>
      <c r="BG163" s="157">
        <f t="shared" si="16"/>
        <v>0</v>
      </c>
      <c r="BH163" s="157">
        <f t="shared" si="17"/>
        <v>0</v>
      </c>
      <c r="BI163" s="157">
        <f t="shared" si="18"/>
        <v>0</v>
      </c>
      <c r="BJ163" s="14" t="s">
        <v>182</v>
      </c>
      <c r="BK163" s="157">
        <f t="shared" si="19"/>
        <v>43.55</v>
      </c>
      <c r="BL163" s="14" t="s">
        <v>296</v>
      </c>
      <c r="BM163" s="156" t="s">
        <v>332</v>
      </c>
    </row>
    <row r="164" spans="1:65" s="2" customFormat="1" ht="24.15" customHeight="1">
      <c r="A164" s="26"/>
      <c r="B164" s="144"/>
      <c r="C164" s="158" t="s">
        <v>333</v>
      </c>
      <c r="D164" s="158" t="s">
        <v>285</v>
      </c>
      <c r="E164" s="159" t="s">
        <v>1028</v>
      </c>
      <c r="F164" s="160" t="s">
        <v>1029</v>
      </c>
      <c r="G164" s="161" t="s">
        <v>314</v>
      </c>
      <c r="H164" s="162">
        <v>10</v>
      </c>
      <c r="I164" s="163">
        <v>0.53</v>
      </c>
      <c r="J164" s="163">
        <f t="shared" si="10"/>
        <v>5.3</v>
      </c>
      <c r="K164" s="164"/>
      <c r="L164" s="165"/>
      <c r="M164" s="166" t="s">
        <v>1</v>
      </c>
      <c r="N164" s="167" t="s">
        <v>35</v>
      </c>
      <c r="O164" s="154">
        <v>0</v>
      </c>
      <c r="P164" s="154">
        <f t="shared" si="11"/>
        <v>0</v>
      </c>
      <c r="Q164" s="154">
        <v>8.0000000000000007E-5</v>
      </c>
      <c r="R164" s="154">
        <f t="shared" si="12"/>
        <v>8.0000000000000004E-4</v>
      </c>
      <c r="S164" s="154">
        <v>0</v>
      </c>
      <c r="T164" s="155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949</v>
      </c>
      <c r="AT164" s="156" t="s">
        <v>285</v>
      </c>
      <c r="AU164" s="156" t="s">
        <v>182</v>
      </c>
      <c r="AY164" s="14" t="s">
        <v>175</v>
      </c>
      <c r="BE164" s="157">
        <f t="shared" si="14"/>
        <v>0</v>
      </c>
      <c r="BF164" s="157">
        <f t="shared" si="15"/>
        <v>5.3</v>
      </c>
      <c r="BG164" s="157">
        <f t="shared" si="16"/>
        <v>0</v>
      </c>
      <c r="BH164" s="157">
        <f t="shared" si="17"/>
        <v>0</v>
      </c>
      <c r="BI164" s="157">
        <f t="shared" si="18"/>
        <v>0</v>
      </c>
      <c r="BJ164" s="14" t="s">
        <v>182</v>
      </c>
      <c r="BK164" s="157">
        <f t="shared" si="19"/>
        <v>5.3</v>
      </c>
      <c r="BL164" s="14" t="s">
        <v>296</v>
      </c>
      <c r="BM164" s="156" t="s">
        <v>336</v>
      </c>
    </row>
    <row r="165" spans="1:65" s="2" customFormat="1" ht="24.15" customHeight="1">
      <c r="A165" s="26"/>
      <c r="B165" s="144"/>
      <c r="C165" s="158" t="s">
        <v>258</v>
      </c>
      <c r="D165" s="158" t="s">
        <v>285</v>
      </c>
      <c r="E165" s="159" t="s">
        <v>1030</v>
      </c>
      <c r="F165" s="160" t="s">
        <v>1031</v>
      </c>
      <c r="G165" s="161" t="s">
        <v>314</v>
      </c>
      <c r="H165" s="162">
        <v>5</v>
      </c>
      <c r="I165" s="163">
        <v>0.34</v>
      </c>
      <c r="J165" s="163">
        <f t="shared" si="10"/>
        <v>1.7</v>
      </c>
      <c r="K165" s="164"/>
      <c r="L165" s="165"/>
      <c r="M165" s="166" t="s">
        <v>1</v>
      </c>
      <c r="N165" s="167" t="s">
        <v>35</v>
      </c>
      <c r="O165" s="154">
        <v>0</v>
      </c>
      <c r="P165" s="154">
        <f t="shared" si="11"/>
        <v>0</v>
      </c>
      <c r="Q165" s="154">
        <v>5.0000000000000002E-5</v>
      </c>
      <c r="R165" s="154">
        <f t="shared" si="12"/>
        <v>2.5000000000000001E-4</v>
      </c>
      <c r="S165" s="154">
        <v>0</v>
      </c>
      <c r="T165" s="155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949</v>
      </c>
      <c r="AT165" s="156" t="s">
        <v>285</v>
      </c>
      <c r="AU165" s="156" t="s">
        <v>182</v>
      </c>
      <c r="AY165" s="14" t="s">
        <v>175</v>
      </c>
      <c r="BE165" s="157">
        <f t="shared" si="14"/>
        <v>0</v>
      </c>
      <c r="BF165" s="157">
        <f t="shared" si="15"/>
        <v>1.7</v>
      </c>
      <c r="BG165" s="157">
        <f t="shared" si="16"/>
        <v>0</v>
      </c>
      <c r="BH165" s="157">
        <f t="shared" si="17"/>
        <v>0</v>
      </c>
      <c r="BI165" s="157">
        <f t="shared" si="18"/>
        <v>0</v>
      </c>
      <c r="BJ165" s="14" t="s">
        <v>182</v>
      </c>
      <c r="BK165" s="157">
        <f t="shared" si="19"/>
        <v>1.7</v>
      </c>
      <c r="BL165" s="14" t="s">
        <v>296</v>
      </c>
      <c r="BM165" s="156" t="s">
        <v>339</v>
      </c>
    </row>
    <row r="166" spans="1:65" s="2" customFormat="1" ht="24.15" customHeight="1">
      <c r="A166" s="26"/>
      <c r="B166" s="144"/>
      <c r="C166" s="158" t="s">
        <v>340</v>
      </c>
      <c r="D166" s="158" t="s">
        <v>285</v>
      </c>
      <c r="E166" s="159" t="s">
        <v>1032</v>
      </c>
      <c r="F166" s="160" t="s">
        <v>1033</v>
      </c>
      <c r="G166" s="161" t="s">
        <v>314</v>
      </c>
      <c r="H166" s="162">
        <v>10</v>
      </c>
      <c r="I166" s="163">
        <v>0.85</v>
      </c>
      <c r="J166" s="163">
        <f t="shared" si="10"/>
        <v>8.5</v>
      </c>
      <c r="K166" s="164"/>
      <c r="L166" s="165"/>
      <c r="M166" s="166" t="s">
        <v>1</v>
      </c>
      <c r="N166" s="167" t="s">
        <v>35</v>
      </c>
      <c r="O166" s="154">
        <v>0</v>
      </c>
      <c r="P166" s="154">
        <f t="shared" si="11"/>
        <v>0</v>
      </c>
      <c r="Q166" s="154">
        <v>1.2E-4</v>
      </c>
      <c r="R166" s="154">
        <f t="shared" si="12"/>
        <v>1.2000000000000001E-3</v>
      </c>
      <c r="S166" s="154">
        <v>0</v>
      </c>
      <c r="T166" s="155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949</v>
      </c>
      <c r="AT166" s="156" t="s">
        <v>285</v>
      </c>
      <c r="AU166" s="156" t="s">
        <v>182</v>
      </c>
      <c r="AY166" s="14" t="s">
        <v>175</v>
      </c>
      <c r="BE166" s="157">
        <f t="shared" si="14"/>
        <v>0</v>
      </c>
      <c r="BF166" s="157">
        <f t="shared" si="15"/>
        <v>8.5</v>
      </c>
      <c r="BG166" s="157">
        <f t="shared" si="16"/>
        <v>0</v>
      </c>
      <c r="BH166" s="157">
        <f t="shared" si="17"/>
        <v>0</v>
      </c>
      <c r="BI166" s="157">
        <f t="shared" si="18"/>
        <v>0</v>
      </c>
      <c r="BJ166" s="14" t="s">
        <v>182</v>
      </c>
      <c r="BK166" s="157">
        <f t="shared" si="19"/>
        <v>8.5</v>
      </c>
      <c r="BL166" s="14" t="s">
        <v>296</v>
      </c>
      <c r="BM166" s="156" t="s">
        <v>343</v>
      </c>
    </row>
    <row r="167" spans="1:65" s="2" customFormat="1" ht="21.75" customHeight="1">
      <c r="A167" s="26"/>
      <c r="B167" s="144"/>
      <c r="C167" s="145" t="s">
        <v>262</v>
      </c>
      <c r="D167" s="145" t="s">
        <v>177</v>
      </c>
      <c r="E167" s="146" t="s">
        <v>1034</v>
      </c>
      <c r="F167" s="147" t="s">
        <v>1035</v>
      </c>
      <c r="G167" s="148" t="s">
        <v>314</v>
      </c>
      <c r="H167" s="149">
        <v>156</v>
      </c>
      <c r="I167" s="150">
        <v>0.5</v>
      </c>
      <c r="J167" s="150">
        <f t="shared" si="10"/>
        <v>78</v>
      </c>
      <c r="K167" s="151"/>
      <c r="L167" s="27"/>
      <c r="M167" s="152" t="s">
        <v>1</v>
      </c>
      <c r="N167" s="153" t="s">
        <v>35</v>
      </c>
      <c r="O167" s="154">
        <v>4.4999999999999998E-2</v>
      </c>
      <c r="P167" s="154">
        <f t="shared" si="11"/>
        <v>7.02</v>
      </c>
      <c r="Q167" s="154">
        <v>0</v>
      </c>
      <c r="R167" s="154">
        <f t="shared" si="12"/>
        <v>0</v>
      </c>
      <c r="S167" s="154">
        <v>0</v>
      </c>
      <c r="T167" s="155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296</v>
      </c>
      <c r="AT167" s="156" t="s">
        <v>177</v>
      </c>
      <c r="AU167" s="156" t="s">
        <v>182</v>
      </c>
      <c r="AY167" s="14" t="s">
        <v>175</v>
      </c>
      <c r="BE167" s="157">
        <f t="shared" si="14"/>
        <v>0</v>
      </c>
      <c r="BF167" s="157">
        <f t="shared" si="15"/>
        <v>78</v>
      </c>
      <c r="BG167" s="157">
        <f t="shared" si="16"/>
        <v>0</v>
      </c>
      <c r="BH167" s="157">
        <f t="shared" si="17"/>
        <v>0</v>
      </c>
      <c r="BI167" s="157">
        <f t="shared" si="18"/>
        <v>0</v>
      </c>
      <c r="BJ167" s="14" t="s">
        <v>182</v>
      </c>
      <c r="BK167" s="157">
        <f t="shared" si="19"/>
        <v>78</v>
      </c>
      <c r="BL167" s="14" t="s">
        <v>296</v>
      </c>
      <c r="BM167" s="156" t="s">
        <v>347</v>
      </c>
    </row>
    <row r="168" spans="1:65" s="2" customFormat="1" ht="21.75" customHeight="1">
      <c r="A168" s="26"/>
      <c r="B168" s="144"/>
      <c r="C168" s="158" t="s">
        <v>348</v>
      </c>
      <c r="D168" s="158" t="s">
        <v>285</v>
      </c>
      <c r="E168" s="159" t="s">
        <v>1036</v>
      </c>
      <c r="F168" s="160" t="s">
        <v>1037</v>
      </c>
      <c r="G168" s="161" t="s">
        <v>314</v>
      </c>
      <c r="H168" s="162">
        <v>156</v>
      </c>
      <c r="I168" s="163">
        <v>0.33</v>
      </c>
      <c r="J168" s="163">
        <f t="shared" si="10"/>
        <v>51.48</v>
      </c>
      <c r="K168" s="164"/>
      <c r="L168" s="165"/>
      <c r="M168" s="166" t="s">
        <v>1</v>
      </c>
      <c r="N168" s="167" t="s">
        <v>35</v>
      </c>
      <c r="O168" s="154">
        <v>0</v>
      </c>
      <c r="P168" s="154">
        <f t="shared" si="11"/>
        <v>0</v>
      </c>
      <c r="Q168" s="154">
        <v>1.2E-4</v>
      </c>
      <c r="R168" s="154">
        <f t="shared" si="12"/>
        <v>1.8720000000000001E-2</v>
      </c>
      <c r="S168" s="154">
        <v>0</v>
      </c>
      <c r="T168" s="155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949</v>
      </c>
      <c r="AT168" s="156" t="s">
        <v>285</v>
      </c>
      <c r="AU168" s="156" t="s">
        <v>182</v>
      </c>
      <c r="AY168" s="14" t="s">
        <v>175</v>
      </c>
      <c r="BE168" s="157">
        <f t="shared" si="14"/>
        <v>0</v>
      </c>
      <c r="BF168" s="157">
        <f t="shared" si="15"/>
        <v>51.48</v>
      </c>
      <c r="BG168" s="157">
        <f t="shared" si="16"/>
        <v>0</v>
      </c>
      <c r="BH168" s="157">
        <f t="shared" si="17"/>
        <v>0</v>
      </c>
      <c r="BI168" s="157">
        <f t="shared" si="18"/>
        <v>0</v>
      </c>
      <c r="BJ168" s="14" t="s">
        <v>182</v>
      </c>
      <c r="BK168" s="157">
        <f t="shared" si="19"/>
        <v>51.48</v>
      </c>
      <c r="BL168" s="14" t="s">
        <v>296</v>
      </c>
      <c r="BM168" s="156" t="s">
        <v>351</v>
      </c>
    </row>
    <row r="169" spans="1:65" s="2" customFormat="1" ht="21.75" customHeight="1">
      <c r="A169" s="26"/>
      <c r="B169" s="144"/>
      <c r="C169" s="145" t="s">
        <v>265</v>
      </c>
      <c r="D169" s="145" t="s">
        <v>177</v>
      </c>
      <c r="E169" s="146" t="s">
        <v>1038</v>
      </c>
      <c r="F169" s="147" t="s">
        <v>1039</v>
      </c>
      <c r="G169" s="148" t="s">
        <v>314</v>
      </c>
      <c r="H169" s="149">
        <v>456</v>
      </c>
      <c r="I169" s="150">
        <v>0.54</v>
      </c>
      <c r="J169" s="150">
        <f t="shared" si="10"/>
        <v>246.24</v>
      </c>
      <c r="K169" s="151"/>
      <c r="L169" s="27"/>
      <c r="M169" s="152" t="s">
        <v>1</v>
      </c>
      <c r="N169" s="153" t="s">
        <v>35</v>
      </c>
      <c r="O169" s="154">
        <v>4.8000000000000001E-2</v>
      </c>
      <c r="P169" s="154">
        <f t="shared" si="11"/>
        <v>21.888000000000002</v>
      </c>
      <c r="Q169" s="154">
        <v>0</v>
      </c>
      <c r="R169" s="154">
        <f t="shared" si="12"/>
        <v>0</v>
      </c>
      <c r="S169" s="154">
        <v>0</v>
      </c>
      <c r="T169" s="155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296</v>
      </c>
      <c r="AT169" s="156" t="s">
        <v>177</v>
      </c>
      <c r="AU169" s="156" t="s">
        <v>182</v>
      </c>
      <c r="AY169" s="14" t="s">
        <v>175</v>
      </c>
      <c r="BE169" s="157">
        <f t="shared" si="14"/>
        <v>0</v>
      </c>
      <c r="BF169" s="157">
        <f t="shared" si="15"/>
        <v>246.24</v>
      </c>
      <c r="BG169" s="157">
        <f t="shared" si="16"/>
        <v>0</v>
      </c>
      <c r="BH169" s="157">
        <f t="shared" si="17"/>
        <v>0</v>
      </c>
      <c r="BI169" s="157">
        <f t="shared" si="18"/>
        <v>0</v>
      </c>
      <c r="BJ169" s="14" t="s">
        <v>182</v>
      </c>
      <c r="BK169" s="157">
        <f t="shared" si="19"/>
        <v>246.24</v>
      </c>
      <c r="BL169" s="14" t="s">
        <v>296</v>
      </c>
      <c r="BM169" s="156" t="s">
        <v>354</v>
      </c>
    </row>
    <row r="170" spans="1:65" s="2" customFormat="1" ht="21.75" customHeight="1">
      <c r="A170" s="26"/>
      <c r="B170" s="144"/>
      <c r="C170" s="158" t="s">
        <v>357</v>
      </c>
      <c r="D170" s="158" t="s">
        <v>285</v>
      </c>
      <c r="E170" s="159" t="s">
        <v>1040</v>
      </c>
      <c r="F170" s="160" t="s">
        <v>1041</v>
      </c>
      <c r="G170" s="161" t="s">
        <v>314</v>
      </c>
      <c r="H170" s="162">
        <v>456</v>
      </c>
      <c r="I170" s="163">
        <v>0.43</v>
      </c>
      <c r="J170" s="163">
        <f t="shared" si="10"/>
        <v>196.08</v>
      </c>
      <c r="K170" s="164"/>
      <c r="L170" s="165"/>
      <c r="M170" s="166" t="s">
        <v>1</v>
      </c>
      <c r="N170" s="167" t="s">
        <v>35</v>
      </c>
      <c r="O170" s="154">
        <v>0</v>
      </c>
      <c r="P170" s="154">
        <f t="shared" si="11"/>
        <v>0</v>
      </c>
      <c r="Q170" s="154">
        <v>0</v>
      </c>
      <c r="R170" s="154">
        <f t="shared" si="12"/>
        <v>0</v>
      </c>
      <c r="S170" s="154">
        <v>0</v>
      </c>
      <c r="T170" s="155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949</v>
      </c>
      <c r="AT170" s="156" t="s">
        <v>285</v>
      </c>
      <c r="AU170" s="156" t="s">
        <v>182</v>
      </c>
      <c r="AY170" s="14" t="s">
        <v>175</v>
      </c>
      <c r="BE170" s="157">
        <f t="shared" si="14"/>
        <v>0</v>
      </c>
      <c r="BF170" s="157">
        <f t="shared" si="15"/>
        <v>196.08</v>
      </c>
      <c r="BG170" s="157">
        <f t="shared" si="16"/>
        <v>0</v>
      </c>
      <c r="BH170" s="157">
        <f t="shared" si="17"/>
        <v>0</v>
      </c>
      <c r="BI170" s="157">
        <f t="shared" si="18"/>
        <v>0</v>
      </c>
      <c r="BJ170" s="14" t="s">
        <v>182</v>
      </c>
      <c r="BK170" s="157">
        <f t="shared" si="19"/>
        <v>196.08</v>
      </c>
      <c r="BL170" s="14" t="s">
        <v>296</v>
      </c>
      <c r="BM170" s="156" t="s">
        <v>360</v>
      </c>
    </row>
    <row r="171" spans="1:65" s="2" customFormat="1" ht="21.75" customHeight="1">
      <c r="A171" s="26"/>
      <c r="B171" s="144"/>
      <c r="C171" s="145" t="s">
        <v>270</v>
      </c>
      <c r="D171" s="145" t="s">
        <v>177</v>
      </c>
      <c r="E171" s="146" t="s">
        <v>1042</v>
      </c>
      <c r="F171" s="147" t="s">
        <v>1043</v>
      </c>
      <c r="G171" s="148" t="s">
        <v>314</v>
      </c>
      <c r="H171" s="149">
        <v>523</v>
      </c>
      <c r="I171" s="150">
        <v>0.6</v>
      </c>
      <c r="J171" s="150">
        <f t="shared" si="10"/>
        <v>313.8</v>
      </c>
      <c r="K171" s="151"/>
      <c r="L171" s="27"/>
      <c r="M171" s="152" t="s">
        <v>1</v>
      </c>
      <c r="N171" s="153" t="s">
        <v>35</v>
      </c>
      <c r="O171" s="154">
        <v>5.3999999999999999E-2</v>
      </c>
      <c r="P171" s="154">
        <f t="shared" si="11"/>
        <v>28.242000000000001</v>
      </c>
      <c r="Q171" s="154">
        <v>0</v>
      </c>
      <c r="R171" s="154">
        <f t="shared" si="12"/>
        <v>0</v>
      </c>
      <c r="S171" s="154">
        <v>0</v>
      </c>
      <c r="T171" s="155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296</v>
      </c>
      <c r="AT171" s="156" t="s">
        <v>177</v>
      </c>
      <c r="AU171" s="156" t="s">
        <v>182</v>
      </c>
      <c r="AY171" s="14" t="s">
        <v>175</v>
      </c>
      <c r="BE171" s="157">
        <f t="shared" si="14"/>
        <v>0</v>
      </c>
      <c r="BF171" s="157">
        <f t="shared" si="15"/>
        <v>313.8</v>
      </c>
      <c r="BG171" s="157">
        <f t="shared" si="16"/>
        <v>0</v>
      </c>
      <c r="BH171" s="157">
        <f t="shared" si="17"/>
        <v>0</v>
      </c>
      <c r="BI171" s="157">
        <f t="shared" si="18"/>
        <v>0</v>
      </c>
      <c r="BJ171" s="14" t="s">
        <v>182</v>
      </c>
      <c r="BK171" s="157">
        <f t="shared" si="19"/>
        <v>313.8</v>
      </c>
      <c r="BL171" s="14" t="s">
        <v>296</v>
      </c>
      <c r="BM171" s="156" t="s">
        <v>367</v>
      </c>
    </row>
    <row r="172" spans="1:65" s="2" customFormat="1" ht="21.75" customHeight="1">
      <c r="A172" s="26"/>
      <c r="B172" s="144"/>
      <c r="C172" s="158" t="s">
        <v>368</v>
      </c>
      <c r="D172" s="158" t="s">
        <v>285</v>
      </c>
      <c r="E172" s="159" t="s">
        <v>1044</v>
      </c>
      <c r="F172" s="160" t="s">
        <v>1045</v>
      </c>
      <c r="G172" s="161" t="s">
        <v>314</v>
      </c>
      <c r="H172" s="162">
        <v>523</v>
      </c>
      <c r="I172" s="163">
        <v>0.61</v>
      </c>
      <c r="J172" s="163">
        <f t="shared" si="10"/>
        <v>319.02999999999997</v>
      </c>
      <c r="K172" s="164"/>
      <c r="L172" s="165"/>
      <c r="M172" s="166" t="s">
        <v>1</v>
      </c>
      <c r="N172" s="167" t="s">
        <v>35</v>
      </c>
      <c r="O172" s="154">
        <v>0</v>
      </c>
      <c r="P172" s="154">
        <f t="shared" si="11"/>
        <v>0</v>
      </c>
      <c r="Q172" s="154">
        <v>1.9000000000000001E-4</v>
      </c>
      <c r="R172" s="154">
        <f t="shared" si="12"/>
        <v>9.937E-2</v>
      </c>
      <c r="S172" s="154">
        <v>0</v>
      </c>
      <c r="T172" s="155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949</v>
      </c>
      <c r="AT172" s="156" t="s">
        <v>285</v>
      </c>
      <c r="AU172" s="156" t="s">
        <v>182</v>
      </c>
      <c r="AY172" s="14" t="s">
        <v>175</v>
      </c>
      <c r="BE172" s="157">
        <f t="shared" si="14"/>
        <v>0</v>
      </c>
      <c r="BF172" s="157">
        <f t="shared" si="15"/>
        <v>319.02999999999997</v>
      </c>
      <c r="BG172" s="157">
        <f t="shared" si="16"/>
        <v>0</v>
      </c>
      <c r="BH172" s="157">
        <f t="shared" si="17"/>
        <v>0</v>
      </c>
      <c r="BI172" s="157">
        <f t="shared" si="18"/>
        <v>0</v>
      </c>
      <c r="BJ172" s="14" t="s">
        <v>182</v>
      </c>
      <c r="BK172" s="157">
        <f t="shared" si="19"/>
        <v>319.02999999999997</v>
      </c>
      <c r="BL172" s="14" t="s">
        <v>296</v>
      </c>
      <c r="BM172" s="156" t="s">
        <v>371</v>
      </c>
    </row>
    <row r="173" spans="1:65" s="2" customFormat="1" ht="21.75" customHeight="1">
      <c r="A173" s="26"/>
      <c r="B173" s="144"/>
      <c r="C173" s="145" t="s">
        <v>273</v>
      </c>
      <c r="D173" s="145" t="s">
        <v>177</v>
      </c>
      <c r="E173" s="146" t="s">
        <v>1046</v>
      </c>
      <c r="F173" s="147" t="s">
        <v>1047</v>
      </c>
      <c r="G173" s="148" t="s">
        <v>314</v>
      </c>
      <c r="H173" s="149">
        <v>32.56</v>
      </c>
      <c r="I173" s="150">
        <v>0.6</v>
      </c>
      <c r="J173" s="150">
        <f t="shared" si="10"/>
        <v>19.54</v>
      </c>
      <c r="K173" s="151"/>
      <c r="L173" s="27"/>
      <c r="M173" s="152" t="s">
        <v>1</v>
      </c>
      <c r="N173" s="153" t="s">
        <v>35</v>
      </c>
      <c r="O173" s="154">
        <v>5.2999999999999999E-2</v>
      </c>
      <c r="P173" s="154">
        <f t="shared" si="11"/>
        <v>1.7256800000000001</v>
      </c>
      <c r="Q173" s="154">
        <v>0</v>
      </c>
      <c r="R173" s="154">
        <f t="shared" si="12"/>
        <v>0</v>
      </c>
      <c r="S173" s="154">
        <v>0</v>
      </c>
      <c r="T173" s="155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296</v>
      </c>
      <c r="AT173" s="156" t="s">
        <v>177</v>
      </c>
      <c r="AU173" s="156" t="s">
        <v>182</v>
      </c>
      <c r="AY173" s="14" t="s">
        <v>175</v>
      </c>
      <c r="BE173" s="157">
        <f t="shared" si="14"/>
        <v>0</v>
      </c>
      <c r="BF173" s="157">
        <f t="shared" si="15"/>
        <v>19.54</v>
      </c>
      <c r="BG173" s="157">
        <f t="shared" si="16"/>
        <v>0</v>
      </c>
      <c r="BH173" s="157">
        <f t="shared" si="17"/>
        <v>0</v>
      </c>
      <c r="BI173" s="157">
        <f t="shared" si="18"/>
        <v>0</v>
      </c>
      <c r="BJ173" s="14" t="s">
        <v>182</v>
      </c>
      <c r="BK173" s="157">
        <f t="shared" si="19"/>
        <v>19.54</v>
      </c>
      <c r="BL173" s="14" t="s">
        <v>296</v>
      </c>
      <c r="BM173" s="156" t="s">
        <v>374</v>
      </c>
    </row>
    <row r="174" spans="1:65" s="2" customFormat="1" ht="21.75" customHeight="1">
      <c r="A174" s="26"/>
      <c r="B174" s="144"/>
      <c r="C174" s="158" t="s">
        <v>375</v>
      </c>
      <c r="D174" s="158" t="s">
        <v>285</v>
      </c>
      <c r="E174" s="159" t="s">
        <v>1048</v>
      </c>
      <c r="F174" s="160" t="s">
        <v>1049</v>
      </c>
      <c r="G174" s="161" t="s">
        <v>314</v>
      </c>
      <c r="H174" s="162">
        <v>32.56</v>
      </c>
      <c r="I174" s="163">
        <v>0.61</v>
      </c>
      <c r="J174" s="163">
        <f t="shared" si="10"/>
        <v>19.86</v>
      </c>
      <c r="K174" s="164"/>
      <c r="L174" s="165"/>
      <c r="M174" s="166" t="s">
        <v>1</v>
      </c>
      <c r="N174" s="167" t="s">
        <v>35</v>
      </c>
      <c r="O174" s="154">
        <v>0</v>
      </c>
      <c r="P174" s="154">
        <f t="shared" si="11"/>
        <v>0</v>
      </c>
      <c r="Q174" s="154">
        <v>1.9000000000000001E-4</v>
      </c>
      <c r="R174" s="154">
        <f t="shared" si="12"/>
        <v>6.1864000000000008E-3</v>
      </c>
      <c r="S174" s="154">
        <v>0</v>
      </c>
      <c r="T174" s="155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6" t="s">
        <v>949</v>
      </c>
      <c r="AT174" s="156" t="s">
        <v>285</v>
      </c>
      <c r="AU174" s="156" t="s">
        <v>182</v>
      </c>
      <c r="AY174" s="14" t="s">
        <v>175</v>
      </c>
      <c r="BE174" s="157">
        <f t="shared" si="14"/>
        <v>0</v>
      </c>
      <c r="BF174" s="157">
        <f t="shared" si="15"/>
        <v>19.86</v>
      </c>
      <c r="BG174" s="157">
        <f t="shared" si="16"/>
        <v>0</v>
      </c>
      <c r="BH174" s="157">
        <f t="shared" si="17"/>
        <v>0</v>
      </c>
      <c r="BI174" s="157">
        <f t="shared" si="18"/>
        <v>0</v>
      </c>
      <c r="BJ174" s="14" t="s">
        <v>182</v>
      </c>
      <c r="BK174" s="157">
        <f t="shared" si="19"/>
        <v>19.86</v>
      </c>
      <c r="BL174" s="14" t="s">
        <v>296</v>
      </c>
      <c r="BM174" s="156" t="s">
        <v>378</v>
      </c>
    </row>
    <row r="175" spans="1:65" s="2" customFormat="1" ht="16.5" customHeight="1">
      <c r="A175" s="26"/>
      <c r="B175" s="144"/>
      <c r="C175" s="145" t="s">
        <v>277</v>
      </c>
      <c r="D175" s="145" t="s">
        <v>177</v>
      </c>
      <c r="E175" s="146" t="s">
        <v>1050</v>
      </c>
      <c r="F175" s="147" t="s">
        <v>1051</v>
      </c>
      <c r="G175" s="148" t="s">
        <v>314</v>
      </c>
      <c r="H175" s="149">
        <v>456</v>
      </c>
      <c r="I175" s="150">
        <v>2.94</v>
      </c>
      <c r="J175" s="150">
        <f t="shared" si="10"/>
        <v>1340.64</v>
      </c>
      <c r="K175" s="151"/>
      <c r="L175" s="27"/>
      <c r="M175" s="152" t="s">
        <v>1</v>
      </c>
      <c r="N175" s="153" t="s">
        <v>35</v>
      </c>
      <c r="O175" s="154">
        <v>0.2001</v>
      </c>
      <c r="P175" s="154">
        <f t="shared" si="11"/>
        <v>91.245599999999996</v>
      </c>
      <c r="Q175" s="154">
        <v>2.0000000000000001E-4</v>
      </c>
      <c r="R175" s="154">
        <f t="shared" si="12"/>
        <v>9.1200000000000003E-2</v>
      </c>
      <c r="S175" s="154">
        <v>0</v>
      </c>
      <c r="T175" s="155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6" t="s">
        <v>296</v>
      </c>
      <c r="AT175" s="156" t="s">
        <v>177</v>
      </c>
      <c r="AU175" s="156" t="s">
        <v>182</v>
      </c>
      <c r="AY175" s="14" t="s">
        <v>175</v>
      </c>
      <c r="BE175" s="157">
        <f t="shared" si="14"/>
        <v>0</v>
      </c>
      <c r="BF175" s="157">
        <f t="shared" si="15"/>
        <v>1340.64</v>
      </c>
      <c r="BG175" s="157">
        <f t="shared" si="16"/>
        <v>0</v>
      </c>
      <c r="BH175" s="157">
        <f t="shared" si="17"/>
        <v>0</v>
      </c>
      <c r="BI175" s="157">
        <f t="shared" si="18"/>
        <v>0</v>
      </c>
      <c r="BJ175" s="14" t="s">
        <v>182</v>
      </c>
      <c r="BK175" s="157">
        <f t="shared" si="19"/>
        <v>1340.64</v>
      </c>
      <c r="BL175" s="14" t="s">
        <v>296</v>
      </c>
      <c r="BM175" s="156" t="s">
        <v>381</v>
      </c>
    </row>
    <row r="176" spans="1:65" s="2" customFormat="1" ht="16.5" customHeight="1">
      <c r="A176" s="26"/>
      <c r="B176" s="144"/>
      <c r="C176" s="145" t="s">
        <v>384</v>
      </c>
      <c r="D176" s="145" t="s">
        <v>177</v>
      </c>
      <c r="E176" s="146" t="s">
        <v>1052</v>
      </c>
      <c r="F176" s="147" t="s">
        <v>1053</v>
      </c>
      <c r="G176" s="148" t="s">
        <v>464</v>
      </c>
      <c r="H176" s="149">
        <v>29.5</v>
      </c>
      <c r="I176" s="150">
        <v>2.52</v>
      </c>
      <c r="J176" s="150">
        <f t="shared" si="10"/>
        <v>74.34</v>
      </c>
      <c r="K176" s="151"/>
      <c r="L176" s="27"/>
      <c r="M176" s="152" t="s">
        <v>1</v>
      </c>
      <c r="N176" s="153" t="s">
        <v>35</v>
      </c>
      <c r="O176" s="154">
        <v>0</v>
      </c>
      <c r="P176" s="154">
        <f t="shared" si="11"/>
        <v>0</v>
      </c>
      <c r="Q176" s="154">
        <v>0</v>
      </c>
      <c r="R176" s="154">
        <f t="shared" si="12"/>
        <v>0</v>
      </c>
      <c r="S176" s="154">
        <v>0</v>
      </c>
      <c r="T176" s="155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296</v>
      </c>
      <c r="AT176" s="156" t="s">
        <v>177</v>
      </c>
      <c r="AU176" s="156" t="s">
        <v>182</v>
      </c>
      <c r="AY176" s="14" t="s">
        <v>175</v>
      </c>
      <c r="BE176" s="157">
        <f t="shared" si="14"/>
        <v>0</v>
      </c>
      <c r="BF176" s="157">
        <f t="shared" si="15"/>
        <v>74.34</v>
      </c>
      <c r="BG176" s="157">
        <f t="shared" si="16"/>
        <v>0</v>
      </c>
      <c r="BH176" s="157">
        <f t="shared" si="17"/>
        <v>0</v>
      </c>
      <c r="BI176" s="157">
        <f t="shared" si="18"/>
        <v>0</v>
      </c>
      <c r="BJ176" s="14" t="s">
        <v>182</v>
      </c>
      <c r="BK176" s="157">
        <f t="shared" si="19"/>
        <v>74.34</v>
      </c>
      <c r="BL176" s="14" t="s">
        <v>296</v>
      </c>
      <c r="BM176" s="156" t="s">
        <v>387</v>
      </c>
    </row>
    <row r="177" spans="1:65" s="2" customFormat="1" ht="16.5" customHeight="1">
      <c r="A177" s="26"/>
      <c r="B177" s="144"/>
      <c r="C177" s="145" t="s">
        <v>280</v>
      </c>
      <c r="D177" s="145" t="s">
        <v>177</v>
      </c>
      <c r="E177" s="146" t="s">
        <v>1054</v>
      </c>
      <c r="F177" s="147" t="s">
        <v>1055</v>
      </c>
      <c r="G177" s="148" t="s">
        <v>464</v>
      </c>
      <c r="H177" s="149">
        <v>36.200000000000003</v>
      </c>
      <c r="I177" s="150">
        <v>3.6749999999999998</v>
      </c>
      <c r="J177" s="150">
        <f t="shared" si="10"/>
        <v>133.04</v>
      </c>
      <c r="K177" s="151"/>
      <c r="L177" s="27"/>
      <c r="M177" s="152" t="s">
        <v>1</v>
      </c>
      <c r="N177" s="153" t="s">
        <v>35</v>
      </c>
      <c r="O177" s="154">
        <v>0</v>
      </c>
      <c r="P177" s="154">
        <f t="shared" si="11"/>
        <v>0</v>
      </c>
      <c r="Q177" s="154">
        <v>0</v>
      </c>
      <c r="R177" s="154">
        <f t="shared" si="12"/>
        <v>0</v>
      </c>
      <c r="S177" s="154">
        <v>0</v>
      </c>
      <c r="T177" s="155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296</v>
      </c>
      <c r="AT177" s="156" t="s">
        <v>177</v>
      </c>
      <c r="AU177" s="156" t="s">
        <v>182</v>
      </c>
      <c r="AY177" s="14" t="s">
        <v>175</v>
      </c>
      <c r="BE177" s="157">
        <f t="shared" si="14"/>
        <v>0</v>
      </c>
      <c r="BF177" s="157">
        <f t="shared" si="15"/>
        <v>133.04</v>
      </c>
      <c r="BG177" s="157">
        <f t="shared" si="16"/>
        <v>0</v>
      </c>
      <c r="BH177" s="157">
        <f t="shared" si="17"/>
        <v>0</v>
      </c>
      <c r="BI177" s="157">
        <f t="shared" si="18"/>
        <v>0</v>
      </c>
      <c r="BJ177" s="14" t="s">
        <v>182</v>
      </c>
      <c r="BK177" s="157">
        <f t="shared" si="19"/>
        <v>133.04</v>
      </c>
      <c r="BL177" s="14" t="s">
        <v>296</v>
      </c>
      <c r="BM177" s="156" t="s">
        <v>390</v>
      </c>
    </row>
    <row r="178" spans="1:65" s="2" customFormat="1" ht="16.5" customHeight="1">
      <c r="A178" s="26"/>
      <c r="B178" s="144"/>
      <c r="C178" s="145" t="s">
        <v>391</v>
      </c>
      <c r="D178" s="145" t="s">
        <v>177</v>
      </c>
      <c r="E178" s="146" t="s">
        <v>1056</v>
      </c>
      <c r="F178" s="147" t="s">
        <v>1057</v>
      </c>
      <c r="G178" s="148" t="s">
        <v>464</v>
      </c>
      <c r="H178" s="149">
        <v>45.39</v>
      </c>
      <c r="I178" s="150">
        <v>3.01</v>
      </c>
      <c r="J178" s="150">
        <f t="shared" si="10"/>
        <v>136.62</v>
      </c>
      <c r="K178" s="151"/>
      <c r="L178" s="27"/>
      <c r="M178" s="152" t="s">
        <v>1</v>
      </c>
      <c r="N178" s="153" t="s">
        <v>35</v>
      </c>
      <c r="O178" s="154">
        <v>0</v>
      </c>
      <c r="P178" s="154">
        <f t="shared" si="11"/>
        <v>0</v>
      </c>
      <c r="Q178" s="154">
        <v>0</v>
      </c>
      <c r="R178" s="154">
        <f t="shared" si="12"/>
        <v>0</v>
      </c>
      <c r="S178" s="154">
        <v>0</v>
      </c>
      <c r="T178" s="155">
        <f t="shared" si="1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6" t="s">
        <v>296</v>
      </c>
      <c r="AT178" s="156" t="s">
        <v>177</v>
      </c>
      <c r="AU178" s="156" t="s">
        <v>182</v>
      </c>
      <c r="AY178" s="14" t="s">
        <v>175</v>
      </c>
      <c r="BE178" s="157">
        <f t="shared" si="14"/>
        <v>0</v>
      </c>
      <c r="BF178" s="157">
        <f t="shared" si="15"/>
        <v>136.62</v>
      </c>
      <c r="BG178" s="157">
        <f t="shared" si="16"/>
        <v>0</v>
      </c>
      <c r="BH178" s="157">
        <f t="shared" si="17"/>
        <v>0</v>
      </c>
      <c r="BI178" s="157">
        <f t="shared" si="18"/>
        <v>0</v>
      </c>
      <c r="BJ178" s="14" t="s">
        <v>182</v>
      </c>
      <c r="BK178" s="157">
        <f t="shared" si="19"/>
        <v>136.62</v>
      </c>
      <c r="BL178" s="14" t="s">
        <v>296</v>
      </c>
      <c r="BM178" s="156" t="s">
        <v>394</v>
      </c>
    </row>
    <row r="179" spans="1:65" s="12" customFormat="1" ht="22.8" customHeight="1">
      <c r="B179" s="132"/>
      <c r="D179" s="133" t="s">
        <v>68</v>
      </c>
      <c r="E179" s="142" t="s">
        <v>1058</v>
      </c>
      <c r="F179" s="142" t="s">
        <v>1059</v>
      </c>
      <c r="J179" s="143">
        <f>BK179</f>
        <v>5018.0900000000011</v>
      </c>
      <c r="L179" s="132"/>
      <c r="M179" s="136"/>
      <c r="N179" s="137"/>
      <c r="O179" s="137"/>
      <c r="P179" s="138">
        <f>SUM(P180:P227)</f>
        <v>61.661000000000001</v>
      </c>
      <c r="Q179" s="137"/>
      <c r="R179" s="138">
        <f>SUM(R180:R227)</f>
        <v>0.64478999999999997</v>
      </c>
      <c r="S179" s="137"/>
      <c r="T179" s="139">
        <f>SUM(T180:T227)</f>
        <v>0</v>
      </c>
      <c r="AR179" s="133" t="s">
        <v>185</v>
      </c>
      <c r="AT179" s="140" t="s">
        <v>68</v>
      </c>
      <c r="AU179" s="140" t="s">
        <v>77</v>
      </c>
      <c r="AY179" s="133" t="s">
        <v>175</v>
      </c>
      <c r="BK179" s="141">
        <f>SUM(BK180:BK227)</f>
        <v>5018.0900000000011</v>
      </c>
    </row>
    <row r="180" spans="1:65" s="2" customFormat="1" ht="24.15" customHeight="1">
      <c r="A180" s="26"/>
      <c r="B180" s="144"/>
      <c r="C180" s="145" t="s">
        <v>284</v>
      </c>
      <c r="D180" s="145" t="s">
        <v>177</v>
      </c>
      <c r="E180" s="146" t="s">
        <v>1060</v>
      </c>
      <c r="F180" s="147" t="s">
        <v>1061</v>
      </c>
      <c r="G180" s="148" t="s">
        <v>314</v>
      </c>
      <c r="H180" s="149">
        <v>25</v>
      </c>
      <c r="I180" s="150">
        <v>0.96</v>
      </c>
      <c r="J180" s="150">
        <f t="shared" ref="J180:J227" si="20">ROUND(I180*H180,2)</f>
        <v>24</v>
      </c>
      <c r="K180" s="151"/>
      <c r="L180" s="27"/>
      <c r="M180" s="152" t="s">
        <v>1</v>
      </c>
      <c r="N180" s="153" t="s">
        <v>35</v>
      </c>
      <c r="O180" s="154">
        <v>8.5999999999999993E-2</v>
      </c>
      <c r="P180" s="154">
        <f t="shared" ref="P180:P227" si="21">O180*H180</f>
        <v>2.15</v>
      </c>
      <c r="Q180" s="154">
        <v>0</v>
      </c>
      <c r="R180" s="154">
        <f t="shared" ref="R180:R227" si="22">Q180*H180</f>
        <v>0</v>
      </c>
      <c r="S180" s="154">
        <v>0</v>
      </c>
      <c r="T180" s="155">
        <f t="shared" ref="T180:T227" si="23"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296</v>
      </c>
      <c r="AT180" s="156" t="s">
        <v>177</v>
      </c>
      <c r="AU180" s="156" t="s">
        <v>182</v>
      </c>
      <c r="AY180" s="14" t="s">
        <v>175</v>
      </c>
      <c r="BE180" s="157">
        <f t="shared" ref="BE180:BE227" si="24">IF(N180="základná",J180,0)</f>
        <v>0</v>
      </c>
      <c r="BF180" s="157">
        <f t="shared" ref="BF180:BF227" si="25">IF(N180="znížená",J180,0)</f>
        <v>24</v>
      </c>
      <c r="BG180" s="157">
        <f t="shared" ref="BG180:BG227" si="26">IF(N180="zákl. prenesená",J180,0)</f>
        <v>0</v>
      </c>
      <c r="BH180" s="157">
        <f t="shared" ref="BH180:BH227" si="27">IF(N180="zníž. prenesená",J180,0)</f>
        <v>0</v>
      </c>
      <c r="BI180" s="157">
        <f t="shared" ref="BI180:BI227" si="28">IF(N180="nulová",J180,0)</f>
        <v>0</v>
      </c>
      <c r="BJ180" s="14" t="s">
        <v>182</v>
      </c>
      <c r="BK180" s="157">
        <f t="shared" ref="BK180:BK227" si="29">ROUND(I180*H180,2)</f>
        <v>24</v>
      </c>
      <c r="BL180" s="14" t="s">
        <v>296</v>
      </c>
      <c r="BM180" s="156" t="s">
        <v>397</v>
      </c>
    </row>
    <row r="181" spans="1:65" s="2" customFormat="1" ht="16.5" customHeight="1">
      <c r="A181" s="26"/>
      <c r="B181" s="144"/>
      <c r="C181" s="158" t="s">
        <v>398</v>
      </c>
      <c r="D181" s="158" t="s">
        <v>285</v>
      </c>
      <c r="E181" s="159" t="s">
        <v>1062</v>
      </c>
      <c r="F181" s="160" t="s">
        <v>1063</v>
      </c>
      <c r="G181" s="161" t="s">
        <v>314</v>
      </c>
      <c r="H181" s="162">
        <v>25</v>
      </c>
      <c r="I181" s="163">
        <v>0.39</v>
      </c>
      <c r="J181" s="163">
        <f t="shared" si="20"/>
        <v>9.75</v>
      </c>
      <c r="K181" s="164"/>
      <c r="L181" s="165"/>
      <c r="M181" s="166" t="s">
        <v>1</v>
      </c>
      <c r="N181" s="167" t="s">
        <v>35</v>
      </c>
      <c r="O181" s="154">
        <v>0</v>
      </c>
      <c r="P181" s="154">
        <f t="shared" si="21"/>
        <v>0</v>
      </c>
      <c r="Q181" s="154">
        <v>0</v>
      </c>
      <c r="R181" s="154">
        <f t="shared" si="22"/>
        <v>0</v>
      </c>
      <c r="S181" s="154">
        <v>0</v>
      </c>
      <c r="T181" s="155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949</v>
      </c>
      <c r="AT181" s="156" t="s">
        <v>285</v>
      </c>
      <c r="AU181" s="156" t="s">
        <v>182</v>
      </c>
      <c r="AY181" s="14" t="s">
        <v>175</v>
      </c>
      <c r="BE181" s="157">
        <f t="shared" si="24"/>
        <v>0</v>
      </c>
      <c r="BF181" s="157">
        <f t="shared" si="25"/>
        <v>9.75</v>
      </c>
      <c r="BG181" s="157">
        <f t="shared" si="26"/>
        <v>0</v>
      </c>
      <c r="BH181" s="157">
        <f t="shared" si="27"/>
        <v>0</v>
      </c>
      <c r="BI181" s="157">
        <f t="shared" si="28"/>
        <v>0</v>
      </c>
      <c r="BJ181" s="14" t="s">
        <v>182</v>
      </c>
      <c r="BK181" s="157">
        <f t="shared" si="29"/>
        <v>9.75</v>
      </c>
      <c r="BL181" s="14" t="s">
        <v>296</v>
      </c>
      <c r="BM181" s="156" t="s">
        <v>401</v>
      </c>
    </row>
    <row r="182" spans="1:65" s="2" customFormat="1" ht="21.75" customHeight="1">
      <c r="A182" s="26"/>
      <c r="B182" s="144"/>
      <c r="C182" s="145" t="s">
        <v>288</v>
      </c>
      <c r="D182" s="145" t="s">
        <v>177</v>
      </c>
      <c r="E182" s="146" t="s">
        <v>1064</v>
      </c>
      <c r="F182" s="147" t="s">
        <v>1065</v>
      </c>
      <c r="G182" s="148" t="s">
        <v>314</v>
      </c>
      <c r="H182" s="149">
        <v>80</v>
      </c>
      <c r="I182" s="150">
        <v>2.79</v>
      </c>
      <c r="J182" s="150">
        <f t="shared" si="20"/>
        <v>223.2</v>
      </c>
      <c r="K182" s="151"/>
      <c r="L182" s="27"/>
      <c r="M182" s="152" t="s">
        <v>1</v>
      </c>
      <c r="N182" s="153" t="s">
        <v>35</v>
      </c>
      <c r="O182" s="154">
        <v>0.25</v>
      </c>
      <c r="P182" s="154">
        <f t="shared" si="21"/>
        <v>20</v>
      </c>
      <c r="Q182" s="154">
        <v>0</v>
      </c>
      <c r="R182" s="154">
        <f t="shared" si="22"/>
        <v>0</v>
      </c>
      <c r="S182" s="154">
        <v>0</v>
      </c>
      <c r="T182" s="155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6" t="s">
        <v>296</v>
      </c>
      <c r="AT182" s="156" t="s">
        <v>177</v>
      </c>
      <c r="AU182" s="156" t="s">
        <v>182</v>
      </c>
      <c r="AY182" s="14" t="s">
        <v>175</v>
      </c>
      <c r="BE182" s="157">
        <f t="shared" si="24"/>
        <v>0</v>
      </c>
      <c r="BF182" s="157">
        <f t="shared" si="25"/>
        <v>223.2</v>
      </c>
      <c r="BG182" s="157">
        <f t="shared" si="26"/>
        <v>0</v>
      </c>
      <c r="BH182" s="157">
        <f t="shared" si="27"/>
        <v>0</v>
      </c>
      <c r="BI182" s="157">
        <f t="shared" si="28"/>
        <v>0</v>
      </c>
      <c r="BJ182" s="14" t="s">
        <v>182</v>
      </c>
      <c r="BK182" s="157">
        <f t="shared" si="29"/>
        <v>223.2</v>
      </c>
      <c r="BL182" s="14" t="s">
        <v>296</v>
      </c>
      <c r="BM182" s="156" t="s">
        <v>404</v>
      </c>
    </row>
    <row r="183" spans="1:65" s="2" customFormat="1" ht="24.15" customHeight="1">
      <c r="A183" s="26"/>
      <c r="B183" s="144"/>
      <c r="C183" s="158" t="s">
        <v>405</v>
      </c>
      <c r="D183" s="158" t="s">
        <v>285</v>
      </c>
      <c r="E183" s="159" t="s">
        <v>1066</v>
      </c>
      <c r="F183" s="160" t="s">
        <v>1067</v>
      </c>
      <c r="G183" s="161" t="s">
        <v>1068</v>
      </c>
      <c r="H183" s="162">
        <v>75.36</v>
      </c>
      <c r="I183" s="163">
        <v>0.88</v>
      </c>
      <c r="J183" s="163">
        <f t="shared" si="20"/>
        <v>66.319999999999993</v>
      </c>
      <c r="K183" s="164"/>
      <c r="L183" s="165"/>
      <c r="M183" s="166" t="s">
        <v>1</v>
      </c>
      <c r="N183" s="167" t="s">
        <v>35</v>
      </c>
      <c r="O183" s="154">
        <v>0</v>
      </c>
      <c r="P183" s="154">
        <f t="shared" si="21"/>
        <v>0</v>
      </c>
      <c r="Q183" s="154">
        <v>1E-3</v>
      </c>
      <c r="R183" s="154">
        <f t="shared" si="22"/>
        <v>7.5359999999999996E-2</v>
      </c>
      <c r="S183" s="154">
        <v>0</v>
      </c>
      <c r="T183" s="155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6" t="s">
        <v>949</v>
      </c>
      <c r="AT183" s="156" t="s">
        <v>285</v>
      </c>
      <c r="AU183" s="156" t="s">
        <v>182</v>
      </c>
      <c r="AY183" s="14" t="s">
        <v>175</v>
      </c>
      <c r="BE183" s="157">
        <f t="shared" si="24"/>
        <v>0</v>
      </c>
      <c r="BF183" s="157">
        <f t="shared" si="25"/>
        <v>66.319999999999993</v>
      </c>
      <c r="BG183" s="157">
        <f t="shared" si="26"/>
        <v>0</v>
      </c>
      <c r="BH183" s="157">
        <f t="shared" si="27"/>
        <v>0</v>
      </c>
      <c r="BI183" s="157">
        <f t="shared" si="28"/>
        <v>0</v>
      </c>
      <c r="BJ183" s="14" t="s">
        <v>182</v>
      </c>
      <c r="BK183" s="157">
        <f t="shared" si="29"/>
        <v>66.319999999999993</v>
      </c>
      <c r="BL183" s="14" t="s">
        <v>296</v>
      </c>
      <c r="BM183" s="156" t="s">
        <v>408</v>
      </c>
    </row>
    <row r="184" spans="1:65" s="2" customFormat="1" ht="24.15" customHeight="1">
      <c r="A184" s="26"/>
      <c r="B184" s="144"/>
      <c r="C184" s="145" t="s">
        <v>293</v>
      </c>
      <c r="D184" s="145" t="s">
        <v>177</v>
      </c>
      <c r="E184" s="146" t="s">
        <v>1069</v>
      </c>
      <c r="F184" s="147" t="s">
        <v>1070</v>
      </c>
      <c r="G184" s="148" t="s">
        <v>314</v>
      </c>
      <c r="H184" s="149">
        <v>78.2</v>
      </c>
      <c r="I184" s="150">
        <v>0.95</v>
      </c>
      <c r="J184" s="150">
        <f t="shared" si="20"/>
        <v>74.290000000000006</v>
      </c>
      <c r="K184" s="151"/>
      <c r="L184" s="27"/>
      <c r="M184" s="152" t="s">
        <v>1</v>
      </c>
      <c r="N184" s="153" t="s">
        <v>35</v>
      </c>
      <c r="O184" s="154">
        <v>8.5000000000000006E-2</v>
      </c>
      <c r="P184" s="154">
        <f t="shared" si="21"/>
        <v>6.6470000000000011</v>
      </c>
      <c r="Q184" s="154">
        <v>0</v>
      </c>
      <c r="R184" s="154">
        <f t="shared" si="22"/>
        <v>0</v>
      </c>
      <c r="S184" s="154">
        <v>0</v>
      </c>
      <c r="T184" s="155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6" t="s">
        <v>296</v>
      </c>
      <c r="AT184" s="156" t="s">
        <v>177</v>
      </c>
      <c r="AU184" s="156" t="s">
        <v>182</v>
      </c>
      <c r="AY184" s="14" t="s">
        <v>175</v>
      </c>
      <c r="BE184" s="157">
        <f t="shared" si="24"/>
        <v>0</v>
      </c>
      <c r="BF184" s="157">
        <f t="shared" si="25"/>
        <v>74.290000000000006</v>
      </c>
      <c r="BG184" s="157">
        <f t="shared" si="26"/>
        <v>0</v>
      </c>
      <c r="BH184" s="157">
        <f t="shared" si="27"/>
        <v>0</v>
      </c>
      <c r="BI184" s="157">
        <f t="shared" si="28"/>
        <v>0</v>
      </c>
      <c r="BJ184" s="14" t="s">
        <v>182</v>
      </c>
      <c r="BK184" s="157">
        <f t="shared" si="29"/>
        <v>74.290000000000006</v>
      </c>
      <c r="BL184" s="14" t="s">
        <v>296</v>
      </c>
      <c r="BM184" s="156" t="s">
        <v>411</v>
      </c>
    </row>
    <row r="185" spans="1:65" s="2" customFormat="1" ht="24.15" customHeight="1">
      <c r="A185" s="26"/>
      <c r="B185" s="144"/>
      <c r="C185" s="158" t="s">
        <v>414</v>
      </c>
      <c r="D185" s="158" t="s">
        <v>285</v>
      </c>
      <c r="E185" s="159" t="s">
        <v>1071</v>
      </c>
      <c r="F185" s="160" t="s">
        <v>1072</v>
      </c>
      <c r="G185" s="161" t="s">
        <v>1068</v>
      </c>
      <c r="H185" s="162">
        <v>85.2</v>
      </c>
      <c r="I185" s="163">
        <v>0.88</v>
      </c>
      <c r="J185" s="163">
        <f t="shared" si="20"/>
        <v>74.98</v>
      </c>
      <c r="K185" s="164"/>
      <c r="L185" s="165"/>
      <c r="M185" s="166" t="s">
        <v>1</v>
      </c>
      <c r="N185" s="167" t="s">
        <v>35</v>
      </c>
      <c r="O185" s="154">
        <v>0</v>
      </c>
      <c r="P185" s="154">
        <f t="shared" si="21"/>
        <v>0</v>
      </c>
      <c r="Q185" s="154">
        <v>1E-3</v>
      </c>
      <c r="R185" s="154">
        <f t="shared" si="22"/>
        <v>8.5199999999999998E-2</v>
      </c>
      <c r="S185" s="154">
        <v>0</v>
      </c>
      <c r="T185" s="155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6" t="s">
        <v>949</v>
      </c>
      <c r="AT185" s="156" t="s">
        <v>285</v>
      </c>
      <c r="AU185" s="156" t="s">
        <v>182</v>
      </c>
      <c r="AY185" s="14" t="s">
        <v>175</v>
      </c>
      <c r="BE185" s="157">
        <f t="shared" si="24"/>
        <v>0</v>
      </c>
      <c r="BF185" s="157">
        <f t="shared" si="25"/>
        <v>74.98</v>
      </c>
      <c r="BG185" s="157">
        <f t="shared" si="26"/>
        <v>0</v>
      </c>
      <c r="BH185" s="157">
        <f t="shared" si="27"/>
        <v>0</v>
      </c>
      <c r="BI185" s="157">
        <f t="shared" si="28"/>
        <v>0</v>
      </c>
      <c r="BJ185" s="14" t="s">
        <v>182</v>
      </c>
      <c r="BK185" s="157">
        <f t="shared" si="29"/>
        <v>74.98</v>
      </c>
      <c r="BL185" s="14" t="s">
        <v>296</v>
      </c>
      <c r="BM185" s="156" t="s">
        <v>417</v>
      </c>
    </row>
    <row r="186" spans="1:65" s="2" customFormat="1" ht="16.5" customHeight="1">
      <c r="A186" s="26"/>
      <c r="B186" s="144"/>
      <c r="C186" s="145" t="s">
        <v>296</v>
      </c>
      <c r="D186" s="145" t="s">
        <v>177</v>
      </c>
      <c r="E186" s="146" t="s">
        <v>1073</v>
      </c>
      <c r="F186" s="147" t="s">
        <v>1074</v>
      </c>
      <c r="G186" s="148" t="s">
        <v>254</v>
      </c>
      <c r="H186" s="149">
        <v>5</v>
      </c>
      <c r="I186" s="150">
        <v>0.57999999999999996</v>
      </c>
      <c r="J186" s="150">
        <f t="shared" si="20"/>
        <v>2.9</v>
      </c>
      <c r="K186" s="151"/>
      <c r="L186" s="27"/>
      <c r="M186" s="152" t="s">
        <v>1</v>
      </c>
      <c r="N186" s="153" t="s">
        <v>35</v>
      </c>
      <c r="O186" s="154">
        <v>5.1999999999999998E-2</v>
      </c>
      <c r="P186" s="154">
        <f t="shared" si="21"/>
        <v>0.26</v>
      </c>
      <c r="Q186" s="154">
        <v>0</v>
      </c>
      <c r="R186" s="154">
        <f t="shared" si="22"/>
        <v>0</v>
      </c>
      <c r="S186" s="154">
        <v>0</v>
      </c>
      <c r="T186" s="155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6" t="s">
        <v>296</v>
      </c>
      <c r="AT186" s="156" t="s">
        <v>177</v>
      </c>
      <c r="AU186" s="156" t="s">
        <v>182</v>
      </c>
      <c r="AY186" s="14" t="s">
        <v>175</v>
      </c>
      <c r="BE186" s="157">
        <f t="shared" si="24"/>
        <v>0</v>
      </c>
      <c r="BF186" s="157">
        <f t="shared" si="25"/>
        <v>2.9</v>
      </c>
      <c r="BG186" s="157">
        <f t="shared" si="26"/>
        <v>0</v>
      </c>
      <c r="BH186" s="157">
        <f t="shared" si="27"/>
        <v>0</v>
      </c>
      <c r="BI186" s="157">
        <f t="shared" si="28"/>
        <v>0</v>
      </c>
      <c r="BJ186" s="14" t="s">
        <v>182</v>
      </c>
      <c r="BK186" s="157">
        <f t="shared" si="29"/>
        <v>2.9</v>
      </c>
      <c r="BL186" s="14" t="s">
        <v>296</v>
      </c>
      <c r="BM186" s="156" t="s">
        <v>420</v>
      </c>
    </row>
    <row r="187" spans="1:65" s="2" customFormat="1" ht="24.15" customHeight="1">
      <c r="A187" s="26"/>
      <c r="B187" s="144"/>
      <c r="C187" s="158" t="s">
        <v>421</v>
      </c>
      <c r="D187" s="158" t="s">
        <v>285</v>
      </c>
      <c r="E187" s="159" t="s">
        <v>1075</v>
      </c>
      <c r="F187" s="160" t="s">
        <v>1076</v>
      </c>
      <c r="G187" s="161" t="s">
        <v>254</v>
      </c>
      <c r="H187" s="162">
        <v>5</v>
      </c>
      <c r="I187" s="163">
        <v>0.35</v>
      </c>
      <c r="J187" s="163">
        <f t="shared" si="20"/>
        <v>1.75</v>
      </c>
      <c r="K187" s="164"/>
      <c r="L187" s="165"/>
      <c r="M187" s="166" t="s">
        <v>1</v>
      </c>
      <c r="N187" s="167" t="s">
        <v>35</v>
      </c>
      <c r="O187" s="154">
        <v>0</v>
      </c>
      <c r="P187" s="154">
        <f t="shared" si="21"/>
        <v>0</v>
      </c>
      <c r="Q187" s="154">
        <v>3.0000000000000001E-5</v>
      </c>
      <c r="R187" s="154">
        <f t="shared" si="22"/>
        <v>1.5000000000000001E-4</v>
      </c>
      <c r="S187" s="154">
        <v>0</v>
      </c>
      <c r="T187" s="155">
        <f t="shared" si="2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6" t="s">
        <v>949</v>
      </c>
      <c r="AT187" s="156" t="s">
        <v>285</v>
      </c>
      <c r="AU187" s="156" t="s">
        <v>182</v>
      </c>
      <c r="AY187" s="14" t="s">
        <v>175</v>
      </c>
      <c r="BE187" s="157">
        <f t="shared" si="24"/>
        <v>0</v>
      </c>
      <c r="BF187" s="157">
        <f t="shared" si="25"/>
        <v>1.75</v>
      </c>
      <c r="BG187" s="157">
        <f t="shared" si="26"/>
        <v>0</v>
      </c>
      <c r="BH187" s="157">
        <f t="shared" si="27"/>
        <v>0</v>
      </c>
      <c r="BI187" s="157">
        <f t="shared" si="28"/>
        <v>0</v>
      </c>
      <c r="BJ187" s="14" t="s">
        <v>182</v>
      </c>
      <c r="BK187" s="157">
        <f t="shared" si="29"/>
        <v>1.75</v>
      </c>
      <c r="BL187" s="14" t="s">
        <v>296</v>
      </c>
      <c r="BM187" s="156" t="s">
        <v>424</v>
      </c>
    </row>
    <row r="188" spans="1:65" s="2" customFormat="1" ht="16.5" customHeight="1">
      <c r="A188" s="26"/>
      <c r="B188" s="144"/>
      <c r="C188" s="145" t="s">
        <v>300</v>
      </c>
      <c r="D188" s="145" t="s">
        <v>177</v>
      </c>
      <c r="E188" s="146" t="s">
        <v>1077</v>
      </c>
      <c r="F188" s="147" t="s">
        <v>1078</v>
      </c>
      <c r="G188" s="148" t="s">
        <v>254</v>
      </c>
      <c r="H188" s="149">
        <v>1</v>
      </c>
      <c r="I188" s="150">
        <v>294</v>
      </c>
      <c r="J188" s="150">
        <f t="shared" si="20"/>
        <v>294</v>
      </c>
      <c r="K188" s="151"/>
      <c r="L188" s="27"/>
      <c r="M188" s="152" t="s">
        <v>1</v>
      </c>
      <c r="N188" s="153" t="s">
        <v>35</v>
      </c>
      <c r="O188" s="154">
        <v>0</v>
      </c>
      <c r="P188" s="154">
        <f t="shared" si="21"/>
        <v>0</v>
      </c>
      <c r="Q188" s="154">
        <v>0</v>
      </c>
      <c r="R188" s="154">
        <f t="shared" si="22"/>
        <v>0</v>
      </c>
      <c r="S188" s="154">
        <v>0</v>
      </c>
      <c r="T188" s="155">
        <f t="shared" si="2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6" t="s">
        <v>296</v>
      </c>
      <c r="AT188" s="156" t="s">
        <v>177</v>
      </c>
      <c r="AU188" s="156" t="s">
        <v>182</v>
      </c>
      <c r="AY188" s="14" t="s">
        <v>175</v>
      </c>
      <c r="BE188" s="157">
        <f t="shared" si="24"/>
        <v>0</v>
      </c>
      <c r="BF188" s="157">
        <f t="shared" si="25"/>
        <v>294</v>
      </c>
      <c r="BG188" s="157">
        <f t="shared" si="26"/>
        <v>0</v>
      </c>
      <c r="BH188" s="157">
        <f t="shared" si="27"/>
        <v>0</v>
      </c>
      <c r="BI188" s="157">
        <f t="shared" si="28"/>
        <v>0</v>
      </c>
      <c r="BJ188" s="14" t="s">
        <v>182</v>
      </c>
      <c r="BK188" s="157">
        <f t="shared" si="29"/>
        <v>294</v>
      </c>
      <c r="BL188" s="14" t="s">
        <v>296</v>
      </c>
      <c r="BM188" s="156" t="s">
        <v>427</v>
      </c>
    </row>
    <row r="189" spans="1:65" s="2" customFormat="1" ht="21.75" customHeight="1">
      <c r="A189" s="26"/>
      <c r="B189" s="144"/>
      <c r="C189" s="145" t="s">
        <v>428</v>
      </c>
      <c r="D189" s="145" t="s">
        <v>177</v>
      </c>
      <c r="E189" s="146" t="s">
        <v>1079</v>
      </c>
      <c r="F189" s="147" t="s">
        <v>1080</v>
      </c>
      <c r="G189" s="148" t="s">
        <v>314</v>
      </c>
      <c r="H189" s="149">
        <v>78.2</v>
      </c>
      <c r="I189" s="150">
        <v>1.46</v>
      </c>
      <c r="J189" s="150">
        <f t="shared" si="20"/>
        <v>114.17</v>
      </c>
      <c r="K189" s="151"/>
      <c r="L189" s="27"/>
      <c r="M189" s="152" t="s">
        <v>1</v>
      </c>
      <c r="N189" s="153" t="s">
        <v>35</v>
      </c>
      <c r="O189" s="154">
        <v>0.13</v>
      </c>
      <c r="P189" s="154">
        <f t="shared" si="21"/>
        <v>10.166</v>
      </c>
      <c r="Q189" s="154">
        <v>0</v>
      </c>
      <c r="R189" s="154">
        <f t="shared" si="22"/>
        <v>0</v>
      </c>
      <c r="S189" s="154">
        <v>0</v>
      </c>
      <c r="T189" s="155">
        <f t="shared" si="2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6" t="s">
        <v>296</v>
      </c>
      <c r="AT189" s="156" t="s">
        <v>177</v>
      </c>
      <c r="AU189" s="156" t="s">
        <v>182</v>
      </c>
      <c r="AY189" s="14" t="s">
        <v>175</v>
      </c>
      <c r="BE189" s="157">
        <f t="shared" si="24"/>
        <v>0</v>
      </c>
      <c r="BF189" s="157">
        <f t="shared" si="25"/>
        <v>114.17</v>
      </c>
      <c r="BG189" s="157">
        <f t="shared" si="26"/>
        <v>0</v>
      </c>
      <c r="BH189" s="157">
        <f t="shared" si="27"/>
        <v>0</v>
      </c>
      <c r="BI189" s="157">
        <f t="shared" si="28"/>
        <v>0</v>
      </c>
      <c r="BJ189" s="14" t="s">
        <v>182</v>
      </c>
      <c r="BK189" s="157">
        <f t="shared" si="29"/>
        <v>114.17</v>
      </c>
      <c r="BL189" s="14" t="s">
        <v>296</v>
      </c>
      <c r="BM189" s="156" t="s">
        <v>431</v>
      </c>
    </row>
    <row r="190" spans="1:65" s="2" customFormat="1" ht="21.75" customHeight="1">
      <c r="A190" s="26"/>
      <c r="B190" s="144"/>
      <c r="C190" s="158" t="s">
        <v>303</v>
      </c>
      <c r="D190" s="158" t="s">
        <v>285</v>
      </c>
      <c r="E190" s="159" t="s">
        <v>1081</v>
      </c>
      <c r="F190" s="160" t="s">
        <v>1082</v>
      </c>
      <c r="G190" s="161" t="s">
        <v>1068</v>
      </c>
      <c r="H190" s="162">
        <v>85.2</v>
      </c>
      <c r="I190" s="163">
        <v>4.24</v>
      </c>
      <c r="J190" s="163">
        <f t="shared" si="20"/>
        <v>361.25</v>
      </c>
      <c r="K190" s="164"/>
      <c r="L190" s="165"/>
      <c r="M190" s="166" t="s">
        <v>1</v>
      </c>
      <c r="N190" s="167" t="s">
        <v>35</v>
      </c>
      <c r="O190" s="154">
        <v>0</v>
      </c>
      <c r="P190" s="154">
        <f t="shared" si="21"/>
        <v>0</v>
      </c>
      <c r="Q190" s="154">
        <v>1E-3</v>
      </c>
      <c r="R190" s="154">
        <f t="shared" si="22"/>
        <v>8.5199999999999998E-2</v>
      </c>
      <c r="S190" s="154">
        <v>0</v>
      </c>
      <c r="T190" s="155">
        <f t="shared" si="2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6" t="s">
        <v>949</v>
      </c>
      <c r="AT190" s="156" t="s">
        <v>285</v>
      </c>
      <c r="AU190" s="156" t="s">
        <v>182</v>
      </c>
      <c r="AY190" s="14" t="s">
        <v>175</v>
      </c>
      <c r="BE190" s="157">
        <f t="shared" si="24"/>
        <v>0</v>
      </c>
      <c r="BF190" s="157">
        <f t="shared" si="25"/>
        <v>361.25</v>
      </c>
      <c r="BG190" s="157">
        <f t="shared" si="26"/>
        <v>0</v>
      </c>
      <c r="BH190" s="157">
        <f t="shared" si="27"/>
        <v>0</v>
      </c>
      <c r="BI190" s="157">
        <f t="shared" si="28"/>
        <v>0</v>
      </c>
      <c r="BJ190" s="14" t="s">
        <v>182</v>
      </c>
      <c r="BK190" s="157">
        <f t="shared" si="29"/>
        <v>361.25</v>
      </c>
      <c r="BL190" s="14" t="s">
        <v>296</v>
      </c>
      <c r="BM190" s="156" t="s">
        <v>434</v>
      </c>
    </row>
    <row r="191" spans="1:65" s="2" customFormat="1" ht="16.5" customHeight="1">
      <c r="A191" s="26"/>
      <c r="B191" s="144"/>
      <c r="C191" s="145" t="s">
        <v>435</v>
      </c>
      <c r="D191" s="145" t="s">
        <v>177</v>
      </c>
      <c r="E191" s="146" t="s">
        <v>1083</v>
      </c>
      <c r="F191" s="147" t="s">
        <v>1084</v>
      </c>
      <c r="G191" s="148" t="s">
        <v>254</v>
      </c>
      <c r="H191" s="149">
        <v>356</v>
      </c>
      <c r="I191" s="150">
        <v>1.08</v>
      </c>
      <c r="J191" s="150">
        <f t="shared" si="20"/>
        <v>384.48</v>
      </c>
      <c r="K191" s="151"/>
      <c r="L191" s="27"/>
      <c r="M191" s="152" t="s">
        <v>1</v>
      </c>
      <c r="N191" s="153" t="s">
        <v>35</v>
      </c>
      <c r="O191" s="154">
        <v>0</v>
      </c>
      <c r="P191" s="154">
        <f t="shared" si="21"/>
        <v>0</v>
      </c>
      <c r="Q191" s="154">
        <v>0</v>
      </c>
      <c r="R191" s="154">
        <f t="shared" si="22"/>
        <v>0</v>
      </c>
      <c r="S191" s="154">
        <v>0</v>
      </c>
      <c r="T191" s="155">
        <f t="shared" si="2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6" t="s">
        <v>296</v>
      </c>
      <c r="AT191" s="156" t="s">
        <v>177</v>
      </c>
      <c r="AU191" s="156" t="s">
        <v>182</v>
      </c>
      <c r="AY191" s="14" t="s">
        <v>175</v>
      </c>
      <c r="BE191" s="157">
        <f t="shared" si="24"/>
        <v>0</v>
      </c>
      <c r="BF191" s="157">
        <f t="shared" si="25"/>
        <v>384.48</v>
      </c>
      <c r="BG191" s="157">
        <f t="shared" si="26"/>
        <v>0</v>
      </c>
      <c r="BH191" s="157">
        <f t="shared" si="27"/>
        <v>0</v>
      </c>
      <c r="BI191" s="157">
        <f t="shared" si="28"/>
        <v>0</v>
      </c>
      <c r="BJ191" s="14" t="s">
        <v>182</v>
      </c>
      <c r="BK191" s="157">
        <f t="shared" si="29"/>
        <v>384.48</v>
      </c>
      <c r="BL191" s="14" t="s">
        <v>296</v>
      </c>
      <c r="BM191" s="156" t="s">
        <v>438</v>
      </c>
    </row>
    <row r="192" spans="1:65" s="2" customFormat="1" ht="24.15" customHeight="1">
      <c r="A192" s="26"/>
      <c r="B192" s="144"/>
      <c r="C192" s="158" t="s">
        <v>307</v>
      </c>
      <c r="D192" s="158" t="s">
        <v>285</v>
      </c>
      <c r="E192" s="159" t="s">
        <v>1085</v>
      </c>
      <c r="F192" s="160" t="s">
        <v>1086</v>
      </c>
      <c r="G192" s="161" t="s">
        <v>254</v>
      </c>
      <c r="H192" s="162">
        <v>26</v>
      </c>
      <c r="I192" s="163">
        <v>1.27</v>
      </c>
      <c r="J192" s="163">
        <f t="shared" si="20"/>
        <v>33.020000000000003</v>
      </c>
      <c r="K192" s="164"/>
      <c r="L192" s="165"/>
      <c r="M192" s="166" t="s">
        <v>1</v>
      </c>
      <c r="N192" s="167" t="s">
        <v>35</v>
      </c>
      <c r="O192" s="154">
        <v>0</v>
      </c>
      <c r="P192" s="154">
        <f t="shared" si="21"/>
        <v>0</v>
      </c>
      <c r="Q192" s="154">
        <v>1E-4</v>
      </c>
      <c r="R192" s="154">
        <f t="shared" si="22"/>
        <v>2.6000000000000003E-3</v>
      </c>
      <c r="S192" s="154">
        <v>0</v>
      </c>
      <c r="T192" s="155">
        <f t="shared" si="2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6" t="s">
        <v>949</v>
      </c>
      <c r="AT192" s="156" t="s">
        <v>285</v>
      </c>
      <c r="AU192" s="156" t="s">
        <v>182</v>
      </c>
      <c r="AY192" s="14" t="s">
        <v>175</v>
      </c>
      <c r="BE192" s="157">
        <f t="shared" si="24"/>
        <v>0</v>
      </c>
      <c r="BF192" s="157">
        <f t="shared" si="25"/>
        <v>33.020000000000003</v>
      </c>
      <c r="BG192" s="157">
        <f t="shared" si="26"/>
        <v>0</v>
      </c>
      <c r="BH192" s="157">
        <f t="shared" si="27"/>
        <v>0</v>
      </c>
      <c r="BI192" s="157">
        <f t="shared" si="28"/>
        <v>0</v>
      </c>
      <c r="BJ192" s="14" t="s">
        <v>182</v>
      </c>
      <c r="BK192" s="157">
        <f t="shared" si="29"/>
        <v>33.020000000000003</v>
      </c>
      <c r="BL192" s="14" t="s">
        <v>296</v>
      </c>
      <c r="BM192" s="156" t="s">
        <v>441</v>
      </c>
    </row>
    <row r="193" spans="1:65" s="2" customFormat="1" ht="24.15" customHeight="1">
      <c r="A193" s="26"/>
      <c r="B193" s="144"/>
      <c r="C193" s="158" t="s">
        <v>442</v>
      </c>
      <c r="D193" s="158" t="s">
        <v>285</v>
      </c>
      <c r="E193" s="159" t="s">
        <v>1087</v>
      </c>
      <c r="F193" s="160" t="s">
        <v>1088</v>
      </c>
      <c r="G193" s="161" t="s">
        <v>254</v>
      </c>
      <c r="H193" s="162">
        <v>330</v>
      </c>
      <c r="I193" s="163">
        <v>1.86</v>
      </c>
      <c r="J193" s="163">
        <f t="shared" si="20"/>
        <v>613.79999999999995</v>
      </c>
      <c r="K193" s="164"/>
      <c r="L193" s="165"/>
      <c r="M193" s="166" t="s">
        <v>1</v>
      </c>
      <c r="N193" s="167" t="s">
        <v>35</v>
      </c>
      <c r="O193" s="154">
        <v>0</v>
      </c>
      <c r="P193" s="154">
        <f t="shared" si="21"/>
        <v>0</v>
      </c>
      <c r="Q193" s="154">
        <v>1.06E-3</v>
      </c>
      <c r="R193" s="154">
        <f t="shared" si="22"/>
        <v>0.3498</v>
      </c>
      <c r="S193" s="154">
        <v>0</v>
      </c>
      <c r="T193" s="155">
        <f t="shared" si="2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6" t="s">
        <v>949</v>
      </c>
      <c r="AT193" s="156" t="s">
        <v>285</v>
      </c>
      <c r="AU193" s="156" t="s">
        <v>182</v>
      </c>
      <c r="AY193" s="14" t="s">
        <v>175</v>
      </c>
      <c r="BE193" s="157">
        <f t="shared" si="24"/>
        <v>0</v>
      </c>
      <c r="BF193" s="157">
        <f t="shared" si="25"/>
        <v>613.79999999999995</v>
      </c>
      <c r="BG193" s="157">
        <f t="shared" si="26"/>
        <v>0</v>
      </c>
      <c r="BH193" s="157">
        <f t="shared" si="27"/>
        <v>0</v>
      </c>
      <c r="BI193" s="157">
        <f t="shared" si="28"/>
        <v>0</v>
      </c>
      <c r="BJ193" s="14" t="s">
        <v>182</v>
      </c>
      <c r="BK193" s="157">
        <f t="shared" si="29"/>
        <v>613.79999999999995</v>
      </c>
      <c r="BL193" s="14" t="s">
        <v>296</v>
      </c>
      <c r="BM193" s="156" t="s">
        <v>445</v>
      </c>
    </row>
    <row r="194" spans="1:65" s="2" customFormat="1" ht="24.15" customHeight="1">
      <c r="A194" s="26"/>
      <c r="B194" s="144"/>
      <c r="C194" s="145" t="s">
        <v>310</v>
      </c>
      <c r="D194" s="145" t="s">
        <v>177</v>
      </c>
      <c r="E194" s="146" t="s">
        <v>1089</v>
      </c>
      <c r="F194" s="147" t="s">
        <v>1090</v>
      </c>
      <c r="G194" s="148" t="s">
        <v>254</v>
      </c>
      <c r="H194" s="149">
        <v>5</v>
      </c>
      <c r="I194" s="150">
        <v>5.59</v>
      </c>
      <c r="J194" s="150">
        <f t="shared" si="20"/>
        <v>27.95</v>
      </c>
      <c r="K194" s="151"/>
      <c r="L194" s="27"/>
      <c r="M194" s="152" t="s">
        <v>1</v>
      </c>
      <c r="N194" s="153" t="s">
        <v>35</v>
      </c>
      <c r="O194" s="154">
        <v>0.5</v>
      </c>
      <c r="P194" s="154">
        <f t="shared" si="21"/>
        <v>2.5</v>
      </c>
      <c r="Q194" s="154">
        <v>0</v>
      </c>
      <c r="R194" s="154">
        <f t="shared" si="22"/>
        <v>0</v>
      </c>
      <c r="S194" s="154">
        <v>0</v>
      </c>
      <c r="T194" s="155">
        <f t="shared" si="2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6" t="s">
        <v>296</v>
      </c>
      <c r="AT194" s="156" t="s">
        <v>177</v>
      </c>
      <c r="AU194" s="156" t="s">
        <v>182</v>
      </c>
      <c r="AY194" s="14" t="s">
        <v>175</v>
      </c>
      <c r="BE194" s="157">
        <f t="shared" si="24"/>
        <v>0</v>
      </c>
      <c r="BF194" s="157">
        <f t="shared" si="25"/>
        <v>27.95</v>
      </c>
      <c r="BG194" s="157">
        <f t="shared" si="26"/>
        <v>0</v>
      </c>
      <c r="BH194" s="157">
        <f t="shared" si="27"/>
        <v>0</v>
      </c>
      <c r="BI194" s="157">
        <f t="shared" si="28"/>
        <v>0</v>
      </c>
      <c r="BJ194" s="14" t="s">
        <v>182</v>
      </c>
      <c r="BK194" s="157">
        <f t="shared" si="29"/>
        <v>27.95</v>
      </c>
      <c r="BL194" s="14" t="s">
        <v>296</v>
      </c>
      <c r="BM194" s="156" t="s">
        <v>450</v>
      </c>
    </row>
    <row r="195" spans="1:65" s="2" customFormat="1" ht="21.75" customHeight="1">
      <c r="A195" s="26"/>
      <c r="B195" s="144"/>
      <c r="C195" s="158" t="s">
        <v>451</v>
      </c>
      <c r="D195" s="158" t="s">
        <v>285</v>
      </c>
      <c r="E195" s="159" t="s">
        <v>1091</v>
      </c>
      <c r="F195" s="160" t="s">
        <v>1092</v>
      </c>
      <c r="G195" s="161" t="s">
        <v>254</v>
      </c>
      <c r="H195" s="162">
        <v>5</v>
      </c>
      <c r="I195" s="163">
        <v>15.81</v>
      </c>
      <c r="J195" s="163">
        <f t="shared" si="20"/>
        <v>79.05</v>
      </c>
      <c r="K195" s="164"/>
      <c r="L195" s="165"/>
      <c r="M195" s="166" t="s">
        <v>1</v>
      </c>
      <c r="N195" s="167" t="s">
        <v>35</v>
      </c>
      <c r="O195" s="154">
        <v>0</v>
      </c>
      <c r="P195" s="154">
        <f t="shared" si="21"/>
        <v>0</v>
      </c>
      <c r="Q195" s="154">
        <v>1.58E-3</v>
      </c>
      <c r="R195" s="154">
        <f t="shared" si="22"/>
        <v>7.9000000000000008E-3</v>
      </c>
      <c r="S195" s="154">
        <v>0</v>
      </c>
      <c r="T195" s="155">
        <f t="shared" si="2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6" t="s">
        <v>949</v>
      </c>
      <c r="AT195" s="156" t="s">
        <v>285</v>
      </c>
      <c r="AU195" s="156" t="s">
        <v>182</v>
      </c>
      <c r="AY195" s="14" t="s">
        <v>175</v>
      </c>
      <c r="BE195" s="157">
        <f t="shared" si="24"/>
        <v>0</v>
      </c>
      <c r="BF195" s="157">
        <f t="shared" si="25"/>
        <v>79.05</v>
      </c>
      <c r="BG195" s="157">
        <f t="shared" si="26"/>
        <v>0</v>
      </c>
      <c r="BH195" s="157">
        <f t="shared" si="27"/>
        <v>0</v>
      </c>
      <c r="BI195" s="157">
        <f t="shared" si="28"/>
        <v>0</v>
      </c>
      <c r="BJ195" s="14" t="s">
        <v>182</v>
      </c>
      <c r="BK195" s="157">
        <f t="shared" si="29"/>
        <v>79.05</v>
      </c>
      <c r="BL195" s="14" t="s">
        <v>296</v>
      </c>
      <c r="BM195" s="156" t="s">
        <v>454</v>
      </c>
    </row>
    <row r="196" spans="1:65" s="2" customFormat="1" ht="16.5" customHeight="1">
      <c r="A196" s="26"/>
      <c r="B196" s="144"/>
      <c r="C196" s="145" t="s">
        <v>315</v>
      </c>
      <c r="D196" s="145" t="s">
        <v>177</v>
      </c>
      <c r="E196" s="146" t="s">
        <v>1093</v>
      </c>
      <c r="F196" s="147" t="s">
        <v>1094</v>
      </c>
      <c r="G196" s="148" t="s">
        <v>254</v>
      </c>
      <c r="H196" s="149">
        <v>5</v>
      </c>
      <c r="I196" s="150">
        <v>1.05</v>
      </c>
      <c r="J196" s="150">
        <f t="shared" si="20"/>
        <v>5.25</v>
      </c>
      <c r="K196" s="151"/>
      <c r="L196" s="27"/>
      <c r="M196" s="152" t="s">
        <v>1</v>
      </c>
      <c r="N196" s="153" t="s">
        <v>35</v>
      </c>
      <c r="O196" s="154">
        <v>0</v>
      </c>
      <c r="P196" s="154">
        <f t="shared" si="21"/>
        <v>0</v>
      </c>
      <c r="Q196" s="154">
        <v>0</v>
      </c>
      <c r="R196" s="154">
        <f t="shared" si="22"/>
        <v>0</v>
      </c>
      <c r="S196" s="154">
        <v>0</v>
      </c>
      <c r="T196" s="155">
        <f t="shared" si="2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6" t="s">
        <v>296</v>
      </c>
      <c r="AT196" s="156" t="s">
        <v>177</v>
      </c>
      <c r="AU196" s="156" t="s">
        <v>182</v>
      </c>
      <c r="AY196" s="14" t="s">
        <v>175</v>
      </c>
      <c r="BE196" s="157">
        <f t="shared" si="24"/>
        <v>0</v>
      </c>
      <c r="BF196" s="157">
        <f t="shared" si="25"/>
        <v>5.25</v>
      </c>
      <c r="BG196" s="157">
        <f t="shared" si="26"/>
        <v>0</v>
      </c>
      <c r="BH196" s="157">
        <f t="shared" si="27"/>
        <v>0</v>
      </c>
      <c r="BI196" s="157">
        <f t="shared" si="28"/>
        <v>0</v>
      </c>
      <c r="BJ196" s="14" t="s">
        <v>182</v>
      </c>
      <c r="BK196" s="157">
        <f t="shared" si="29"/>
        <v>5.25</v>
      </c>
      <c r="BL196" s="14" t="s">
        <v>296</v>
      </c>
      <c r="BM196" s="156" t="s">
        <v>458</v>
      </c>
    </row>
    <row r="197" spans="1:65" s="2" customFormat="1" ht="24.15" customHeight="1">
      <c r="A197" s="26"/>
      <c r="B197" s="144"/>
      <c r="C197" s="158" t="s">
        <v>455</v>
      </c>
      <c r="D197" s="158" t="s">
        <v>285</v>
      </c>
      <c r="E197" s="159" t="s">
        <v>1095</v>
      </c>
      <c r="F197" s="160" t="s">
        <v>1096</v>
      </c>
      <c r="G197" s="161" t="s">
        <v>254</v>
      </c>
      <c r="H197" s="162">
        <v>5</v>
      </c>
      <c r="I197" s="163">
        <v>1.68</v>
      </c>
      <c r="J197" s="163">
        <f t="shared" si="20"/>
        <v>8.4</v>
      </c>
      <c r="K197" s="164"/>
      <c r="L197" s="165"/>
      <c r="M197" s="166" t="s">
        <v>1</v>
      </c>
      <c r="N197" s="167" t="s">
        <v>35</v>
      </c>
      <c r="O197" s="154">
        <v>0</v>
      </c>
      <c r="P197" s="154">
        <f t="shared" si="21"/>
        <v>0</v>
      </c>
      <c r="Q197" s="154">
        <v>0</v>
      </c>
      <c r="R197" s="154">
        <f t="shared" si="22"/>
        <v>0</v>
      </c>
      <c r="S197" s="154">
        <v>0</v>
      </c>
      <c r="T197" s="155">
        <f t="shared" si="2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6" t="s">
        <v>949</v>
      </c>
      <c r="AT197" s="156" t="s">
        <v>285</v>
      </c>
      <c r="AU197" s="156" t="s">
        <v>182</v>
      </c>
      <c r="AY197" s="14" t="s">
        <v>175</v>
      </c>
      <c r="BE197" s="157">
        <f t="shared" si="24"/>
        <v>0</v>
      </c>
      <c r="BF197" s="157">
        <f t="shared" si="25"/>
        <v>8.4</v>
      </c>
      <c r="BG197" s="157">
        <f t="shared" si="26"/>
        <v>0</v>
      </c>
      <c r="BH197" s="157">
        <f t="shared" si="27"/>
        <v>0</v>
      </c>
      <c r="BI197" s="157">
        <f t="shared" si="28"/>
        <v>0</v>
      </c>
      <c r="BJ197" s="14" t="s">
        <v>182</v>
      </c>
      <c r="BK197" s="157">
        <f t="shared" si="29"/>
        <v>8.4</v>
      </c>
      <c r="BL197" s="14" t="s">
        <v>296</v>
      </c>
      <c r="BM197" s="156" t="s">
        <v>461</v>
      </c>
    </row>
    <row r="198" spans="1:65" s="2" customFormat="1" ht="16.5" customHeight="1">
      <c r="A198" s="26"/>
      <c r="B198" s="144"/>
      <c r="C198" s="145" t="s">
        <v>318</v>
      </c>
      <c r="D198" s="145" t="s">
        <v>177</v>
      </c>
      <c r="E198" s="146" t="s">
        <v>1097</v>
      </c>
      <c r="F198" s="147" t="s">
        <v>1098</v>
      </c>
      <c r="G198" s="148" t="s">
        <v>254</v>
      </c>
      <c r="H198" s="149">
        <v>5</v>
      </c>
      <c r="I198" s="150">
        <v>1.47</v>
      </c>
      <c r="J198" s="150">
        <f t="shared" si="20"/>
        <v>7.35</v>
      </c>
      <c r="K198" s="151"/>
      <c r="L198" s="27"/>
      <c r="M198" s="152" t="s">
        <v>1</v>
      </c>
      <c r="N198" s="153" t="s">
        <v>35</v>
      </c>
      <c r="O198" s="154">
        <v>0</v>
      </c>
      <c r="P198" s="154">
        <f t="shared" si="21"/>
        <v>0</v>
      </c>
      <c r="Q198" s="154">
        <v>0</v>
      </c>
      <c r="R198" s="154">
        <f t="shared" si="22"/>
        <v>0</v>
      </c>
      <c r="S198" s="154">
        <v>0</v>
      </c>
      <c r="T198" s="155">
        <f t="shared" si="2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6" t="s">
        <v>296</v>
      </c>
      <c r="AT198" s="156" t="s">
        <v>177</v>
      </c>
      <c r="AU198" s="156" t="s">
        <v>182</v>
      </c>
      <c r="AY198" s="14" t="s">
        <v>175</v>
      </c>
      <c r="BE198" s="157">
        <f t="shared" si="24"/>
        <v>0</v>
      </c>
      <c r="BF198" s="157">
        <f t="shared" si="25"/>
        <v>7.35</v>
      </c>
      <c r="BG198" s="157">
        <f t="shared" si="26"/>
        <v>0</v>
      </c>
      <c r="BH198" s="157">
        <f t="shared" si="27"/>
        <v>0</v>
      </c>
      <c r="BI198" s="157">
        <f t="shared" si="28"/>
        <v>0</v>
      </c>
      <c r="BJ198" s="14" t="s">
        <v>182</v>
      </c>
      <c r="BK198" s="157">
        <f t="shared" si="29"/>
        <v>7.35</v>
      </c>
      <c r="BL198" s="14" t="s">
        <v>296</v>
      </c>
      <c r="BM198" s="156" t="s">
        <v>465</v>
      </c>
    </row>
    <row r="199" spans="1:65" s="2" customFormat="1" ht="24.15" customHeight="1">
      <c r="A199" s="26"/>
      <c r="B199" s="144"/>
      <c r="C199" s="158" t="s">
        <v>468</v>
      </c>
      <c r="D199" s="158" t="s">
        <v>285</v>
      </c>
      <c r="E199" s="159" t="s">
        <v>1099</v>
      </c>
      <c r="F199" s="160" t="s">
        <v>1100</v>
      </c>
      <c r="G199" s="161" t="s">
        <v>254</v>
      </c>
      <c r="H199" s="162">
        <v>5</v>
      </c>
      <c r="I199" s="163">
        <v>1.26</v>
      </c>
      <c r="J199" s="163">
        <f t="shared" si="20"/>
        <v>6.3</v>
      </c>
      <c r="K199" s="164"/>
      <c r="L199" s="165"/>
      <c r="M199" s="166" t="s">
        <v>1</v>
      </c>
      <c r="N199" s="167" t="s">
        <v>35</v>
      </c>
      <c r="O199" s="154">
        <v>0</v>
      </c>
      <c r="P199" s="154">
        <f t="shared" si="21"/>
        <v>0</v>
      </c>
      <c r="Q199" s="154">
        <v>0</v>
      </c>
      <c r="R199" s="154">
        <f t="shared" si="22"/>
        <v>0</v>
      </c>
      <c r="S199" s="154">
        <v>0</v>
      </c>
      <c r="T199" s="155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6" t="s">
        <v>949</v>
      </c>
      <c r="AT199" s="156" t="s">
        <v>285</v>
      </c>
      <c r="AU199" s="156" t="s">
        <v>182</v>
      </c>
      <c r="AY199" s="14" t="s">
        <v>175</v>
      </c>
      <c r="BE199" s="157">
        <f t="shared" si="24"/>
        <v>0</v>
      </c>
      <c r="BF199" s="157">
        <f t="shared" si="25"/>
        <v>6.3</v>
      </c>
      <c r="BG199" s="157">
        <f t="shared" si="26"/>
        <v>0</v>
      </c>
      <c r="BH199" s="157">
        <f t="shared" si="27"/>
        <v>0</v>
      </c>
      <c r="BI199" s="157">
        <f t="shared" si="28"/>
        <v>0</v>
      </c>
      <c r="BJ199" s="14" t="s">
        <v>182</v>
      </c>
      <c r="BK199" s="157">
        <f t="shared" si="29"/>
        <v>6.3</v>
      </c>
      <c r="BL199" s="14" t="s">
        <v>296</v>
      </c>
      <c r="BM199" s="156" t="s">
        <v>471</v>
      </c>
    </row>
    <row r="200" spans="1:65" s="2" customFormat="1" ht="24.15" customHeight="1">
      <c r="A200" s="26"/>
      <c r="B200" s="144"/>
      <c r="C200" s="145" t="s">
        <v>322</v>
      </c>
      <c r="D200" s="145" t="s">
        <v>177</v>
      </c>
      <c r="E200" s="146" t="s">
        <v>1101</v>
      </c>
      <c r="F200" s="147" t="s">
        <v>1102</v>
      </c>
      <c r="G200" s="148" t="s">
        <v>254</v>
      </c>
      <c r="H200" s="149">
        <v>23</v>
      </c>
      <c r="I200" s="150">
        <v>1.47</v>
      </c>
      <c r="J200" s="150">
        <f t="shared" si="20"/>
        <v>33.81</v>
      </c>
      <c r="K200" s="151"/>
      <c r="L200" s="27"/>
      <c r="M200" s="152" t="s">
        <v>1</v>
      </c>
      <c r="N200" s="153" t="s">
        <v>35</v>
      </c>
      <c r="O200" s="154">
        <v>0</v>
      </c>
      <c r="P200" s="154">
        <f t="shared" si="21"/>
        <v>0</v>
      </c>
      <c r="Q200" s="154">
        <v>0</v>
      </c>
      <c r="R200" s="154">
        <f t="shared" si="22"/>
        <v>0</v>
      </c>
      <c r="S200" s="154">
        <v>0</v>
      </c>
      <c r="T200" s="155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6" t="s">
        <v>296</v>
      </c>
      <c r="AT200" s="156" t="s">
        <v>177</v>
      </c>
      <c r="AU200" s="156" t="s">
        <v>182</v>
      </c>
      <c r="AY200" s="14" t="s">
        <v>175</v>
      </c>
      <c r="BE200" s="157">
        <f t="shared" si="24"/>
        <v>0</v>
      </c>
      <c r="BF200" s="157">
        <f t="shared" si="25"/>
        <v>33.81</v>
      </c>
      <c r="BG200" s="157">
        <f t="shared" si="26"/>
        <v>0</v>
      </c>
      <c r="BH200" s="157">
        <f t="shared" si="27"/>
        <v>0</v>
      </c>
      <c r="BI200" s="157">
        <f t="shared" si="28"/>
        <v>0</v>
      </c>
      <c r="BJ200" s="14" t="s">
        <v>182</v>
      </c>
      <c r="BK200" s="157">
        <f t="shared" si="29"/>
        <v>33.81</v>
      </c>
      <c r="BL200" s="14" t="s">
        <v>296</v>
      </c>
      <c r="BM200" s="156" t="s">
        <v>474</v>
      </c>
    </row>
    <row r="201" spans="1:65" s="2" customFormat="1" ht="16.5" customHeight="1">
      <c r="A201" s="26"/>
      <c r="B201" s="144"/>
      <c r="C201" s="158" t="s">
        <v>477</v>
      </c>
      <c r="D201" s="158" t="s">
        <v>285</v>
      </c>
      <c r="E201" s="159" t="s">
        <v>1103</v>
      </c>
      <c r="F201" s="160" t="s">
        <v>1104</v>
      </c>
      <c r="G201" s="161" t="s">
        <v>254</v>
      </c>
      <c r="H201" s="162">
        <v>23</v>
      </c>
      <c r="I201" s="163">
        <v>1.75</v>
      </c>
      <c r="J201" s="163">
        <f t="shared" si="20"/>
        <v>40.25</v>
      </c>
      <c r="K201" s="164"/>
      <c r="L201" s="165"/>
      <c r="M201" s="166" t="s">
        <v>1</v>
      </c>
      <c r="N201" s="167" t="s">
        <v>35</v>
      </c>
      <c r="O201" s="154">
        <v>0</v>
      </c>
      <c r="P201" s="154">
        <f t="shared" si="21"/>
        <v>0</v>
      </c>
      <c r="Q201" s="154">
        <v>0</v>
      </c>
      <c r="R201" s="154">
        <f t="shared" si="22"/>
        <v>0</v>
      </c>
      <c r="S201" s="154">
        <v>0</v>
      </c>
      <c r="T201" s="155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6" t="s">
        <v>949</v>
      </c>
      <c r="AT201" s="156" t="s">
        <v>285</v>
      </c>
      <c r="AU201" s="156" t="s">
        <v>182</v>
      </c>
      <c r="AY201" s="14" t="s">
        <v>175</v>
      </c>
      <c r="BE201" s="157">
        <f t="shared" si="24"/>
        <v>0</v>
      </c>
      <c r="BF201" s="157">
        <f t="shared" si="25"/>
        <v>40.25</v>
      </c>
      <c r="BG201" s="157">
        <f t="shared" si="26"/>
        <v>0</v>
      </c>
      <c r="BH201" s="157">
        <f t="shared" si="27"/>
        <v>0</v>
      </c>
      <c r="BI201" s="157">
        <f t="shared" si="28"/>
        <v>0</v>
      </c>
      <c r="BJ201" s="14" t="s">
        <v>182</v>
      </c>
      <c r="BK201" s="157">
        <f t="shared" si="29"/>
        <v>40.25</v>
      </c>
      <c r="BL201" s="14" t="s">
        <v>296</v>
      </c>
      <c r="BM201" s="156" t="s">
        <v>480</v>
      </c>
    </row>
    <row r="202" spans="1:65" s="2" customFormat="1" ht="16.5" customHeight="1">
      <c r="A202" s="26"/>
      <c r="B202" s="144"/>
      <c r="C202" s="145" t="s">
        <v>325</v>
      </c>
      <c r="D202" s="145" t="s">
        <v>177</v>
      </c>
      <c r="E202" s="146" t="s">
        <v>1105</v>
      </c>
      <c r="F202" s="147" t="s">
        <v>1106</v>
      </c>
      <c r="G202" s="148" t="s">
        <v>254</v>
      </c>
      <c r="H202" s="149">
        <v>42</v>
      </c>
      <c r="I202" s="150">
        <v>1.31</v>
      </c>
      <c r="J202" s="150">
        <f t="shared" si="20"/>
        <v>55.02</v>
      </c>
      <c r="K202" s="151"/>
      <c r="L202" s="27"/>
      <c r="M202" s="152" t="s">
        <v>1</v>
      </c>
      <c r="N202" s="153" t="s">
        <v>35</v>
      </c>
      <c r="O202" s="154">
        <v>0.11700000000000001</v>
      </c>
      <c r="P202" s="154">
        <f t="shared" si="21"/>
        <v>4.9140000000000006</v>
      </c>
      <c r="Q202" s="154">
        <v>0</v>
      </c>
      <c r="R202" s="154">
        <f t="shared" si="22"/>
        <v>0</v>
      </c>
      <c r="S202" s="154">
        <v>0</v>
      </c>
      <c r="T202" s="155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6" t="s">
        <v>296</v>
      </c>
      <c r="AT202" s="156" t="s">
        <v>177</v>
      </c>
      <c r="AU202" s="156" t="s">
        <v>182</v>
      </c>
      <c r="AY202" s="14" t="s">
        <v>175</v>
      </c>
      <c r="BE202" s="157">
        <f t="shared" si="24"/>
        <v>0</v>
      </c>
      <c r="BF202" s="157">
        <f t="shared" si="25"/>
        <v>55.02</v>
      </c>
      <c r="BG202" s="157">
        <f t="shared" si="26"/>
        <v>0</v>
      </c>
      <c r="BH202" s="157">
        <f t="shared" si="27"/>
        <v>0</v>
      </c>
      <c r="BI202" s="157">
        <f t="shared" si="28"/>
        <v>0</v>
      </c>
      <c r="BJ202" s="14" t="s">
        <v>182</v>
      </c>
      <c r="BK202" s="157">
        <f t="shared" si="29"/>
        <v>55.02</v>
      </c>
      <c r="BL202" s="14" t="s">
        <v>296</v>
      </c>
      <c r="BM202" s="156" t="s">
        <v>483</v>
      </c>
    </row>
    <row r="203" spans="1:65" s="2" customFormat="1" ht="16.5" customHeight="1">
      <c r="A203" s="26"/>
      <c r="B203" s="144"/>
      <c r="C203" s="158" t="s">
        <v>1107</v>
      </c>
      <c r="D203" s="158" t="s">
        <v>285</v>
      </c>
      <c r="E203" s="159" t="s">
        <v>1108</v>
      </c>
      <c r="F203" s="160" t="s">
        <v>1109</v>
      </c>
      <c r="G203" s="161" t="s">
        <v>254</v>
      </c>
      <c r="H203" s="162">
        <v>42</v>
      </c>
      <c r="I203" s="163">
        <v>0.92</v>
      </c>
      <c r="J203" s="163">
        <f t="shared" si="20"/>
        <v>38.64</v>
      </c>
      <c r="K203" s="164"/>
      <c r="L203" s="165"/>
      <c r="M203" s="166" t="s">
        <v>1</v>
      </c>
      <c r="N203" s="167" t="s">
        <v>35</v>
      </c>
      <c r="O203" s="154">
        <v>0</v>
      </c>
      <c r="P203" s="154">
        <f t="shared" si="21"/>
        <v>0</v>
      </c>
      <c r="Q203" s="154">
        <v>1E-4</v>
      </c>
      <c r="R203" s="154">
        <f t="shared" si="22"/>
        <v>4.2000000000000006E-3</v>
      </c>
      <c r="S203" s="154">
        <v>0</v>
      </c>
      <c r="T203" s="155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6" t="s">
        <v>949</v>
      </c>
      <c r="AT203" s="156" t="s">
        <v>285</v>
      </c>
      <c r="AU203" s="156" t="s">
        <v>182</v>
      </c>
      <c r="AY203" s="14" t="s">
        <v>175</v>
      </c>
      <c r="BE203" s="157">
        <f t="shared" si="24"/>
        <v>0</v>
      </c>
      <c r="BF203" s="157">
        <f t="shared" si="25"/>
        <v>38.64</v>
      </c>
      <c r="BG203" s="157">
        <f t="shared" si="26"/>
        <v>0</v>
      </c>
      <c r="BH203" s="157">
        <f t="shared" si="27"/>
        <v>0</v>
      </c>
      <c r="BI203" s="157">
        <f t="shared" si="28"/>
        <v>0</v>
      </c>
      <c r="BJ203" s="14" t="s">
        <v>182</v>
      </c>
      <c r="BK203" s="157">
        <f t="shared" si="29"/>
        <v>38.64</v>
      </c>
      <c r="BL203" s="14" t="s">
        <v>296</v>
      </c>
      <c r="BM203" s="156" t="s">
        <v>487</v>
      </c>
    </row>
    <row r="204" spans="1:65" s="2" customFormat="1" ht="16.5" customHeight="1">
      <c r="A204" s="26"/>
      <c r="B204" s="144"/>
      <c r="C204" s="145" t="s">
        <v>329</v>
      </c>
      <c r="D204" s="145" t="s">
        <v>177</v>
      </c>
      <c r="E204" s="146" t="s">
        <v>1110</v>
      </c>
      <c r="F204" s="147" t="s">
        <v>1111</v>
      </c>
      <c r="G204" s="148" t="s">
        <v>254</v>
      </c>
      <c r="H204" s="149">
        <v>23</v>
      </c>
      <c r="I204" s="150">
        <v>1.87</v>
      </c>
      <c r="J204" s="150">
        <f t="shared" si="20"/>
        <v>43.01</v>
      </c>
      <c r="K204" s="151"/>
      <c r="L204" s="27"/>
      <c r="M204" s="152" t="s">
        <v>1</v>
      </c>
      <c r="N204" s="153" t="s">
        <v>35</v>
      </c>
      <c r="O204" s="154">
        <v>0.16700000000000001</v>
      </c>
      <c r="P204" s="154">
        <f t="shared" si="21"/>
        <v>3.8410000000000002</v>
      </c>
      <c r="Q204" s="154">
        <v>0</v>
      </c>
      <c r="R204" s="154">
        <f t="shared" si="22"/>
        <v>0</v>
      </c>
      <c r="S204" s="154">
        <v>0</v>
      </c>
      <c r="T204" s="155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6" t="s">
        <v>296</v>
      </c>
      <c r="AT204" s="156" t="s">
        <v>177</v>
      </c>
      <c r="AU204" s="156" t="s">
        <v>182</v>
      </c>
      <c r="AY204" s="14" t="s">
        <v>175</v>
      </c>
      <c r="BE204" s="157">
        <f t="shared" si="24"/>
        <v>0</v>
      </c>
      <c r="BF204" s="157">
        <f t="shared" si="25"/>
        <v>43.01</v>
      </c>
      <c r="BG204" s="157">
        <f t="shared" si="26"/>
        <v>0</v>
      </c>
      <c r="BH204" s="157">
        <f t="shared" si="27"/>
        <v>0</v>
      </c>
      <c r="BI204" s="157">
        <f t="shared" si="28"/>
        <v>0</v>
      </c>
      <c r="BJ204" s="14" t="s">
        <v>182</v>
      </c>
      <c r="BK204" s="157">
        <f t="shared" si="29"/>
        <v>43.01</v>
      </c>
      <c r="BL204" s="14" t="s">
        <v>296</v>
      </c>
      <c r="BM204" s="156" t="s">
        <v>490</v>
      </c>
    </row>
    <row r="205" spans="1:65" s="2" customFormat="1" ht="16.5" customHeight="1">
      <c r="A205" s="26"/>
      <c r="B205" s="144"/>
      <c r="C205" s="158" t="s">
        <v>484</v>
      </c>
      <c r="D205" s="158" t="s">
        <v>285</v>
      </c>
      <c r="E205" s="159" t="s">
        <v>1112</v>
      </c>
      <c r="F205" s="160" t="s">
        <v>1113</v>
      </c>
      <c r="G205" s="161" t="s">
        <v>254</v>
      </c>
      <c r="H205" s="162">
        <v>23</v>
      </c>
      <c r="I205" s="163">
        <v>2.25</v>
      </c>
      <c r="J205" s="163">
        <f t="shared" si="20"/>
        <v>51.75</v>
      </c>
      <c r="K205" s="164"/>
      <c r="L205" s="165"/>
      <c r="M205" s="166" t="s">
        <v>1</v>
      </c>
      <c r="N205" s="167" t="s">
        <v>35</v>
      </c>
      <c r="O205" s="154">
        <v>0</v>
      </c>
      <c r="P205" s="154">
        <f t="shared" si="21"/>
        <v>0</v>
      </c>
      <c r="Q205" s="154">
        <v>1.7000000000000001E-4</v>
      </c>
      <c r="R205" s="154">
        <f t="shared" si="22"/>
        <v>3.9100000000000003E-3</v>
      </c>
      <c r="S205" s="154">
        <v>0</v>
      </c>
      <c r="T205" s="155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6" t="s">
        <v>949</v>
      </c>
      <c r="AT205" s="156" t="s">
        <v>285</v>
      </c>
      <c r="AU205" s="156" t="s">
        <v>182</v>
      </c>
      <c r="AY205" s="14" t="s">
        <v>175</v>
      </c>
      <c r="BE205" s="157">
        <f t="shared" si="24"/>
        <v>0</v>
      </c>
      <c r="BF205" s="157">
        <f t="shared" si="25"/>
        <v>51.75</v>
      </c>
      <c r="BG205" s="157">
        <f t="shared" si="26"/>
        <v>0</v>
      </c>
      <c r="BH205" s="157">
        <f t="shared" si="27"/>
        <v>0</v>
      </c>
      <c r="BI205" s="157">
        <f t="shared" si="28"/>
        <v>0</v>
      </c>
      <c r="BJ205" s="14" t="s">
        <v>182</v>
      </c>
      <c r="BK205" s="157">
        <f t="shared" si="29"/>
        <v>51.75</v>
      </c>
      <c r="BL205" s="14" t="s">
        <v>296</v>
      </c>
      <c r="BM205" s="156" t="s">
        <v>494</v>
      </c>
    </row>
    <row r="206" spans="1:65" s="2" customFormat="1" ht="16.5" customHeight="1">
      <c r="A206" s="26"/>
      <c r="B206" s="144"/>
      <c r="C206" s="145" t="s">
        <v>332</v>
      </c>
      <c r="D206" s="145" t="s">
        <v>177</v>
      </c>
      <c r="E206" s="146" t="s">
        <v>1114</v>
      </c>
      <c r="F206" s="147" t="s">
        <v>1115</v>
      </c>
      <c r="G206" s="148" t="s">
        <v>254</v>
      </c>
      <c r="H206" s="149">
        <v>26</v>
      </c>
      <c r="I206" s="150">
        <v>1.0900000000000001</v>
      </c>
      <c r="J206" s="150">
        <f t="shared" si="20"/>
        <v>28.34</v>
      </c>
      <c r="K206" s="151"/>
      <c r="L206" s="27"/>
      <c r="M206" s="152" t="s">
        <v>1</v>
      </c>
      <c r="N206" s="153" t="s">
        <v>35</v>
      </c>
      <c r="O206" s="154">
        <v>0</v>
      </c>
      <c r="P206" s="154">
        <f t="shared" si="21"/>
        <v>0</v>
      </c>
      <c r="Q206" s="154">
        <v>0</v>
      </c>
      <c r="R206" s="154">
        <f t="shared" si="22"/>
        <v>0</v>
      </c>
      <c r="S206" s="154">
        <v>0</v>
      </c>
      <c r="T206" s="155">
        <f t="shared" si="2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6" t="s">
        <v>296</v>
      </c>
      <c r="AT206" s="156" t="s">
        <v>177</v>
      </c>
      <c r="AU206" s="156" t="s">
        <v>182</v>
      </c>
      <c r="AY206" s="14" t="s">
        <v>175</v>
      </c>
      <c r="BE206" s="157">
        <f t="shared" si="24"/>
        <v>0</v>
      </c>
      <c r="BF206" s="157">
        <f t="shared" si="25"/>
        <v>28.34</v>
      </c>
      <c r="BG206" s="157">
        <f t="shared" si="26"/>
        <v>0</v>
      </c>
      <c r="BH206" s="157">
        <f t="shared" si="27"/>
        <v>0</v>
      </c>
      <c r="BI206" s="157">
        <f t="shared" si="28"/>
        <v>0</v>
      </c>
      <c r="BJ206" s="14" t="s">
        <v>182</v>
      </c>
      <c r="BK206" s="157">
        <f t="shared" si="29"/>
        <v>28.34</v>
      </c>
      <c r="BL206" s="14" t="s">
        <v>296</v>
      </c>
      <c r="BM206" s="156" t="s">
        <v>497</v>
      </c>
    </row>
    <row r="207" spans="1:65" s="2" customFormat="1" ht="16.5" customHeight="1">
      <c r="A207" s="26"/>
      <c r="B207" s="144"/>
      <c r="C207" s="158" t="s">
        <v>491</v>
      </c>
      <c r="D207" s="158" t="s">
        <v>285</v>
      </c>
      <c r="E207" s="159" t="s">
        <v>1116</v>
      </c>
      <c r="F207" s="160" t="s">
        <v>1117</v>
      </c>
      <c r="G207" s="161" t="s">
        <v>254</v>
      </c>
      <c r="H207" s="162">
        <v>26</v>
      </c>
      <c r="I207" s="163">
        <v>0.84</v>
      </c>
      <c r="J207" s="163">
        <f t="shared" si="20"/>
        <v>21.84</v>
      </c>
      <c r="K207" s="164"/>
      <c r="L207" s="165"/>
      <c r="M207" s="166" t="s">
        <v>1</v>
      </c>
      <c r="N207" s="167" t="s">
        <v>35</v>
      </c>
      <c r="O207" s="154">
        <v>0</v>
      </c>
      <c r="P207" s="154">
        <f t="shared" si="21"/>
        <v>0</v>
      </c>
      <c r="Q207" s="154">
        <v>0</v>
      </c>
      <c r="R207" s="154">
        <f t="shared" si="22"/>
        <v>0</v>
      </c>
      <c r="S207" s="154">
        <v>0</v>
      </c>
      <c r="T207" s="155">
        <f t="shared" si="2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6" t="s">
        <v>949</v>
      </c>
      <c r="AT207" s="156" t="s">
        <v>285</v>
      </c>
      <c r="AU207" s="156" t="s">
        <v>182</v>
      </c>
      <c r="AY207" s="14" t="s">
        <v>175</v>
      </c>
      <c r="BE207" s="157">
        <f t="shared" si="24"/>
        <v>0</v>
      </c>
      <c r="BF207" s="157">
        <f t="shared" si="25"/>
        <v>21.84</v>
      </c>
      <c r="BG207" s="157">
        <f t="shared" si="26"/>
        <v>0</v>
      </c>
      <c r="BH207" s="157">
        <f t="shared" si="27"/>
        <v>0</v>
      </c>
      <c r="BI207" s="157">
        <f t="shared" si="28"/>
        <v>0</v>
      </c>
      <c r="BJ207" s="14" t="s">
        <v>182</v>
      </c>
      <c r="BK207" s="157">
        <f t="shared" si="29"/>
        <v>21.84</v>
      </c>
      <c r="BL207" s="14" t="s">
        <v>296</v>
      </c>
      <c r="BM207" s="156" t="s">
        <v>503</v>
      </c>
    </row>
    <row r="208" spans="1:65" s="2" customFormat="1" ht="16.5" customHeight="1">
      <c r="A208" s="26"/>
      <c r="B208" s="144"/>
      <c r="C208" s="145" t="s">
        <v>336</v>
      </c>
      <c r="D208" s="145" t="s">
        <v>177</v>
      </c>
      <c r="E208" s="146" t="s">
        <v>1118</v>
      </c>
      <c r="F208" s="147" t="s">
        <v>1119</v>
      </c>
      <c r="G208" s="148" t="s">
        <v>254</v>
      </c>
      <c r="H208" s="149">
        <v>13</v>
      </c>
      <c r="I208" s="150">
        <v>7.93</v>
      </c>
      <c r="J208" s="150">
        <f t="shared" si="20"/>
        <v>103.09</v>
      </c>
      <c r="K208" s="151"/>
      <c r="L208" s="27"/>
      <c r="M208" s="152" t="s">
        <v>1</v>
      </c>
      <c r="N208" s="153" t="s">
        <v>35</v>
      </c>
      <c r="O208" s="154">
        <v>0.71</v>
      </c>
      <c r="P208" s="154">
        <f t="shared" si="21"/>
        <v>9.23</v>
      </c>
      <c r="Q208" s="154">
        <v>0</v>
      </c>
      <c r="R208" s="154">
        <f t="shared" si="22"/>
        <v>0</v>
      </c>
      <c r="S208" s="154">
        <v>0</v>
      </c>
      <c r="T208" s="155">
        <f t="shared" si="2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6" t="s">
        <v>296</v>
      </c>
      <c r="AT208" s="156" t="s">
        <v>177</v>
      </c>
      <c r="AU208" s="156" t="s">
        <v>182</v>
      </c>
      <c r="AY208" s="14" t="s">
        <v>175</v>
      </c>
      <c r="BE208" s="157">
        <f t="shared" si="24"/>
        <v>0</v>
      </c>
      <c r="BF208" s="157">
        <f t="shared" si="25"/>
        <v>103.09</v>
      </c>
      <c r="BG208" s="157">
        <f t="shared" si="26"/>
        <v>0</v>
      </c>
      <c r="BH208" s="157">
        <f t="shared" si="27"/>
        <v>0</v>
      </c>
      <c r="BI208" s="157">
        <f t="shared" si="28"/>
        <v>0</v>
      </c>
      <c r="BJ208" s="14" t="s">
        <v>182</v>
      </c>
      <c r="BK208" s="157">
        <f t="shared" si="29"/>
        <v>103.09</v>
      </c>
      <c r="BL208" s="14" t="s">
        <v>296</v>
      </c>
      <c r="BM208" s="156" t="s">
        <v>506</v>
      </c>
    </row>
    <row r="209" spans="1:65" s="2" customFormat="1" ht="21.75" customHeight="1">
      <c r="A209" s="26"/>
      <c r="B209" s="144"/>
      <c r="C209" s="158" t="s">
        <v>500</v>
      </c>
      <c r="D209" s="158" t="s">
        <v>285</v>
      </c>
      <c r="E209" s="159" t="s">
        <v>1120</v>
      </c>
      <c r="F209" s="160" t="s">
        <v>1121</v>
      </c>
      <c r="G209" s="161" t="s">
        <v>254</v>
      </c>
      <c r="H209" s="162">
        <v>13</v>
      </c>
      <c r="I209" s="163">
        <v>6.68</v>
      </c>
      <c r="J209" s="163">
        <f t="shared" si="20"/>
        <v>86.84</v>
      </c>
      <c r="K209" s="164"/>
      <c r="L209" s="165"/>
      <c r="M209" s="166" t="s">
        <v>1</v>
      </c>
      <c r="N209" s="167" t="s">
        <v>35</v>
      </c>
      <c r="O209" s="154">
        <v>0</v>
      </c>
      <c r="P209" s="154">
        <f t="shared" si="21"/>
        <v>0</v>
      </c>
      <c r="Q209" s="154">
        <v>6.4000000000000005E-4</v>
      </c>
      <c r="R209" s="154">
        <f t="shared" si="22"/>
        <v>8.320000000000001E-3</v>
      </c>
      <c r="S209" s="154">
        <v>0</v>
      </c>
      <c r="T209" s="155">
        <f t="shared" si="2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6" t="s">
        <v>949</v>
      </c>
      <c r="AT209" s="156" t="s">
        <v>285</v>
      </c>
      <c r="AU209" s="156" t="s">
        <v>182</v>
      </c>
      <c r="AY209" s="14" t="s">
        <v>175</v>
      </c>
      <c r="BE209" s="157">
        <f t="shared" si="24"/>
        <v>0</v>
      </c>
      <c r="BF209" s="157">
        <f t="shared" si="25"/>
        <v>86.84</v>
      </c>
      <c r="BG209" s="157">
        <f t="shared" si="26"/>
        <v>0</v>
      </c>
      <c r="BH209" s="157">
        <f t="shared" si="27"/>
        <v>0</v>
      </c>
      <c r="BI209" s="157">
        <f t="shared" si="28"/>
        <v>0</v>
      </c>
      <c r="BJ209" s="14" t="s">
        <v>182</v>
      </c>
      <c r="BK209" s="157">
        <f t="shared" si="29"/>
        <v>86.84</v>
      </c>
      <c r="BL209" s="14" t="s">
        <v>296</v>
      </c>
      <c r="BM209" s="156" t="s">
        <v>510</v>
      </c>
    </row>
    <row r="210" spans="1:65" s="2" customFormat="1" ht="24.15" customHeight="1">
      <c r="A210" s="26"/>
      <c r="B210" s="144"/>
      <c r="C210" s="145" t="s">
        <v>339</v>
      </c>
      <c r="D210" s="145" t="s">
        <v>177</v>
      </c>
      <c r="E210" s="146" t="s">
        <v>1122</v>
      </c>
      <c r="F210" s="147" t="s">
        <v>1123</v>
      </c>
      <c r="G210" s="148" t="s">
        <v>254</v>
      </c>
      <c r="H210" s="149">
        <v>13</v>
      </c>
      <c r="I210" s="150">
        <v>3.71</v>
      </c>
      <c r="J210" s="150">
        <f t="shared" si="20"/>
        <v>48.23</v>
      </c>
      <c r="K210" s="151"/>
      <c r="L210" s="27"/>
      <c r="M210" s="152" t="s">
        <v>1</v>
      </c>
      <c r="N210" s="153" t="s">
        <v>35</v>
      </c>
      <c r="O210" s="154">
        <v>0</v>
      </c>
      <c r="P210" s="154">
        <f t="shared" si="21"/>
        <v>0</v>
      </c>
      <c r="Q210" s="154">
        <v>0</v>
      </c>
      <c r="R210" s="154">
        <f t="shared" si="22"/>
        <v>0</v>
      </c>
      <c r="S210" s="154">
        <v>0</v>
      </c>
      <c r="T210" s="155">
        <f t="shared" si="2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6" t="s">
        <v>296</v>
      </c>
      <c r="AT210" s="156" t="s">
        <v>177</v>
      </c>
      <c r="AU210" s="156" t="s">
        <v>182</v>
      </c>
      <c r="AY210" s="14" t="s">
        <v>175</v>
      </c>
      <c r="BE210" s="157">
        <f t="shared" si="24"/>
        <v>0</v>
      </c>
      <c r="BF210" s="157">
        <f t="shared" si="25"/>
        <v>48.23</v>
      </c>
      <c r="BG210" s="157">
        <f t="shared" si="26"/>
        <v>0</v>
      </c>
      <c r="BH210" s="157">
        <f t="shared" si="27"/>
        <v>0</v>
      </c>
      <c r="BI210" s="157">
        <f t="shared" si="28"/>
        <v>0</v>
      </c>
      <c r="BJ210" s="14" t="s">
        <v>182</v>
      </c>
      <c r="BK210" s="157">
        <f t="shared" si="29"/>
        <v>48.23</v>
      </c>
      <c r="BL210" s="14" t="s">
        <v>296</v>
      </c>
      <c r="BM210" s="156" t="s">
        <v>514</v>
      </c>
    </row>
    <row r="211" spans="1:65" s="2" customFormat="1" ht="24.15" customHeight="1">
      <c r="A211" s="26"/>
      <c r="B211" s="144"/>
      <c r="C211" s="158" t="s">
        <v>507</v>
      </c>
      <c r="D211" s="158" t="s">
        <v>285</v>
      </c>
      <c r="E211" s="159" t="s">
        <v>1124</v>
      </c>
      <c r="F211" s="160" t="s">
        <v>1125</v>
      </c>
      <c r="G211" s="161" t="s">
        <v>254</v>
      </c>
      <c r="H211" s="162">
        <v>13</v>
      </c>
      <c r="I211" s="163">
        <v>0.77</v>
      </c>
      <c r="J211" s="163">
        <f t="shared" si="20"/>
        <v>10.01</v>
      </c>
      <c r="K211" s="164"/>
      <c r="L211" s="165"/>
      <c r="M211" s="166" t="s">
        <v>1</v>
      </c>
      <c r="N211" s="167" t="s">
        <v>35</v>
      </c>
      <c r="O211" s="154">
        <v>0</v>
      </c>
      <c r="P211" s="154">
        <f t="shared" si="21"/>
        <v>0</v>
      </c>
      <c r="Q211" s="154">
        <v>0</v>
      </c>
      <c r="R211" s="154">
        <f t="shared" si="22"/>
        <v>0</v>
      </c>
      <c r="S211" s="154">
        <v>0</v>
      </c>
      <c r="T211" s="155">
        <f t="shared" si="2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6" t="s">
        <v>949</v>
      </c>
      <c r="AT211" s="156" t="s">
        <v>285</v>
      </c>
      <c r="AU211" s="156" t="s">
        <v>182</v>
      </c>
      <c r="AY211" s="14" t="s">
        <v>175</v>
      </c>
      <c r="BE211" s="157">
        <f t="shared" si="24"/>
        <v>0</v>
      </c>
      <c r="BF211" s="157">
        <f t="shared" si="25"/>
        <v>10.01</v>
      </c>
      <c r="BG211" s="157">
        <f t="shared" si="26"/>
        <v>0</v>
      </c>
      <c r="BH211" s="157">
        <f t="shared" si="27"/>
        <v>0</v>
      </c>
      <c r="BI211" s="157">
        <f t="shared" si="28"/>
        <v>0</v>
      </c>
      <c r="BJ211" s="14" t="s">
        <v>182</v>
      </c>
      <c r="BK211" s="157">
        <f t="shared" si="29"/>
        <v>10.01</v>
      </c>
      <c r="BL211" s="14" t="s">
        <v>296</v>
      </c>
      <c r="BM211" s="156" t="s">
        <v>518</v>
      </c>
    </row>
    <row r="212" spans="1:65" s="2" customFormat="1" ht="21.75" customHeight="1">
      <c r="A212" s="26"/>
      <c r="B212" s="144"/>
      <c r="C212" s="145" t="s">
        <v>343</v>
      </c>
      <c r="D212" s="145" t="s">
        <v>177</v>
      </c>
      <c r="E212" s="146" t="s">
        <v>1126</v>
      </c>
      <c r="F212" s="147" t="s">
        <v>1127</v>
      </c>
      <c r="G212" s="148" t="s">
        <v>254</v>
      </c>
      <c r="H212" s="149">
        <v>5</v>
      </c>
      <c r="I212" s="150">
        <v>2.79</v>
      </c>
      <c r="J212" s="150">
        <f t="shared" si="20"/>
        <v>13.95</v>
      </c>
      <c r="K212" s="151"/>
      <c r="L212" s="27"/>
      <c r="M212" s="152" t="s">
        <v>1</v>
      </c>
      <c r="N212" s="153" t="s">
        <v>35</v>
      </c>
      <c r="O212" s="154">
        <v>0.25</v>
      </c>
      <c r="P212" s="154">
        <f t="shared" si="21"/>
        <v>1.25</v>
      </c>
      <c r="Q212" s="154">
        <v>0</v>
      </c>
      <c r="R212" s="154">
        <f t="shared" si="22"/>
        <v>0</v>
      </c>
      <c r="S212" s="154">
        <v>0</v>
      </c>
      <c r="T212" s="155">
        <f t="shared" si="2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6" t="s">
        <v>296</v>
      </c>
      <c r="AT212" s="156" t="s">
        <v>177</v>
      </c>
      <c r="AU212" s="156" t="s">
        <v>182</v>
      </c>
      <c r="AY212" s="14" t="s">
        <v>175</v>
      </c>
      <c r="BE212" s="157">
        <f t="shared" si="24"/>
        <v>0</v>
      </c>
      <c r="BF212" s="157">
        <f t="shared" si="25"/>
        <v>13.95</v>
      </c>
      <c r="BG212" s="157">
        <f t="shared" si="26"/>
        <v>0</v>
      </c>
      <c r="BH212" s="157">
        <f t="shared" si="27"/>
        <v>0</v>
      </c>
      <c r="BI212" s="157">
        <f t="shared" si="28"/>
        <v>0</v>
      </c>
      <c r="BJ212" s="14" t="s">
        <v>182</v>
      </c>
      <c r="BK212" s="157">
        <f t="shared" si="29"/>
        <v>13.95</v>
      </c>
      <c r="BL212" s="14" t="s">
        <v>296</v>
      </c>
      <c r="BM212" s="156" t="s">
        <v>521</v>
      </c>
    </row>
    <row r="213" spans="1:65" s="2" customFormat="1" ht="24.15" customHeight="1">
      <c r="A213" s="26"/>
      <c r="B213" s="144"/>
      <c r="C213" s="158" t="s">
        <v>515</v>
      </c>
      <c r="D213" s="158" t="s">
        <v>285</v>
      </c>
      <c r="E213" s="159" t="s">
        <v>1128</v>
      </c>
      <c r="F213" s="160" t="s">
        <v>1129</v>
      </c>
      <c r="G213" s="161" t="s">
        <v>254</v>
      </c>
      <c r="H213" s="162">
        <v>5</v>
      </c>
      <c r="I213" s="163">
        <v>0.35</v>
      </c>
      <c r="J213" s="163">
        <f t="shared" si="20"/>
        <v>1.75</v>
      </c>
      <c r="K213" s="164"/>
      <c r="L213" s="165"/>
      <c r="M213" s="166" t="s">
        <v>1</v>
      </c>
      <c r="N213" s="167" t="s">
        <v>35</v>
      </c>
      <c r="O213" s="154">
        <v>0</v>
      </c>
      <c r="P213" s="154">
        <f t="shared" si="21"/>
        <v>0</v>
      </c>
      <c r="Q213" s="154">
        <v>3.0000000000000001E-5</v>
      </c>
      <c r="R213" s="154">
        <f t="shared" si="22"/>
        <v>1.5000000000000001E-4</v>
      </c>
      <c r="S213" s="154">
        <v>0</v>
      </c>
      <c r="T213" s="155">
        <f t="shared" si="2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6" t="s">
        <v>949</v>
      </c>
      <c r="AT213" s="156" t="s">
        <v>285</v>
      </c>
      <c r="AU213" s="156" t="s">
        <v>182</v>
      </c>
      <c r="AY213" s="14" t="s">
        <v>175</v>
      </c>
      <c r="BE213" s="157">
        <f t="shared" si="24"/>
        <v>0</v>
      </c>
      <c r="BF213" s="157">
        <f t="shared" si="25"/>
        <v>1.75</v>
      </c>
      <c r="BG213" s="157">
        <f t="shared" si="26"/>
        <v>0</v>
      </c>
      <c r="BH213" s="157">
        <f t="shared" si="27"/>
        <v>0</v>
      </c>
      <c r="BI213" s="157">
        <f t="shared" si="28"/>
        <v>0</v>
      </c>
      <c r="BJ213" s="14" t="s">
        <v>182</v>
      </c>
      <c r="BK213" s="157">
        <f t="shared" si="29"/>
        <v>1.75</v>
      </c>
      <c r="BL213" s="14" t="s">
        <v>296</v>
      </c>
      <c r="BM213" s="156" t="s">
        <v>525</v>
      </c>
    </row>
    <row r="214" spans="1:65" s="2" customFormat="1" ht="16.5" customHeight="1">
      <c r="A214" s="26"/>
      <c r="B214" s="144"/>
      <c r="C214" s="145" t="s">
        <v>347</v>
      </c>
      <c r="D214" s="145" t="s">
        <v>177</v>
      </c>
      <c r="E214" s="146" t="s">
        <v>1130</v>
      </c>
      <c r="F214" s="147" t="s">
        <v>1131</v>
      </c>
      <c r="G214" s="148" t="s">
        <v>254</v>
      </c>
      <c r="H214" s="149">
        <v>1</v>
      </c>
      <c r="I214" s="150">
        <v>108.5</v>
      </c>
      <c r="J214" s="150">
        <f t="shared" si="20"/>
        <v>108.5</v>
      </c>
      <c r="K214" s="151"/>
      <c r="L214" s="27"/>
      <c r="M214" s="152" t="s">
        <v>1</v>
      </c>
      <c r="N214" s="153" t="s">
        <v>35</v>
      </c>
      <c r="O214" s="154">
        <v>0</v>
      </c>
      <c r="P214" s="154">
        <f t="shared" si="21"/>
        <v>0</v>
      </c>
      <c r="Q214" s="154">
        <v>0</v>
      </c>
      <c r="R214" s="154">
        <f t="shared" si="22"/>
        <v>0</v>
      </c>
      <c r="S214" s="154">
        <v>0</v>
      </c>
      <c r="T214" s="155">
        <f t="shared" si="2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6" t="s">
        <v>296</v>
      </c>
      <c r="AT214" s="156" t="s">
        <v>177</v>
      </c>
      <c r="AU214" s="156" t="s">
        <v>182</v>
      </c>
      <c r="AY214" s="14" t="s">
        <v>175</v>
      </c>
      <c r="BE214" s="157">
        <f t="shared" si="24"/>
        <v>0</v>
      </c>
      <c r="BF214" s="157">
        <f t="shared" si="25"/>
        <v>108.5</v>
      </c>
      <c r="BG214" s="157">
        <f t="shared" si="26"/>
        <v>0</v>
      </c>
      <c r="BH214" s="157">
        <f t="shared" si="27"/>
        <v>0</v>
      </c>
      <c r="BI214" s="157">
        <f t="shared" si="28"/>
        <v>0</v>
      </c>
      <c r="BJ214" s="14" t="s">
        <v>182</v>
      </c>
      <c r="BK214" s="157">
        <f t="shared" si="29"/>
        <v>108.5</v>
      </c>
      <c r="BL214" s="14" t="s">
        <v>296</v>
      </c>
      <c r="BM214" s="156" t="s">
        <v>528</v>
      </c>
    </row>
    <row r="215" spans="1:65" s="2" customFormat="1" ht="16.5" customHeight="1">
      <c r="A215" s="26"/>
      <c r="B215" s="144"/>
      <c r="C215" s="145" t="s">
        <v>522</v>
      </c>
      <c r="D215" s="145" t="s">
        <v>177</v>
      </c>
      <c r="E215" s="146" t="s">
        <v>1132</v>
      </c>
      <c r="F215" s="147" t="s">
        <v>1133</v>
      </c>
      <c r="G215" s="148" t="s">
        <v>254</v>
      </c>
      <c r="H215" s="149">
        <v>1</v>
      </c>
      <c r="I215" s="150">
        <v>84</v>
      </c>
      <c r="J215" s="150">
        <f t="shared" si="20"/>
        <v>84</v>
      </c>
      <c r="K215" s="151"/>
      <c r="L215" s="27"/>
      <c r="M215" s="152" t="s">
        <v>1</v>
      </c>
      <c r="N215" s="153" t="s">
        <v>35</v>
      </c>
      <c r="O215" s="154">
        <v>0</v>
      </c>
      <c r="P215" s="154">
        <f t="shared" si="21"/>
        <v>0</v>
      </c>
      <c r="Q215" s="154">
        <v>0</v>
      </c>
      <c r="R215" s="154">
        <f t="shared" si="22"/>
        <v>0</v>
      </c>
      <c r="S215" s="154">
        <v>0</v>
      </c>
      <c r="T215" s="155">
        <f t="shared" si="2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6" t="s">
        <v>296</v>
      </c>
      <c r="AT215" s="156" t="s">
        <v>177</v>
      </c>
      <c r="AU215" s="156" t="s">
        <v>182</v>
      </c>
      <c r="AY215" s="14" t="s">
        <v>175</v>
      </c>
      <c r="BE215" s="157">
        <f t="shared" si="24"/>
        <v>0</v>
      </c>
      <c r="BF215" s="157">
        <f t="shared" si="25"/>
        <v>84</v>
      </c>
      <c r="BG215" s="157">
        <f t="shared" si="26"/>
        <v>0</v>
      </c>
      <c r="BH215" s="157">
        <f t="shared" si="27"/>
        <v>0</v>
      </c>
      <c r="BI215" s="157">
        <f t="shared" si="28"/>
        <v>0</v>
      </c>
      <c r="BJ215" s="14" t="s">
        <v>182</v>
      </c>
      <c r="BK215" s="157">
        <f t="shared" si="29"/>
        <v>84</v>
      </c>
      <c r="BL215" s="14" t="s">
        <v>296</v>
      </c>
      <c r="BM215" s="156" t="s">
        <v>532</v>
      </c>
    </row>
    <row r="216" spans="1:65" s="2" customFormat="1" ht="16.5" customHeight="1">
      <c r="A216" s="26"/>
      <c r="B216" s="144"/>
      <c r="C216" s="145" t="s">
        <v>351</v>
      </c>
      <c r="D216" s="145" t="s">
        <v>177</v>
      </c>
      <c r="E216" s="146" t="s">
        <v>1134</v>
      </c>
      <c r="F216" s="147" t="s">
        <v>1135</v>
      </c>
      <c r="G216" s="148" t="s">
        <v>254</v>
      </c>
      <c r="H216" s="149">
        <v>1</v>
      </c>
      <c r="I216" s="150">
        <v>9.09</v>
      </c>
      <c r="J216" s="150">
        <f t="shared" si="20"/>
        <v>9.09</v>
      </c>
      <c r="K216" s="151"/>
      <c r="L216" s="27"/>
      <c r="M216" s="152" t="s">
        <v>1</v>
      </c>
      <c r="N216" s="153" t="s">
        <v>35</v>
      </c>
      <c r="O216" s="154">
        <v>0.70299999999999996</v>
      </c>
      <c r="P216" s="154">
        <f t="shared" si="21"/>
        <v>0.70299999999999996</v>
      </c>
      <c r="Q216" s="154">
        <v>0</v>
      </c>
      <c r="R216" s="154">
        <f t="shared" si="22"/>
        <v>0</v>
      </c>
      <c r="S216" s="154">
        <v>0</v>
      </c>
      <c r="T216" s="155">
        <f t="shared" si="2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6" t="s">
        <v>296</v>
      </c>
      <c r="AT216" s="156" t="s">
        <v>177</v>
      </c>
      <c r="AU216" s="156" t="s">
        <v>182</v>
      </c>
      <c r="AY216" s="14" t="s">
        <v>175</v>
      </c>
      <c r="BE216" s="157">
        <f t="shared" si="24"/>
        <v>0</v>
      </c>
      <c r="BF216" s="157">
        <f t="shared" si="25"/>
        <v>9.09</v>
      </c>
      <c r="BG216" s="157">
        <f t="shared" si="26"/>
        <v>0</v>
      </c>
      <c r="BH216" s="157">
        <f t="shared" si="27"/>
        <v>0</v>
      </c>
      <c r="BI216" s="157">
        <f t="shared" si="28"/>
        <v>0</v>
      </c>
      <c r="BJ216" s="14" t="s">
        <v>182</v>
      </c>
      <c r="BK216" s="157">
        <f t="shared" si="29"/>
        <v>9.09</v>
      </c>
      <c r="BL216" s="14" t="s">
        <v>296</v>
      </c>
      <c r="BM216" s="156" t="s">
        <v>535</v>
      </c>
    </row>
    <row r="217" spans="1:65" s="2" customFormat="1" ht="16.5" customHeight="1">
      <c r="A217" s="26"/>
      <c r="B217" s="144"/>
      <c r="C217" s="158" t="s">
        <v>529</v>
      </c>
      <c r="D217" s="158" t="s">
        <v>285</v>
      </c>
      <c r="E217" s="159" t="s">
        <v>1136</v>
      </c>
      <c r="F217" s="160" t="s">
        <v>1137</v>
      </c>
      <c r="G217" s="161" t="s">
        <v>254</v>
      </c>
      <c r="H217" s="162">
        <v>1</v>
      </c>
      <c r="I217" s="163">
        <v>360.9</v>
      </c>
      <c r="J217" s="163">
        <f t="shared" si="20"/>
        <v>360.9</v>
      </c>
      <c r="K217" s="164"/>
      <c r="L217" s="165"/>
      <c r="M217" s="166" t="s">
        <v>1</v>
      </c>
      <c r="N217" s="167" t="s">
        <v>35</v>
      </c>
      <c r="O217" s="154">
        <v>0</v>
      </c>
      <c r="P217" s="154">
        <f t="shared" si="21"/>
        <v>0</v>
      </c>
      <c r="Q217" s="154">
        <v>2.1999999999999999E-2</v>
      </c>
      <c r="R217" s="154">
        <f t="shared" si="22"/>
        <v>2.1999999999999999E-2</v>
      </c>
      <c r="S217" s="154">
        <v>0</v>
      </c>
      <c r="T217" s="155">
        <f t="shared" si="2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6" t="s">
        <v>949</v>
      </c>
      <c r="AT217" s="156" t="s">
        <v>285</v>
      </c>
      <c r="AU217" s="156" t="s">
        <v>182</v>
      </c>
      <c r="AY217" s="14" t="s">
        <v>175</v>
      </c>
      <c r="BE217" s="157">
        <f t="shared" si="24"/>
        <v>0</v>
      </c>
      <c r="BF217" s="157">
        <f t="shared" si="25"/>
        <v>360.9</v>
      </c>
      <c r="BG217" s="157">
        <f t="shared" si="26"/>
        <v>0</v>
      </c>
      <c r="BH217" s="157">
        <f t="shared" si="27"/>
        <v>0</v>
      </c>
      <c r="BI217" s="157">
        <f t="shared" si="28"/>
        <v>0</v>
      </c>
      <c r="BJ217" s="14" t="s">
        <v>182</v>
      </c>
      <c r="BK217" s="157">
        <f t="shared" si="29"/>
        <v>360.9</v>
      </c>
      <c r="BL217" s="14" t="s">
        <v>296</v>
      </c>
      <c r="BM217" s="156" t="s">
        <v>539</v>
      </c>
    </row>
    <row r="218" spans="1:65" s="2" customFormat="1" ht="16.5" customHeight="1">
      <c r="A218" s="26"/>
      <c r="B218" s="144"/>
      <c r="C218" s="158" t="s">
        <v>354</v>
      </c>
      <c r="D218" s="158" t="s">
        <v>285</v>
      </c>
      <c r="E218" s="159" t="s">
        <v>1138</v>
      </c>
      <c r="F218" s="160" t="s">
        <v>1139</v>
      </c>
      <c r="G218" s="161" t="s">
        <v>254</v>
      </c>
      <c r="H218" s="162">
        <v>1</v>
      </c>
      <c r="I218" s="163">
        <v>14.42</v>
      </c>
      <c r="J218" s="163">
        <f t="shared" si="20"/>
        <v>14.42</v>
      </c>
      <c r="K218" s="164"/>
      <c r="L218" s="165"/>
      <c r="M218" s="166" t="s">
        <v>1</v>
      </c>
      <c r="N218" s="167" t="s">
        <v>35</v>
      </c>
      <c r="O218" s="154">
        <v>0</v>
      </c>
      <c r="P218" s="154">
        <f t="shared" si="21"/>
        <v>0</v>
      </c>
      <c r="Q218" s="154">
        <v>0</v>
      </c>
      <c r="R218" s="154">
        <f t="shared" si="22"/>
        <v>0</v>
      </c>
      <c r="S218" s="154">
        <v>0</v>
      </c>
      <c r="T218" s="155">
        <f t="shared" si="2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6" t="s">
        <v>949</v>
      </c>
      <c r="AT218" s="156" t="s">
        <v>285</v>
      </c>
      <c r="AU218" s="156" t="s">
        <v>182</v>
      </c>
      <c r="AY218" s="14" t="s">
        <v>175</v>
      </c>
      <c r="BE218" s="157">
        <f t="shared" si="24"/>
        <v>0</v>
      </c>
      <c r="BF218" s="157">
        <f t="shared" si="25"/>
        <v>14.42</v>
      </c>
      <c r="BG218" s="157">
        <f t="shared" si="26"/>
        <v>0</v>
      </c>
      <c r="BH218" s="157">
        <f t="shared" si="27"/>
        <v>0</v>
      </c>
      <c r="BI218" s="157">
        <f t="shared" si="28"/>
        <v>0</v>
      </c>
      <c r="BJ218" s="14" t="s">
        <v>182</v>
      </c>
      <c r="BK218" s="157">
        <f t="shared" si="29"/>
        <v>14.42</v>
      </c>
      <c r="BL218" s="14" t="s">
        <v>296</v>
      </c>
      <c r="BM218" s="156" t="s">
        <v>542</v>
      </c>
    </row>
    <row r="219" spans="1:65" s="2" customFormat="1" ht="16.5" customHeight="1">
      <c r="A219" s="26"/>
      <c r="B219" s="144"/>
      <c r="C219" s="158" t="s">
        <v>536</v>
      </c>
      <c r="D219" s="158" t="s">
        <v>285</v>
      </c>
      <c r="E219" s="159" t="s">
        <v>1140</v>
      </c>
      <c r="F219" s="160" t="s">
        <v>1141</v>
      </c>
      <c r="G219" s="161" t="s">
        <v>254</v>
      </c>
      <c r="H219" s="162">
        <v>3</v>
      </c>
      <c r="I219" s="163">
        <v>249.34</v>
      </c>
      <c r="J219" s="163">
        <f t="shared" si="20"/>
        <v>748.02</v>
      </c>
      <c r="K219" s="164"/>
      <c r="L219" s="165"/>
      <c r="M219" s="166" t="s">
        <v>1</v>
      </c>
      <c r="N219" s="167" t="s">
        <v>35</v>
      </c>
      <c r="O219" s="154">
        <v>0</v>
      </c>
      <c r="P219" s="154">
        <f t="shared" si="21"/>
        <v>0</v>
      </c>
      <c r="Q219" s="154">
        <v>0</v>
      </c>
      <c r="R219" s="154">
        <f t="shared" si="22"/>
        <v>0</v>
      </c>
      <c r="S219" s="154">
        <v>0</v>
      </c>
      <c r="T219" s="155">
        <f t="shared" si="2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6" t="s">
        <v>949</v>
      </c>
      <c r="AT219" s="156" t="s">
        <v>285</v>
      </c>
      <c r="AU219" s="156" t="s">
        <v>182</v>
      </c>
      <c r="AY219" s="14" t="s">
        <v>175</v>
      </c>
      <c r="BE219" s="157">
        <f t="shared" si="24"/>
        <v>0</v>
      </c>
      <c r="BF219" s="157">
        <f t="shared" si="25"/>
        <v>748.02</v>
      </c>
      <c r="BG219" s="157">
        <f t="shared" si="26"/>
        <v>0</v>
      </c>
      <c r="BH219" s="157">
        <f t="shared" si="27"/>
        <v>0</v>
      </c>
      <c r="BI219" s="157">
        <f t="shared" si="28"/>
        <v>0</v>
      </c>
      <c r="BJ219" s="14" t="s">
        <v>182</v>
      </c>
      <c r="BK219" s="157">
        <f t="shared" si="29"/>
        <v>748.02</v>
      </c>
      <c r="BL219" s="14" t="s">
        <v>296</v>
      </c>
      <c r="BM219" s="156" t="s">
        <v>547</v>
      </c>
    </row>
    <row r="220" spans="1:65" s="2" customFormat="1" ht="21.75" customHeight="1">
      <c r="A220" s="26"/>
      <c r="B220" s="144"/>
      <c r="C220" s="158" t="s">
        <v>360</v>
      </c>
      <c r="D220" s="158" t="s">
        <v>285</v>
      </c>
      <c r="E220" s="159" t="s">
        <v>1142</v>
      </c>
      <c r="F220" s="160" t="s">
        <v>1143</v>
      </c>
      <c r="G220" s="161" t="s">
        <v>254</v>
      </c>
      <c r="H220" s="162">
        <v>3</v>
      </c>
      <c r="I220" s="163">
        <v>59.92</v>
      </c>
      <c r="J220" s="163">
        <f t="shared" si="20"/>
        <v>179.76</v>
      </c>
      <c r="K220" s="164"/>
      <c r="L220" s="165"/>
      <c r="M220" s="166" t="s">
        <v>1</v>
      </c>
      <c r="N220" s="167" t="s">
        <v>35</v>
      </c>
      <c r="O220" s="154">
        <v>0</v>
      </c>
      <c r="P220" s="154">
        <f t="shared" si="21"/>
        <v>0</v>
      </c>
      <c r="Q220" s="154">
        <v>0</v>
      </c>
      <c r="R220" s="154">
        <f t="shared" si="22"/>
        <v>0</v>
      </c>
      <c r="S220" s="154">
        <v>0</v>
      </c>
      <c r="T220" s="155">
        <f t="shared" si="2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6" t="s">
        <v>949</v>
      </c>
      <c r="AT220" s="156" t="s">
        <v>285</v>
      </c>
      <c r="AU220" s="156" t="s">
        <v>182</v>
      </c>
      <c r="AY220" s="14" t="s">
        <v>175</v>
      </c>
      <c r="BE220" s="157">
        <f t="shared" si="24"/>
        <v>0</v>
      </c>
      <c r="BF220" s="157">
        <f t="shared" si="25"/>
        <v>179.76</v>
      </c>
      <c r="BG220" s="157">
        <f t="shared" si="26"/>
        <v>0</v>
      </c>
      <c r="BH220" s="157">
        <f t="shared" si="27"/>
        <v>0</v>
      </c>
      <c r="BI220" s="157">
        <f t="shared" si="28"/>
        <v>0</v>
      </c>
      <c r="BJ220" s="14" t="s">
        <v>182</v>
      </c>
      <c r="BK220" s="157">
        <f t="shared" si="29"/>
        <v>179.76</v>
      </c>
      <c r="BL220" s="14" t="s">
        <v>296</v>
      </c>
      <c r="BM220" s="156" t="s">
        <v>553</v>
      </c>
    </row>
    <row r="221" spans="1:65" s="2" customFormat="1" ht="16.5" customHeight="1">
      <c r="A221" s="26"/>
      <c r="B221" s="144"/>
      <c r="C221" s="158" t="s">
        <v>355</v>
      </c>
      <c r="D221" s="158" t="s">
        <v>285</v>
      </c>
      <c r="E221" s="159" t="s">
        <v>1144</v>
      </c>
      <c r="F221" s="160" t="s">
        <v>1145</v>
      </c>
      <c r="G221" s="161" t="s">
        <v>254</v>
      </c>
      <c r="H221" s="162">
        <v>3</v>
      </c>
      <c r="I221" s="163">
        <v>1.79</v>
      </c>
      <c r="J221" s="163">
        <f t="shared" si="20"/>
        <v>5.37</v>
      </c>
      <c r="K221" s="164"/>
      <c r="L221" s="165"/>
      <c r="M221" s="166" t="s">
        <v>1</v>
      </c>
      <c r="N221" s="167" t="s">
        <v>35</v>
      </c>
      <c r="O221" s="154">
        <v>0</v>
      </c>
      <c r="P221" s="154">
        <f t="shared" si="21"/>
        <v>0</v>
      </c>
      <c r="Q221" s="154">
        <v>0</v>
      </c>
      <c r="R221" s="154">
        <f t="shared" si="22"/>
        <v>0</v>
      </c>
      <c r="S221" s="154">
        <v>0</v>
      </c>
      <c r="T221" s="155">
        <f t="shared" si="2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6" t="s">
        <v>949</v>
      </c>
      <c r="AT221" s="156" t="s">
        <v>285</v>
      </c>
      <c r="AU221" s="156" t="s">
        <v>182</v>
      </c>
      <c r="AY221" s="14" t="s">
        <v>175</v>
      </c>
      <c r="BE221" s="157">
        <f t="shared" si="24"/>
        <v>0</v>
      </c>
      <c r="BF221" s="157">
        <f t="shared" si="25"/>
        <v>5.37</v>
      </c>
      <c r="BG221" s="157">
        <f t="shared" si="26"/>
        <v>0</v>
      </c>
      <c r="BH221" s="157">
        <f t="shared" si="27"/>
        <v>0</v>
      </c>
      <c r="BI221" s="157">
        <f t="shared" si="28"/>
        <v>0</v>
      </c>
      <c r="BJ221" s="14" t="s">
        <v>182</v>
      </c>
      <c r="BK221" s="157">
        <f t="shared" si="29"/>
        <v>5.37</v>
      </c>
      <c r="BL221" s="14" t="s">
        <v>296</v>
      </c>
      <c r="BM221" s="156" t="s">
        <v>556</v>
      </c>
    </row>
    <row r="222" spans="1:65" s="2" customFormat="1" ht="16.5" customHeight="1">
      <c r="A222" s="26"/>
      <c r="B222" s="144"/>
      <c r="C222" s="145" t="s">
        <v>367</v>
      </c>
      <c r="D222" s="145" t="s">
        <v>177</v>
      </c>
      <c r="E222" s="146" t="s">
        <v>1146</v>
      </c>
      <c r="F222" s="147" t="s">
        <v>1147</v>
      </c>
      <c r="G222" s="148" t="s">
        <v>1148</v>
      </c>
      <c r="H222" s="149">
        <v>1</v>
      </c>
      <c r="I222" s="150">
        <v>45.5</v>
      </c>
      <c r="J222" s="150">
        <f t="shared" si="20"/>
        <v>45.5</v>
      </c>
      <c r="K222" s="151"/>
      <c r="L222" s="27"/>
      <c r="M222" s="152" t="s">
        <v>1</v>
      </c>
      <c r="N222" s="153" t="s">
        <v>35</v>
      </c>
      <c r="O222" s="154">
        <v>0</v>
      </c>
      <c r="P222" s="154">
        <f t="shared" si="21"/>
        <v>0</v>
      </c>
      <c r="Q222" s="154">
        <v>0</v>
      </c>
      <c r="R222" s="154">
        <f t="shared" si="22"/>
        <v>0</v>
      </c>
      <c r="S222" s="154">
        <v>0</v>
      </c>
      <c r="T222" s="155">
        <f t="shared" si="23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6" t="s">
        <v>296</v>
      </c>
      <c r="AT222" s="156" t="s">
        <v>177</v>
      </c>
      <c r="AU222" s="156" t="s">
        <v>182</v>
      </c>
      <c r="AY222" s="14" t="s">
        <v>175</v>
      </c>
      <c r="BE222" s="157">
        <f t="shared" si="24"/>
        <v>0</v>
      </c>
      <c r="BF222" s="157">
        <f t="shared" si="25"/>
        <v>45.5</v>
      </c>
      <c r="BG222" s="157">
        <f t="shared" si="26"/>
        <v>0</v>
      </c>
      <c r="BH222" s="157">
        <f t="shared" si="27"/>
        <v>0</v>
      </c>
      <c r="BI222" s="157">
        <f t="shared" si="28"/>
        <v>0</v>
      </c>
      <c r="BJ222" s="14" t="s">
        <v>182</v>
      </c>
      <c r="BK222" s="157">
        <f t="shared" si="29"/>
        <v>45.5</v>
      </c>
      <c r="BL222" s="14" t="s">
        <v>296</v>
      </c>
      <c r="BM222" s="156" t="s">
        <v>560</v>
      </c>
    </row>
    <row r="223" spans="1:65" s="2" customFormat="1" ht="16.5" customHeight="1">
      <c r="A223" s="26"/>
      <c r="B223" s="144"/>
      <c r="C223" s="145" t="s">
        <v>550</v>
      </c>
      <c r="D223" s="145" t="s">
        <v>177</v>
      </c>
      <c r="E223" s="146" t="s">
        <v>1052</v>
      </c>
      <c r="F223" s="147" t="s">
        <v>1053</v>
      </c>
      <c r="G223" s="148" t="s">
        <v>464</v>
      </c>
      <c r="H223" s="149">
        <v>29.5</v>
      </c>
      <c r="I223" s="150">
        <v>2.52</v>
      </c>
      <c r="J223" s="150">
        <f t="shared" si="20"/>
        <v>74.34</v>
      </c>
      <c r="K223" s="151"/>
      <c r="L223" s="27"/>
      <c r="M223" s="152" t="s">
        <v>1</v>
      </c>
      <c r="N223" s="153" t="s">
        <v>35</v>
      </c>
      <c r="O223" s="154">
        <v>0</v>
      </c>
      <c r="P223" s="154">
        <f t="shared" si="21"/>
        <v>0</v>
      </c>
      <c r="Q223" s="154">
        <v>0</v>
      </c>
      <c r="R223" s="154">
        <f t="shared" si="22"/>
        <v>0</v>
      </c>
      <c r="S223" s="154">
        <v>0</v>
      </c>
      <c r="T223" s="155">
        <f t="shared" si="23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6" t="s">
        <v>296</v>
      </c>
      <c r="AT223" s="156" t="s">
        <v>177</v>
      </c>
      <c r="AU223" s="156" t="s">
        <v>182</v>
      </c>
      <c r="AY223" s="14" t="s">
        <v>175</v>
      </c>
      <c r="BE223" s="157">
        <f t="shared" si="24"/>
        <v>0</v>
      </c>
      <c r="BF223" s="157">
        <f t="shared" si="25"/>
        <v>74.34</v>
      </c>
      <c r="BG223" s="157">
        <f t="shared" si="26"/>
        <v>0</v>
      </c>
      <c r="BH223" s="157">
        <f t="shared" si="27"/>
        <v>0</v>
      </c>
      <c r="BI223" s="157">
        <f t="shared" si="28"/>
        <v>0</v>
      </c>
      <c r="BJ223" s="14" t="s">
        <v>182</v>
      </c>
      <c r="BK223" s="157">
        <f t="shared" si="29"/>
        <v>74.34</v>
      </c>
      <c r="BL223" s="14" t="s">
        <v>296</v>
      </c>
      <c r="BM223" s="156" t="s">
        <v>563</v>
      </c>
    </row>
    <row r="224" spans="1:65" s="2" customFormat="1" ht="16.5" customHeight="1">
      <c r="A224" s="26"/>
      <c r="B224" s="144"/>
      <c r="C224" s="145" t="s">
        <v>371</v>
      </c>
      <c r="D224" s="145" t="s">
        <v>177</v>
      </c>
      <c r="E224" s="146" t="s">
        <v>1054</v>
      </c>
      <c r="F224" s="147" t="s">
        <v>1055</v>
      </c>
      <c r="G224" s="148" t="s">
        <v>464</v>
      </c>
      <c r="H224" s="149">
        <v>36.200000000000003</v>
      </c>
      <c r="I224" s="150">
        <v>3.6749999999999998</v>
      </c>
      <c r="J224" s="150">
        <f t="shared" si="20"/>
        <v>133.04</v>
      </c>
      <c r="K224" s="151"/>
      <c r="L224" s="27"/>
      <c r="M224" s="152" t="s">
        <v>1</v>
      </c>
      <c r="N224" s="153" t="s">
        <v>35</v>
      </c>
      <c r="O224" s="154">
        <v>0</v>
      </c>
      <c r="P224" s="154">
        <f t="shared" si="21"/>
        <v>0</v>
      </c>
      <c r="Q224" s="154">
        <v>0</v>
      </c>
      <c r="R224" s="154">
        <f t="shared" si="22"/>
        <v>0</v>
      </c>
      <c r="S224" s="154">
        <v>0</v>
      </c>
      <c r="T224" s="155">
        <f t="shared" si="2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6" t="s">
        <v>296</v>
      </c>
      <c r="AT224" s="156" t="s">
        <v>177</v>
      </c>
      <c r="AU224" s="156" t="s">
        <v>182</v>
      </c>
      <c r="AY224" s="14" t="s">
        <v>175</v>
      </c>
      <c r="BE224" s="157">
        <f t="shared" si="24"/>
        <v>0</v>
      </c>
      <c r="BF224" s="157">
        <f t="shared" si="25"/>
        <v>133.04</v>
      </c>
      <c r="BG224" s="157">
        <f t="shared" si="26"/>
        <v>0</v>
      </c>
      <c r="BH224" s="157">
        <f t="shared" si="27"/>
        <v>0</v>
      </c>
      <c r="BI224" s="157">
        <f t="shared" si="28"/>
        <v>0</v>
      </c>
      <c r="BJ224" s="14" t="s">
        <v>182</v>
      </c>
      <c r="BK224" s="157">
        <f t="shared" si="29"/>
        <v>133.04</v>
      </c>
      <c r="BL224" s="14" t="s">
        <v>296</v>
      </c>
      <c r="BM224" s="156" t="s">
        <v>567</v>
      </c>
    </row>
    <row r="225" spans="1:65" s="2" customFormat="1" ht="16.5" customHeight="1">
      <c r="A225" s="26"/>
      <c r="B225" s="144"/>
      <c r="C225" s="145" t="s">
        <v>557</v>
      </c>
      <c r="D225" s="145" t="s">
        <v>177</v>
      </c>
      <c r="E225" s="146" t="s">
        <v>1054</v>
      </c>
      <c r="F225" s="147" t="s">
        <v>1055</v>
      </c>
      <c r="G225" s="148" t="s">
        <v>464</v>
      </c>
      <c r="H225" s="149">
        <v>16.350000000000001</v>
      </c>
      <c r="I225" s="150">
        <v>3.6749999999999998</v>
      </c>
      <c r="J225" s="150">
        <f t="shared" si="20"/>
        <v>60.09</v>
      </c>
      <c r="K225" s="151"/>
      <c r="L225" s="27"/>
      <c r="M225" s="152" t="s">
        <v>1</v>
      </c>
      <c r="N225" s="153" t="s">
        <v>35</v>
      </c>
      <c r="O225" s="154">
        <v>0</v>
      </c>
      <c r="P225" s="154">
        <f t="shared" si="21"/>
        <v>0</v>
      </c>
      <c r="Q225" s="154">
        <v>0</v>
      </c>
      <c r="R225" s="154">
        <f t="shared" si="22"/>
        <v>0</v>
      </c>
      <c r="S225" s="154">
        <v>0</v>
      </c>
      <c r="T225" s="155">
        <f t="shared" si="23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6" t="s">
        <v>296</v>
      </c>
      <c r="AT225" s="156" t="s">
        <v>177</v>
      </c>
      <c r="AU225" s="156" t="s">
        <v>182</v>
      </c>
      <c r="AY225" s="14" t="s">
        <v>175</v>
      </c>
      <c r="BE225" s="157">
        <f t="shared" si="24"/>
        <v>0</v>
      </c>
      <c r="BF225" s="157">
        <f t="shared" si="25"/>
        <v>60.09</v>
      </c>
      <c r="BG225" s="157">
        <f t="shared" si="26"/>
        <v>0</v>
      </c>
      <c r="BH225" s="157">
        <f t="shared" si="27"/>
        <v>0</v>
      </c>
      <c r="BI225" s="157">
        <f t="shared" si="28"/>
        <v>0</v>
      </c>
      <c r="BJ225" s="14" t="s">
        <v>182</v>
      </c>
      <c r="BK225" s="157">
        <f t="shared" si="29"/>
        <v>60.09</v>
      </c>
      <c r="BL225" s="14" t="s">
        <v>296</v>
      </c>
      <c r="BM225" s="156" t="s">
        <v>570</v>
      </c>
    </row>
    <row r="226" spans="1:65" s="2" customFormat="1" ht="16.5" customHeight="1">
      <c r="A226" s="26"/>
      <c r="B226" s="144"/>
      <c r="C226" s="145" t="s">
        <v>374</v>
      </c>
      <c r="D226" s="145" t="s">
        <v>177</v>
      </c>
      <c r="E226" s="146" t="s">
        <v>1056</v>
      </c>
      <c r="F226" s="147" t="s">
        <v>1057</v>
      </c>
      <c r="G226" s="148" t="s">
        <v>464</v>
      </c>
      <c r="H226" s="149">
        <v>45.39</v>
      </c>
      <c r="I226" s="150">
        <v>3.01</v>
      </c>
      <c r="J226" s="150">
        <f t="shared" si="20"/>
        <v>136.62</v>
      </c>
      <c r="K226" s="151"/>
      <c r="L226" s="27"/>
      <c r="M226" s="152" t="s">
        <v>1</v>
      </c>
      <c r="N226" s="153" t="s">
        <v>35</v>
      </c>
      <c r="O226" s="154">
        <v>0</v>
      </c>
      <c r="P226" s="154">
        <f t="shared" si="21"/>
        <v>0</v>
      </c>
      <c r="Q226" s="154">
        <v>0</v>
      </c>
      <c r="R226" s="154">
        <f t="shared" si="22"/>
        <v>0</v>
      </c>
      <c r="S226" s="154">
        <v>0</v>
      </c>
      <c r="T226" s="155">
        <f t="shared" si="2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6" t="s">
        <v>296</v>
      </c>
      <c r="AT226" s="156" t="s">
        <v>177</v>
      </c>
      <c r="AU226" s="156" t="s">
        <v>182</v>
      </c>
      <c r="AY226" s="14" t="s">
        <v>175</v>
      </c>
      <c r="BE226" s="157">
        <f t="shared" si="24"/>
        <v>0</v>
      </c>
      <c r="BF226" s="157">
        <f t="shared" si="25"/>
        <v>136.62</v>
      </c>
      <c r="BG226" s="157">
        <f t="shared" si="26"/>
        <v>0</v>
      </c>
      <c r="BH226" s="157">
        <f t="shared" si="27"/>
        <v>0</v>
      </c>
      <c r="BI226" s="157">
        <f t="shared" si="28"/>
        <v>0</v>
      </c>
      <c r="BJ226" s="14" t="s">
        <v>182</v>
      </c>
      <c r="BK226" s="157">
        <f t="shared" si="29"/>
        <v>136.62</v>
      </c>
      <c r="BL226" s="14" t="s">
        <v>296</v>
      </c>
      <c r="BM226" s="156" t="s">
        <v>574</v>
      </c>
    </row>
    <row r="227" spans="1:65" s="2" customFormat="1" ht="16.5" customHeight="1">
      <c r="A227" s="26"/>
      <c r="B227" s="144"/>
      <c r="C227" s="145" t="s">
        <v>564</v>
      </c>
      <c r="D227" s="145" t="s">
        <v>177</v>
      </c>
      <c r="E227" s="146" t="s">
        <v>1056</v>
      </c>
      <c r="F227" s="147" t="s">
        <v>1057</v>
      </c>
      <c r="G227" s="148" t="s">
        <v>464</v>
      </c>
      <c r="H227" s="149">
        <v>23.155999999999999</v>
      </c>
      <c r="I227" s="150">
        <v>3.01</v>
      </c>
      <c r="J227" s="150">
        <f t="shared" si="20"/>
        <v>69.7</v>
      </c>
      <c r="K227" s="151"/>
      <c r="L227" s="27"/>
      <c r="M227" s="168" t="s">
        <v>1</v>
      </c>
      <c r="N227" s="169" t="s">
        <v>35</v>
      </c>
      <c r="O227" s="170">
        <v>0</v>
      </c>
      <c r="P227" s="170">
        <f t="shared" si="21"/>
        <v>0</v>
      </c>
      <c r="Q227" s="170">
        <v>0</v>
      </c>
      <c r="R227" s="170">
        <f t="shared" si="22"/>
        <v>0</v>
      </c>
      <c r="S227" s="170">
        <v>0</v>
      </c>
      <c r="T227" s="171">
        <f t="shared" si="2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6" t="s">
        <v>296</v>
      </c>
      <c r="AT227" s="156" t="s">
        <v>177</v>
      </c>
      <c r="AU227" s="156" t="s">
        <v>182</v>
      </c>
      <c r="AY227" s="14" t="s">
        <v>175</v>
      </c>
      <c r="BE227" s="157">
        <f t="shared" si="24"/>
        <v>0</v>
      </c>
      <c r="BF227" s="157">
        <f t="shared" si="25"/>
        <v>69.7</v>
      </c>
      <c r="BG227" s="157">
        <f t="shared" si="26"/>
        <v>0</v>
      </c>
      <c r="BH227" s="157">
        <f t="shared" si="27"/>
        <v>0</v>
      </c>
      <c r="BI227" s="157">
        <f t="shared" si="28"/>
        <v>0</v>
      </c>
      <c r="BJ227" s="14" t="s">
        <v>182</v>
      </c>
      <c r="BK227" s="157">
        <f t="shared" si="29"/>
        <v>69.7</v>
      </c>
      <c r="BL227" s="14" t="s">
        <v>296</v>
      </c>
      <c r="BM227" s="156" t="s">
        <v>577</v>
      </c>
    </row>
    <row r="228" spans="1:65" s="2" customFormat="1" ht="6.9" customHeight="1">
      <c r="A228" s="26"/>
      <c r="B228" s="44"/>
      <c r="C228" s="45"/>
      <c r="D228" s="45"/>
      <c r="E228" s="45"/>
      <c r="F228" s="45"/>
      <c r="G228" s="45"/>
      <c r="H228" s="45"/>
      <c r="I228" s="45"/>
      <c r="J228" s="45"/>
      <c r="K228" s="45"/>
      <c r="L228" s="27"/>
      <c r="M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</row>
  </sheetData>
  <autoFilter ref="C118:K227" xr:uid="{00000000-0009-0000-0000-00000C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M155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102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1151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ROUND(J120, 2)</f>
        <v>14582.69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ROUND((SUM(BE120:BE154)),  2)</f>
        <v>0</v>
      </c>
      <c r="G33" s="98"/>
      <c r="H33" s="98"/>
      <c r="I33" s="99">
        <v>0.2</v>
      </c>
      <c r="J33" s="97">
        <f>ROUND(((SUM(BE120:BE154))*I33),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ROUND((SUM(BF120:BF154)),  2)</f>
        <v>14582.69</v>
      </c>
      <c r="G34" s="26"/>
      <c r="H34" s="26"/>
      <c r="I34" s="101">
        <v>0.2</v>
      </c>
      <c r="J34" s="100">
        <f>ROUND(((SUM(BF120:BF154))*I34),  2)</f>
        <v>2916.54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ROUND((SUM(BG120:BG154)),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ROUND((SUM(BH120:BH154)),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ROUND((SUM(BI120:BI154)),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17499.23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SO-05A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J120</f>
        <v>14582.689999999999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139</v>
      </c>
      <c r="E97" s="115"/>
      <c r="F97" s="115"/>
      <c r="G97" s="115"/>
      <c r="H97" s="115"/>
      <c r="I97" s="115"/>
      <c r="J97" s="116">
        <f>J121</f>
        <v>14582.689999999999</v>
      </c>
      <c r="L97" s="113"/>
    </row>
    <row r="98" spans="1:31" s="10" customFormat="1" ht="19.95" hidden="1" customHeight="1">
      <c r="B98" s="117"/>
      <c r="D98" s="118" t="s">
        <v>140</v>
      </c>
      <c r="E98" s="119"/>
      <c r="F98" s="119"/>
      <c r="G98" s="119"/>
      <c r="H98" s="119"/>
      <c r="I98" s="119"/>
      <c r="J98" s="120">
        <f>J122</f>
        <v>1745.73</v>
      </c>
      <c r="L98" s="117"/>
    </row>
    <row r="99" spans="1:31" s="10" customFormat="1" ht="19.95" hidden="1" customHeight="1">
      <c r="B99" s="117"/>
      <c r="D99" s="118" t="s">
        <v>1152</v>
      </c>
      <c r="E99" s="119"/>
      <c r="F99" s="119"/>
      <c r="G99" s="119"/>
      <c r="H99" s="119"/>
      <c r="I99" s="119"/>
      <c r="J99" s="120">
        <f>J131</f>
        <v>7881.84</v>
      </c>
      <c r="L99" s="117"/>
    </row>
    <row r="100" spans="1:31" s="10" customFormat="1" ht="19.95" hidden="1" customHeight="1">
      <c r="B100" s="117"/>
      <c r="D100" s="118" t="s">
        <v>145</v>
      </c>
      <c r="E100" s="119"/>
      <c r="F100" s="119"/>
      <c r="G100" s="119"/>
      <c r="H100" s="119"/>
      <c r="I100" s="119"/>
      <c r="J100" s="120">
        <f>J138</f>
        <v>4955.12</v>
      </c>
      <c r="L100" s="117"/>
    </row>
    <row r="101" spans="1:31" s="2" customFormat="1" ht="21.75" hidden="1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9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" hidden="1" customHeight="1">
      <c r="A102" s="26"/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ht="10.199999999999999" hidden="1"/>
    <row r="104" spans="1:31" ht="10.199999999999999" hidden="1"/>
    <row r="105" spans="1:31" ht="10.199999999999999" hidden="1"/>
    <row r="106" spans="1:31" s="2" customFormat="1" ht="6.9" customHeight="1">
      <c r="A106" s="26"/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" customHeight="1">
      <c r="A107" s="26"/>
      <c r="B107" s="27"/>
      <c r="C107" s="18" t="s">
        <v>161</v>
      </c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211" t="str">
        <f>E7</f>
        <v>Prestúpne Bývanie JELKA</v>
      </c>
      <c r="F110" s="212"/>
      <c r="G110" s="212"/>
      <c r="H110" s="212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132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177" t="str">
        <f>E9</f>
        <v>SO-05A - Rozpočet</v>
      </c>
      <c r="F112" s="213"/>
      <c r="G112" s="213"/>
      <c r="H112" s="213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17</v>
      </c>
      <c r="D114" s="26"/>
      <c r="E114" s="26"/>
      <c r="F114" s="21" t="str">
        <f>F12</f>
        <v xml:space="preserve"> </v>
      </c>
      <c r="G114" s="26"/>
      <c r="H114" s="26"/>
      <c r="I114" s="23" t="s">
        <v>19</v>
      </c>
      <c r="J114" s="52" t="str">
        <f>IF(J12="","",J12)</f>
        <v>1. 3. 2022</v>
      </c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15" customHeight="1">
      <c r="A116" s="26"/>
      <c r="B116" s="27"/>
      <c r="C116" s="23" t="s">
        <v>21</v>
      </c>
      <c r="D116" s="26"/>
      <c r="E116" s="26"/>
      <c r="F116" s="21" t="str">
        <f>E15</f>
        <v xml:space="preserve"> </v>
      </c>
      <c r="G116" s="26"/>
      <c r="H116" s="26"/>
      <c r="I116" s="23" t="s">
        <v>25</v>
      </c>
      <c r="J116" s="24" t="str">
        <f>E21</f>
        <v xml:space="preserve"> </v>
      </c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15" customHeight="1">
      <c r="A117" s="26"/>
      <c r="B117" s="27"/>
      <c r="C117" s="23" t="s">
        <v>24</v>
      </c>
      <c r="D117" s="26"/>
      <c r="E117" s="26"/>
      <c r="F117" s="21" t="str">
        <f>IF(E18="","",E18)</f>
        <v xml:space="preserve"> </v>
      </c>
      <c r="G117" s="26"/>
      <c r="H117" s="26"/>
      <c r="I117" s="23" t="s">
        <v>27</v>
      </c>
      <c r="J117" s="24" t="str">
        <f>E24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0.3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11" customFormat="1" ht="29.25" customHeight="1">
      <c r="A119" s="121"/>
      <c r="B119" s="122"/>
      <c r="C119" s="123" t="s">
        <v>162</v>
      </c>
      <c r="D119" s="124" t="s">
        <v>54</v>
      </c>
      <c r="E119" s="124" t="s">
        <v>50</v>
      </c>
      <c r="F119" s="124" t="s">
        <v>51</v>
      </c>
      <c r="G119" s="124" t="s">
        <v>163</v>
      </c>
      <c r="H119" s="124" t="s">
        <v>164</v>
      </c>
      <c r="I119" s="124" t="s">
        <v>165</v>
      </c>
      <c r="J119" s="125" t="s">
        <v>136</v>
      </c>
      <c r="K119" s="126" t="s">
        <v>166</v>
      </c>
      <c r="L119" s="127"/>
      <c r="M119" s="59" t="s">
        <v>1</v>
      </c>
      <c r="N119" s="60" t="s">
        <v>33</v>
      </c>
      <c r="O119" s="60" t="s">
        <v>167</v>
      </c>
      <c r="P119" s="60" t="s">
        <v>168</v>
      </c>
      <c r="Q119" s="60" t="s">
        <v>169</v>
      </c>
      <c r="R119" s="60" t="s">
        <v>170</v>
      </c>
      <c r="S119" s="60" t="s">
        <v>171</v>
      </c>
      <c r="T119" s="61" t="s">
        <v>172</v>
      </c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</row>
    <row r="120" spans="1:65" s="2" customFormat="1" ht="22.8" customHeight="1">
      <c r="A120" s="26"/>
      <c r="B120" s="27"/>
      <c r="C120" s="66" t="s">
        <v>137</v>
      </c>
      <c r="D120" s="26"/>
      <c r="E120" s="26"/>
      <c r="F120" s="26"/>
      <c r="G120" s="26"/>
      <c r="H120" s="26"/>
      <c r="I120" s="26"/>
      <c r="J120" s="128">
        <f>BK120</f>
        <v>14582.689999999999</v>
      </c>
      <c r="K120" s="26"/>
      <c r="L120" s="27"/>
      <c r="M120" s="62"/>
      <c r="N120" s="53"/>
      <c r="O120" s="63"/>
      <c r="P120" s="129">
        <f>P121</f>
        <v>360.71022629999993</v>
      </c>
      <c r="Q120" s="63"/>
      <c r="R120" s="129">
        <f>R121</f>
        <v>378.78239013199999</v>
      </c>
      <c r="S120" s="63"/>
      <c r="T120" s="130">
        <f>T121</f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T120" s="14" t="s">
        <v>68</v>
      </c>
      <c r="AU120" s="14" t="s">
        <v>138</v>
      </c>
      <c r="BK120" s="131">
        <f>BK121</f>
        <v>14582.689999999999</v>
      </c>
    </row>
    <row r="121" spans="1:65" s="12" customFormat="1" ht="25.95" customHeight="1">
      <c r="B121" s="132"/>
      <c r="D121" s="133" t="s">
        <v>68</v>
      </c>
      <c r="E121" s="134" t="s">
        <v>173</v>
      </c>
      <c r="F121" s="134" t="s">
        <v>174</v>
      </c>
      <c r="J121" s="135">
        <f>BK121</f>
        <v>14582.689999999999</v>
      </c>
      <c r="L121" s="132"/>
      <c r="M121" s="136"/>
      <c r="N121" s="137"/>
      <c r="O121" s="137"/>
      <c r="P121" s="138">
        <f>P122+P131+P138</f>
        <v>360.71022629999993</v>
      </c>
      <c r="Q121" s="137"/>
      <c r="R121" s="138">
        <f>R122+R131+R138</f>
        <v>378.78239013199999</v>
      </c>
      <c r="S121" s="137"/>
      <c r="T121" s="139">
        <f>T122+T131+T138</f>
        <v>0</v>
      </c>
      <c r="AR121" s="133" t="s">
        <v>77</v>
      </c>
      <c r="AT121" s="140" t="s">
        <v>68</v>
      </c>
      <c r="AU121" s="140" t="s">
        <v>69</v>
      </c>
      <c r="AY121" s="133" t="s">
        <v>175</v>
      </c>
      <c r="BK121" s="141">
        <f>BK122+BK131+BK138</f>
        <v>14582.689999999999</v>
      </c>
    </row>
    <row r="122" spans="1:65" s="12" customFormat="1" ht="22.8" customHeight="1">
      <c r="B122" s="132"/>
      <c r="D122" s="133" t="s">
        <v>68</v>
      </c>
      <c r="E122" s="142" t="s">
        <v>77</v>
      </c>
      <c r="F122" s="142" t="s">
        <v>176</v>
      </c>
      <c r="J122" s="143">
        <f>BK122</f>
        <v>1745.73</v>
      </c>
      <c r="L122" s="132"/>
      <c r="M122" s="136"/>
      <c r="N122" s="137"/>
      <c r="O122" s="137"/>
      <c r="P122" s="138">
        <f>SUM(P123:P130)</f>
        <v>84.800190399999991</v>
      </c>
      <c r="Q122" s="137"/>
      <c r="R122" s="138">
        <f>SUM(R123:R130)</f>
        <v>0</v>
      </c>
      <c r="S122" s="137"/>
      <c r="T122" s="139">
        <f>SUM(T123:T130)</f>
        <v>0</v>
      </c>
      <c r="AR122" s="133" t="s">
        <v>77</v>
      </c>
      <c r="AT122" s="140" t="s">
        <v>68</v>
      </c>
      <c r="AU122" s="140" t="s">
        <v>77</v>
      </c>
      <c r="AY122" s="133" t="s">
        <v>175</v>
      </c>
      <c r="BK122" s="141">
        <f>SUM(BK123:BK130)</f>
        <v>1745.73</v>
      </c>
    </row>
    <row r="123" spans="1:65" s="2" customFormat="1" ht="24.15" customHeight="1">
      <c r="A123" s="26"/>
      <c r="B123" s="144"/>
      <c r="C123" s="145" t="s">
        <v>77</v>
      </c>
      <c r="D123" s="145" t="s">
        <v>177</v>
      </c>
      <c r="E123" s="146" t="s">
        <v>1153</v>
      </c>
      <c r="F123" s="147" t="s">
        <v>1154</v>
      </c>
      <c r="G123" s="148" t="s">
        <v>180</v>
      </c>
      <c r="H123" s="149">
        <v>88.480999999999995</v>
      </c>
      <c r="I123" s="150">
        <v>2.2799999999999998</v>
      </c>
      <c r="J123" s="150">
        <f t="shared" ref="J123:J130" si="0">ROUND(I123*H123,2)</f>
        <v>201.74</v>
      </c>
      <c r="K123" s="151"/>
      <c r="L123" s="27"/>
      <c r="M123" s="152" t="s">
        <v>1</v>
      </c>
      <c r="N123" s="153" t="s">
        <v>35</v>
      </c>
      <c r="O123" s="154">
        <v>0.24299999999999999</v>
      </c>
      <c r="P123" s="154">
        <f t="shared" ref="P123:P130" si="1">O123*H123</f>
        <v>21.500882999999998</v>
      </c>
      <c r="Q123" s="154">
        <v>0</v>
      </c>
      <c r="R123" s="154">
        <f t="shared" ref="R123:R130" si="2">Q123*H123</f>
        <v>0</v>
      </c>
      <c r="S123" s="154">
        <v>0</v>
      </c>
      <c r="T123" s="155">
        <f t="shared" ref="T123:T130" si="3"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6" t="s">
        <v>181</v>
      </c>
      <c r="AT123" s="156" t="s">
        <v>177</v>
      </c>
      <c r="AU123" s="156" t="s">
        <v>182</v>
      </c>
      <c r="AY123" s="14" t="s">
        <v>175</v>
      </c>
      <c r="BE123" s="157">
        <f t="shared" ref="BE123:BE130" si="4">IF(N123="základná",J123,0)</f>
        <v>0</v>
      </c>
      <c r="BF123" s="157">
        <f t="shared" ref="BF123:BF130" si="5">IF(N123="znížená",J123,0)</f>
        <v>201.74</v>
      </c>
      <c r="BG123" s="157">
        <f t="shared" ref="BG123:BG130" si="6">IF(N123="zákl. prenesená",J123,0)</f>
        <v>0</v>
      </c>
      <c r="BH123" s="157">
        <f t="shared" ref="BH123:BH130" si="7">IF(N123="zníž. prenesená",J123,0)</f>
        <v>0</v>
      </c>
      <c r="BI123" s="157">
        <f t="shared" ref="BI123:BI130" si="8">IF(N123="nulová",J123,0)</f>
        <v>0</v>
      </c>
      <c r="BJ123" s="14" t="s">
        <v>182</v>
      </c>
      <c r="BK123" s="157">
        <f t="shared" ref="BK123:BK130" si="9">ROUND(I123*H123,2)</f>
        <v>201.74</v>
      </c>
      <c r="BL123" s="14" t="s">
        <v>181</v>
      </c>
      <c r="BM123" s="156" t="s">
        <v>182</v>
      </c>
    </row>
    <row r="124" spans="1:65" s="2" customFormat="1" ht="24.15" customHeight="1">
      <c r="A124" s="26"/>
      <c r="B124" s="144"/>
      <c r="C124" s="145" t="s">
        <v>182</v>
      </c>
      <c r="D124" s="145" t="s">
        <v>177</v>
      </c>
      <c r="E124" s="146" t="s">
        <v>1155</v>
      </c>
      <c r="F124" s="147" t="s">
        <v>1156</v>
      </c>
      <c r="G124" s="148" t="s">
        <v>180</v>
      </c>
      <c r="H124" s="149">
        <v>88.480999999999995</v>
      </c>
      <c r="I124" s="150">
        <v>0.62</v>
      </c>
      <c r="J124" s="150">
        <f t="shared" si="0"/>
        <v>54.86</v>
      </c>
      <c r="K124" s="151"/>
      <c r="L124" s="27"/>
      <c r="M124" s="152" t="s">
        <v>1</v>
      </c>
      <c r="N124" s="153" t="s">
        <v>35</v>
      </c>
      <c r="O124" s="154">
        <v>5.6000000000000001E-2</v>
      </c>
      <c r="P124" s="154">
        <f t="shared" si="1"/>
        <v>4.954936</v>
      </c>
      <c r="Q124" s="154">
        <v>0</v>
      </c>
      <c r="R124" s="154">
        <f t="shared" si="2"/>
        <v>0</v>
      </c>
      <c r="S124" s="154">
        <v>0</v>
      </c>
      <c r="T124" s="155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181</v>
      </c>
      <c r="AT124" s="156" t="s">
        <v>177</v>
      </c>
      <c r="AU124" s="156" t="s">
        <v>182</v>
      </c>
      <c r="AY124" s="14" t="s">
        <v>175</v>
      </c>
      <c r="BE124" s="157">
        <f t="shared" si="4"/>
        <v>0</v>
      </c>
      <c r="BF124" s="157">
        <f t="shared" si="5"/>
        <v>54.86</v>
      </c>
      <c r="BG124" s="157">
        <f t="shared" si="6"/>
        <v>0</v>
      </c>
      <c r="BH124" s="157">
        <f t="shared" si="7"/>
        <v>0</v>
      </c>
      <c r="BI124" s="157">
        <f t="shared" si="8"/>
        <v>0</v>
      </c>
      <c r="BJ124" s="14" t="s">
        <v>182</v>
      </c>
      <c r="BK124" s="157">
        <f t="shared" si="9"/>
        <v>54.86</v>
      </c>
      <c r="BL124" s="14" t="s">
        <v>181</v>
      </c>
      <c r="BM124" s="156" t="s">
        <v>181</v>
      </c>
    </row>
    <row r="125" spans="1:65" s="2" customFormat="1" ht="24.15" customHeight="1">
      <c r="A125" s="26"/>
      <c r="B125" s="144"/>
      <c r="C125" s="145" t="s">
        <v>185</v>
      </c>
      <c r="D125" s="145" t="s">
        <v>177</v>
      </c>
      <c r="E125" s="146" t="s">
        <v>189</v>
      </c>
      <c r="F125" s="147" t="s">
        <v>190</v>
      </c>
      <c r="G125" s="148" t="s">
        <v>180</v>
      </c>
      <c r="H125" s="149">
        <v>88.480999999999995</v>
      </c>
      <c r="I125" s="150">
        <v>0.98</v>
      </c>
      <c r="J125" s="150">
        <f t="shared" si="0"/>
        <v>86.71</v>
      </c>
      <c r="K125" s="151"/>
      <c r="L125" s="27"/>
      <c r="M125" s="152" t="s">
        <v>1</v>
      </c>
      <c r="N125" s="153" t="s">
        <v>35</v>
      </c>
      <c r="O125" s="154">
        <v>6.9000000000000006E-2</v>
      </c>
      <c r="P125" s="154">
        <f t="shared" si="1"/>
        <v>6.1051890000000002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181</v>
      </c>
      <c r="AT125" s="156" t="s">
        <v>177</v>
      </c>
      <c r="AU125" s="156" t="s">
        <v>182</v>
      </c>
      <c r="AY125" s="14" t="s">
        <v>175</v>
      </c>
      <c r="BE125" s="157">
        <f t="shared" si="4"/>
        <v>0</v>
      </c>
      <c r="BF125" s="157">
        <f t="shared" si="5"/>
        <v>86.71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182</v>
      </c>
      <c r="BK125" s="157">
        <f t="shared" si="9"/>
        <v>86.71</v>
      </c>
      <c r="BL125" s="14" t="s">
        <v>181</v>
      </c>
      <c r="BM125" s="156" t="s">
        <v>188</v>
      </c>
    </row>
    <row r="126" spans="1:65" s="2" customFormat="1" ht="37.799999999999997" customHeight="1">
      <c r="A126" s="26"/>
      <c r="B126" s="144"/>
      <c r="C126" s="145" t="s">
        <v>181</v>
      </c>
      <c r="D126" s="145" t="s">
        <v>177</v>
      </c>
      <c r="E126" s="146" t="s">
        <v>193</v>
      </c>
      <c r="F126" s="147" t="s">
        <v>194</v>
      </c>
      <c r="G126" s="148" t="s">
        <v>180</v>
      </c>
      <c r="H126" s="149">
        <v>88.480999999999995</v>
      </c>
      <c r="I126" s="150">
        <v>3.47</v>
      </c>
      <c r="J126" s="150">
        <f t="shared" si="0"/>
        <v>307.02999999999997</v>
      </c>
      <c r="K126" s="151"/>
      <c r="L126" s="27"/>
      <c r="M126" s="152" t="s">
        <v>1</v>
      </c>
      <c r="N126" s="153" t="s">
        <v>35</v>
      </c>
      <c r="O126" s="154">
        <v>9.8000000000000004E-2</v>
      </c>
      <c r="P126" s="154">
        <f t="shared" si="1"/>
        <v>8.6711379999999991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181</v>
      </c>
      <c r="AT126" s="156" t="s">
        <v>177</v>
      </c>
      <c r="AU126" s="156" t="s">
        <v>182</v>
      </c>
      <c r="AY126" s="14" t="s">
        <v>175</v>
      </c>
      <c r="BE126" s="157">
        <f t="shared" si="4"/>
        <v>0</v>
      </c>
      <c r="BF126" s="157">
        <f t="shared" si="5"/>
        <v>307.02999999999997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182</v>
      </c>
      <c r="BK126" s="157">
        <f t="shared" si="9"/>
        <v>307.02999999999997</v>
      </c>
      <c r="BL126" s="14" t="s">
        <v>181</v>
      </c>
      <c r="BM126" s="156" t="s">
        <v>191</v>
      </c>
    </row>
    <row r="127" spans="1:65" s="2" customFormat="1" ht="16.5" customHeight="1">
      <c r="A127" s="26"/>
      <c r="B127" s="144"/>
      <c r="C127" s="145" t="s">
        <v>192</v>
      </c>
      <c r="D127" s="145" t="s">
        <v>177</v>
      </c>
      <c r="E127" s="146" t="s">
        <v>196</v>
      </c>
      <c r="F127" s="147" t="s">
        <v>197</v>
      </c>
      <c r="G127" s="148" t="s">
        <v>180</v>
      </c>
      <c r="H127" s="149">
        <v>265.44299999999998</v>
      </c>
      <c r="I127" s="150">
        <v>0.45</v>
      </c>
      <c r="J127" s="150">
        <f t="shared" si="0"/>
        <v>119.45</v>
      </c>
      <c r="K127" s="151"/>
      <c r="L127" s="27"/>
      <c r="M127" s="152" t="s">
        <v>1</v>
      </c>
      <c r="N127" s="153" t="s">
        <v>35</v>
      </c>
      <c r="O127" s="154">
        <v>8.9999999999999993E-3</v>
      </c>
      <c r="P127" s="154">
        <f t="shared" si="1"/>
        <v>2.3889869999999997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181</v>
      </c>
      <c r="AT127" s="156" t="s">
        <v>177</v>
      </c>
      <c r="AU127" s="156" t="s">
        <v>182</v>
      </c>
      <c r="AY127" s="14" t="s">
        <v>175</v>
      </c>
      <c r="BE127" s="157">
        <f t="shared" si="4"/>
        <v>0</v>
      </c>
      <c r="BF127" s="157">
        <f t="shared" si="5"/>
        <v>119.45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182</v>
      </c>
      <c r="BK127" s="157">
        <f t="shared" si="9"/>
        <v>119.45</v>
      </c>
      <c r="BL127" s="14" t="s">
        <v>181</v>
      </c>
      <c r="BM127" s="156" t="s">
        <v>195</v>
      </c>
    </row>
    <row r="128" spans="1:65" s="2" customFormat="1" ht="24.15" customHeight="1">
      <c r="A128" s="26"/>
      <c r="B128" s="144"/>
      <c r="C128" s="145" t="s">
        <v>188</v>
      </c>
      <c r="D128" s="145" t="s">
        <v>177</v>
      </c>
      <c r="E128" s="146" t="s">
        <v>200</v>
      </c>
      <c r="F128" s="147" t="s">
        <v>201</v>
      </c>
      <c r="G128" s="148" t="s">
        <v>180</v>
      </c>
      <c r="H128" s="149">
        <v>88.480999999999995</v>
      </c>
      <c r="I128" s="150">
        <v>4.58</v>
      </c>
      <c r="J128" s="150">
        <f t="shared" si="0"/>
        <v>405.24</v>
      </c>
      <c r="K128" s="151"/>
      <c r="L128" s="27"/>
      <c r="M128" s="152" t="s">
        <v>1</v>
      </c>
      <c r="N128" s="153" t="s">
        <v>35</v>
      </c>
      <c r="O128" s="154">
        <v>0.46539999999999998</v>
      </c>
      <c r="P128" s="154">
        <f t="shared" si="1"/>
        <v>41.179057399999998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181</v>
      </c>
      <c r="AT128" s="156" t="s">
        <v>177</v>
      </c>
      <c r="AU128" s="156" t="s">
        <v>182</v>
      </c>
      <c r="AY128" s="14" t="s">
        <v>175</v>
      </c>
      <c r="BE128" s="157">
        <f t="shared" si="4"/>
        <v>0</v>
      </c>
      <c r="BF128" s="157">
        <f t="shared" si="5"/>
        <v>405.24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182</v>
      </c>
      <c r="BK128" s="157">
        <f t="shared" si="9"/>
        <v>405.24</v>
      </c>
      <c r="BL128" s="14" t="s">
        <v>181</v>
      </c>
      <c r="BM128" s="156" t="s">
        <v>198</v>
      </c>
    </row>
    <row r="129" spans="1:65" s="2" customFormat="1" ht="24.15" customHeight="1">
      <c r="A129" s="26"/>
      <c r="B129" s="144"/>
      <c r="C129" s="145" t="s">
        <v>199</v>
      </c>
      <c r="D129" s="145" t="s">
        <v>177</v>
      </c>
      <c r="E129" s="146" t="s">
        <v>203</v>
      </c>
      <c r="F129" s="147" t="s">
        <v>204</v>
      </c>
      <c r="G129" s="148" t="s">
        <v>180</v>
      </c>
      <c r="H129" s="149">
        <v>265.43</v>
      </c>
      <c r="I129" s="150">
        <v>0.23</v>
      </c>
      <c r="J129" s="150">
        <f t="shared" si="0"/>
        <v>61.05</v>
      </c>
      <c r="K129" s="151"/>
      <c r="L129" s="27"/>
      <c r="M129" s="152" t="s">
        <v>1</v>
      </c>
      <c r="N129" s="153" t="s">
        <v>35</v>
      </c>
      <c r="O129" s="154">
        <v>0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181</v>
      </c>
      <c r="AT129" s="156" t="s">
        <v>177</v>
      </c>
      <c r="AU129" s="156" t="s">
        <v>182</v>
      </c>
      <c r="AY129" s="14" t="s">
        <v>175</v>
      </c>
      <c r="BE129" s="157">
        <f t="shared" si="4"/>
        <v>0</v>
      </c>
      <c r="BF129" s="157">
        <f t="shared" si="5"/>
        <v>61.05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182</v>
      </c>
      <c r="BK129" s="157">
        <f t="shared" si="9"/>
        <v>61.05</v>
      </c>
      <c r="BL129" s="14" t="s">
        <v>181</v>
      </c>
      <c r="BM129" s="156" t="s">
        <v>202</v>
      </c>
    </row>
    <row r="130" spans="1:65" s="2" customFormat="1" ht="24.15" customHeight="1">
      <c r="A130" s="26"/>
      <c r="B130" s="144"/>
      <c r="C130" s="145" t="s">
        <v>191</v>
      </c>
      <c r="D130" s="145" t="s">
        <v>177</v>
      </c>
      <c r="E130" s="146" t="s">
        <v>207</v>
      </c>
      <c r="F130" s="147" t="s">
        <v>208</v>
      </c>
      <c r="G130" s="148" t="s">
        <v>209</v>
      </c>
      <c r="H130" s="149">
        <v>141.56899999999999</v>
      </c>
      <c r="I130" s="150">
        <v>3.6</v>
      </c>
      <c r="J130" s="150">
        <f t="shared" si="0"/>
        <v>509.65</v>
      </c>
      <c r="K130" s="151"/>
      <c r="L130" s="27"/>
      <c r="M130" s="152" t="s">
        <v>1</v>
      </c>
      <c r="N130" s="153" t="s">
        <v>35</v>
      </c>
      <c r="O130" s="154">
        <v>0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181</v>
      </c>
      <c r="AT130" s="156" t="s">
        <v>177</v>
      </c>
      <c r="AU130" s="156" t="s">
        <v>182</v>
      </c>
      <c r="AY130" s="14" t="s">
        <v>175</v>
      </c>
      <c r="BE130" s="157">
        <f t="shared" si="4"/>
        <v>0</v>
      </c>
      <c r="BF130" s="157">
        <f t="shared" si="5"/>
        <v>509.65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182</v>
      </c>
      <c r="BK130" s="157">
        <f t="shared" si="9"/>
        <v>509.65</v>
      </c>
      <c r="BL130" s="14" t="s">
        <v>181</v>
      </c>
      <c r="BM130" s="156" t="s">
        <v>205</v>
      </c>
    </row>
    <row r="131" spans="1:65" s="12" customFormat="1" ht="22.8" customHeight="1">
      <c r="B131" s="132"/>
      <c r="D131" s="133" t="s">
        <v>68</v>
      </c>
      <c r="E131" s="142" t="s">
        <v>192</v>
      </c>
      <c r="F131" s="142" t="s">
        <v>1157</v>
      </c>
      <c r="J131" s="143">
        <f>BK131</f>
        <v>7881.84</v>
      </c>
      <c r="L131" s="132"/>
      <c r="M131" s="136"/>
      <c r="N131" s="137"/>
      <c r="O131" s="137"/>
      <c r="P131" s="138">
        <f>SUM(P132:P137)</f>
        <v>206.12594089999999</v>
      </c>
      <c r="Q131" s="137"/>
      <c r="R131" s="138">
        <f>SUM(R132:R137)</f>
        <v>337.94504841999998</v>
      </c>
      <c r="S131" s="137"/>
      <c r="T131" s="139">
        <f>SUM(T132:T137)</f>
        <v>0</v>
      </c>
      <c r="AR131" s="133" t="s">
        <v>77</v>
      </c>
      <c r="AT131" s="140" t="s">
        <v>68</v>
      </c>
      <c r="AU131" s="140" t="s">
        <v>77</v>
      </c>
      <c r="AY131" s="133" t="s">
        <v>175</v>
      </c>
      <c r="BK131" s="141">
        <f>SUM(BK132:BK137)</f>
        <v>7881.84</v>
      </c>
    </row>
    <row r="132" spans="1:65" s="2" customFormat="1" ht="33" customHeight="1">
      <c r="A132" s="26"/>
      <c r="B132" s="144"/>
      <c r="C132" s="145" t="s">
        <v>206</v>
      </c>
      <c r="D132" s="145" t="s">
        <v>177</v>
      </c>
      <c r="E132" s="146" t="s">
        <v>1158</v>
      </c>
      <c r="F132" s="147" t="s">
        <v>1159</v>
      </c>
      <c r="G132" s="148" t="s">
        <v>231</v>
      </c>
      <c r="H132" s="149">
        <v>273.608</v>
      </c>
      <c r="I132" s="150">
        <v>6.03</v>
      </c>
      <c r="J132" s="150">
        <f t="shared" ref="J132:J137" si="10">ROUND(I132*H132,2)</f>
        <v>1649.86</v>
      </c>
      <c r="K132" s="151"/>
      <c r="L132" s="27"/>
      <c r="M132" s="152" t="s">
        <v>1</v>
      </c>
      <c r="N132" s="153" t="s">
        <v>35</v>
      </c>
      <c r="O132" s="154">
        <v>5.5120000000000002E-2</v>
      </c>
      <c r="P132" s="154">
        <f t="shared" ref="P132:P137" si="11">O132*H132</f>
        <v>15.081272960000002</v>
      </c>
      <c r="Q132" s="154">
        <v>0.48574000000000001</v>
      </c>
      <c r="R132" s="154">
        <f t="shared" ref="R132:R137" si="12">Q132*H132</f>
        <v>132.90234992000001</v>
      </c>
      <c r="S132" s="154">
        <v>0</v>
      </c>
      <c r="T132" s="155">
        <f t="shared" ref="T132:T137" si="13"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181</v>
      </c>
      <c r="AT132" s="156" t="s">
        <v>177</v>
      </c>
      <c r="AU132" s="156" t="s">
        <v>182</v>
      </c>
      <c r="AY132" s="14" t="s">
        <v>175</v>
      </c>
      <c r="BE132" s="157">
        <f t="shared" ref="BE132:BE137" si="14">IF(N132="základná",J132,0)</f>
        <v>0</v>
      </c>
      <c r="BF132" s="157">
        <f t="shared" ref="BF132:BF137" si="15">IF(N132="znížená",J132,0)</f>
        <v>1649.86</v>
      </c>
      <c r="BG132" s="157">
        <f t="shared" ref="BG132:BG137" si="16">IF(N132="zákl. prenesená",J132,0)</f>
        <v>0</v>
      </c>
      <c r="BH132" s="157">
        <f t="shared" ref="BH132:BH137" si="17">IF(N132="zníž. prenesená",J132,0)</f>
        <v>0</v>
      </c>
      <c r="BI132" s="157">
        <f t="shared" ref="BI132:BI137" si="18">IF(N132="nulová",J132,0)</f>
        <v>0</v>
      </c>
      <c r="BJ132" s="14" t="s">
        <v>182</v>
      </c>
      <c r="BK132" s="157">
        <f t="shared" ref="BK132:BK137" si="19">ROUND(I132*H132,2)</f>
        <v>1649.86</v>
      </c>
      <c r="BL132" s="14" t="s">
        <v>181</v>
      </c>
      <c r="BM132" s="156" t="s">
        <v>210</v>
      </c>
    </row>
    <row r="133" spans="1:65" s="2" customFormat="1" ht="16.5" customHeight="1">
      <c r="A133" s="26"/>
      <c r="B133" s="144"/>
      <c r="C133" s="158" t="s">
        <v>195</v>
      </c>
      <c r="D133" s="158" t="s">
        <v>285</v>
      </c>
      <c r="E133" s="159" t="s">
        <v>1160</v>
      </c>
      <c r="F133" s="160" t="s">
        <v>1161</v>
      </c>
      <c r="G133" s="161" t="s">
        <v>209</v>
      </c>
      <c r="H133" s="162">
        <v>131.33099999999999</v>
      </c>
      <c r="I133" s="163">
        <v>10.6</v>
      </c>
      <c r="J133" s="163">
        <f t="shared" si="10"/>
        <v>1392.11</v>
      </c>
      <c r="K133" s="164"/>
      <c r="L133" s="165"/>
      <c r="M133" s="166" t="s">
        <v>1</v>
      </c>
      <c r="N133" s="167" t="s">
        <v>35</v>
      </c>
      <c r="O133" s="154">
        <v>0</v>
      </c>
      <c r="P133" s="154">
        <f t="shared" si="11"/>
        <v>0</v>
      </c>
      <c r="Q133" s="154">
        <v>1</v>
      </c>
      <c r="R133" s="154">
        <f t="shared" si="12"/>
        <v>131.33099999999999</v>
      </c>
      <c r="S133" s="154">
        <v>0</v>
      </c>
      <c r="T133" s="155">
        <f t="shared" si="1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191</v>
      </c>
      <c r="AT133" s="156" t="s">
        <v>285</v>
      </c>
      <c r="AU133" s="156" t="s">
        <v>182</v>
      </c>
      <c r="AY133" s="14" t="s">
        <v>175</v>
      </c>
      <c r="BE133" s="157">
        <f t="shared" si="14"/>
        <v>0</v>
      </c>
      <c r="BF133" s="157">
        <f t="shared" si="15"/>
        <v>1392.11</v>
      </c>
      <c r="BG133" s="157">
        <f t="shared" si="16"/>
        <v>0</v>
      </c>
      <c r="BH133" s="157">
        <f t="shared" si="17"/>
        <v>0</v>
      </c>
      <c r="BI133" s="157">
        <f t="shared" si="18"/>
        <v>0</v>
      </c>
      <c r="BJ133" s="14" t="s">
        <v>182</v>
      </c>
      <c r="BK133" s="157">
        <f t="shared" si="19"/>
        <v>1392.11</v>
      </c>
      <c r="BL133" s="14" t="s">
        <v>181</v>
      </c>
      <c r="BM133" s="156" t="s">
        <v>7</v>
      </c>
    </row>
    <row r="134" spans="1:65" s="2" customFormat="1" ht="44.25" customHeight="1">
      <c r="A134" s="26"/>
      <c r="B134" s="144"/>
      <c r="C134" s="145" t="s">
        <v>214</v>
      </c>
      <c r="D134" s="145" t="s">
        <v>177</v>
      </c>
      <c r="E134" s="146" t="s">
        <v>1162</v>
      </c>
      <c r="F134" s="147" t="s">
        <v>1163</v>
      </c>
      <c r="G134" s="148" t="s">
        <v>231</v>
      </c>
      <c r="H134" s="149">
        <v>100.057</v>
      </c>
      <c r="I134" s="150">
        <v>9.5</v>
      </c>
      <c r="J134" s="150">
        <f t="shared" si="10"/>
        <v>950.54</v>
      </c>
      <c r="K134" s="151"/>
      <c r="L134" s="27"/>
      <c r="M134" s="152" t="s">
        <v>1</v>
      </c>
      <c r="N134" s="153" t="s">
        <v>35</v>
      </c>
      <c r="O134" s="154">
        <v>0.63041999999999998</v>
      </c>
      <c r="P134" s="154">
        <f t="shared" si="11"/>
        <v>63.077933940000001</v>
      </c>
      <c r="Q134" s="154">
        <v>9.2499999999999999E-2</v>
      </c>
      <c r="R134" s="154">
        <f t="shared" si="12"/>
        <v>9.2552725000000002</v>
      </c>
      <c r="S134" s="154">
        <v>0</v>
      </c>
      <c r="T134" s="155">
        <f t="shared" si="1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181</v>
      </c>
      <c r="AT134" s="156" t="s">
        <v>177</v>
      </c>
      <c r="AU134" s="156" t="s">
        <v>182</v>
      </c>
      <c r="AY134" s="14" t="s">
        <v>175</v>
      </c>
      <c r="BE134" s="157">
        <f t="shared" si="14"/>
        <v>0</v>
      </c>
      <c r="BF134" s="157">
        <f t="shared" si="15"/>
        <v>950.54</v>
      </c>
      <c r="BG134" s="157">
        <f t="shared" si="16"/>
        <v>0</v>
      </c>
      <c r="BH134" s="157">
        <f t="shared" si="17"/>
        <v>0</v>
      </c>
      <c r="BI134" s="157">
        <f t="shared" si="18"/>
        <v>0</v>
      </c>
      <c r="BJ134" s="14" t="s">
        <v>182</v>
      </c>
      <c r="BK134" s="157">
        <f t="shared" si="19"/>
        <v>950.54</v>
      </c>
      <c r="BL134" s="14" t="s">
        <v>181</v>
      </c>
      <c r="BM134" s="156" t="s">
        <v>217</v>
      </c>
    </row>
    <row r="135" spans="1:65" s="2" customFormat="1" ht="24.15" customHeight="1">
      <c r="A135" s="26"/>
      <c r="B135" s="144"/>
      <c r="C135" s="158" t="s">
        <v>198</v>
      </c>
      <c r="D135" s="158" t="s">
        <v>285</v>
      </c>
      <c r="E135" s="159" t="s">
        <v>1164</v>
      </c>
      <c r="F135" s="160" t="s">
        <v>1165</v>
      </c>
      <c r="G135" s="161" t="s">
        <v>231</v>
      </c>
      <c r="H135" s="162">
        <v>102.05800000000001</v>
      </c>
      <c r="I135" s="163">
        <v>6.86</v>
      </c>
      <c r="J135" s="163">
        <f t="shared" si="10"/>
        <v>700.12</v>
      </c>
      <c r="K135" s="164"/>
      <c r="L135" s="165"/>
      <c r="M135" s="166" t="s">
        <v>1</v>
      </c>
      <c r="N135" s="167" t="s">
        <v>35</v>
      </c>
      <c r="O135" s="154">
        <v>0</v>
      </c>
      <c r="P135" s="154">
        <f t="shared" si="11"/>
        <v>0</v>
      </c>
      <c r="Q135" s="154">
        <v>0.13</v>
      </c>
      <c r="R135" s="154">
        <f t="shared" si="12"/>
        <v>13.267540000000002</v>
      </c>
      <c r="S135" s="154">
        <v>0</v>
      </c>
      <c r="T135" s="155">
        <f t="shared" si="1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191</v>
      </c>
      <c r="AT135" s="156" t="s">
        <v>285</v>
      </c>
      <c r="AU135" s="156" t="s">
        <v>182</v>
      </c>
      <c r="AY135" s="14" t="s">
        <v>175</v>
      </c>
      <c r="BE135" s="157">
        <f t="shared" si="14"/>
        <v>0</v>
      </c>
      <c r="BF135" s="157">
        <f t="shared" si="15"/>
        <v>700.12</v>
      </c>
      <c r="BG135" s="157">
        <f t="shared" si="16"/>
        <v>0</v>
      </c>
      <c r="BH135" s="157">
        <f t="shared" si="17"/>
        <v>0</v>
      </c>
      <c r="BI135" s="157">
        <f t="shared" si="18"/>
        <v>0</v>
      </c>
      <c r="BJ135" s="14" t="s">
        <v>182</v>
      </c>
      <c r="BK135" s="157">
        <f t="shared" si="19"/>
        <v>700.12</v>
      </c>
      <c r="BL135" s="14" t="s">
        <v>181</v>
      </c>
      <c r="BM135" s="156" t="s">
        <v>220</v>
      </c>
    </row>
    <row r="136" spans="1:65" s="2" customFormat="1" ht="44.25" customHeight="1">
      <c r="A136" s="26"/>
      <c r="B136" s="144"/>
      <c r="C136" s="145" t="s">
        <v>221</v>
      </c>
      <c r="D136" s="145" t="s">
        <v>177</v>
      </c>
      <c r="E136" s="146" t="s">
        <v>1166</v>
      </c>
      <c r="F136" s="147" t="s">
        <v>1167</v>
      </c>
      <c r="G136" s="148" t="s">
        <v>231</v>
      </c>
      <c r="H136" s="149">
        <v>182.7</v>
      </c>
      <c r="I136" s="150">
        <v>9.5</v>
      </c>
      <c r="J136" s="150">
        <f t="shared" si="10"/>
        <v>1735.65</v>
      </c>
      <c r="K136" s="151"/>
      <c r="L136" s="27"/>
      <c r="M136" s="152" t="s">
        <v>1</v>
      </c>
      <c r="N136" s="153" t="s">
        <v>35</v>
      </c>
      <c r="O136" s="154">
        <v>0.70042000000000004</v>
      </c>
      <c r="P136" s="154">
        <f t="shared" si="11"/>
        <v>127.966734</v>
      </c>
      <c r="Q136" s="154">
        <v>9.2499999999999999E-2</v>
      </c>
      <c r="R136" s="154">
        <f t="shared" si="12"/>
        <v>16.899749999999997</v>
      </c>
      <c r="S136" s="154">
        <v>0</v>
      </c>
      <c r="T136" s="155">
        <f t="shared" si="1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181</v>
      </c>
      <c r="AT136" s="156" t="s">
        <v>177</v>
      </c>
      <c r="AU136" s="156" t="s">
        <v>182</v>
      </c>
      <c r="AY136" s="14" t="s">
        <v>175</v>
      </c>
      <c r="BE136" s="157">
        <f t="shared" si="14"/>
        <v>0</v>
      </c>
      <c r="BF136" s="157">
        <f t="shared" si="15"/>
        <v>1735.65</v>
      </c>
      <c r="BG136" s="157">
        <f t="shared" si="16"/>
        <v>0</v>
      </c>
      <c r="BH136" s="157">
        <f t="shared" si="17"/>
        <v>0</v>
      </c>
      <c r="BI136" s="157">
        <f t="shared" si="18"/>
        <v>0</v>
      </c>
      <c r="BJ136" s="14" t="s">
        <v>182</v>
      </c>
      <c r="BK136" s="157">
        <f t="shared" si="19"/>
        <v>1735.65</v>
      </c>
      <c r="BL136" s="14" t="s">
        <v>181</v>
      </c>
      <c r="BM136" s="156" t="s">
        <v>224</v>
      </c>
    </row>
    <row r="137" spans="1:65" s="2" customFormat="1" ht="24.15" customHeight="1">
      <c r="A137" s="26"/>
      <c r="B137" s="144"/>
      <c r="C137" s="158" t="s">
        <v>202</v>
      </c>
      <c r="D137" s="158" t="s">
        <v>285</v>
      </c>
      <c r="E137" s="159" t="s">
        <v>1168</v>
      </c>
      <c r="F137" s="160" t="s">
        <v>1169</v>
      </c>
      <c r="G137" s="161" t="s">
        <v>231</v>
      </c>
      <c r="H137" s="162">
        <v>186.35400000000001</v>
      </c>
      <c r="I137" s="163">
        <v>7.8</v>
      </c>
      <c r="J137" s="163">
        <f t="shared" si="10"/>
        <v>1453.56</v>
      </c>
      <c r="K137" s="164"/>
      <c r="L137" s="165"/>
      <c r="M137" s="166" t="s">
        <v>1</v>
      </c>
      <c r="N137" s="167" t="s">
        <v>35</v>
      </c>
      <c r="O137" s="154">
        <v>0</v>
      </c>
      <c r="P137" s="154">
        <f t="shared" si="11"/>
        <v>0</v>
      </c>
      <c r="Q137" s="154">
        <v>0.184</v>
      </c>
      <c r="R137" s="154">
        <f t="shared" si="12"/>
        <v>34.289135999999999</v>
      </c>
      <c r="S137" s="154">
        <v>0</v>
      </c>
      <c r="T137" s="155">
        <f t="shared" si="1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191</v>
      </c>
      <c r="AT137" s="156" t="s">
        <v>285</v>
      </c>
      <c r="AU137" s="156" t="s">
        <v>182</v>
      </c>
      <c r="AY137" s="14" t="s">
        <v>175</v>
      </c>
      <c r="BE137" s="157">
        <f t="shared" si="14"/>
        <v>0</v>
      </c>
      <c r="BF137" s="157">
        <f t="shared" si="15"/>
        <v>1453.56</v>
      </c>
      <c r="BG137" s="157">
        <f t="shared" si="16"/>
        <v>0</v>
      </c>
      <c r="BH137" s="157">
        <f t="shared" si="17"/>
        <v>0</v>
      </c>
      <c r="BI137" s="157">
        <f t="shared" si="18"/>
        <v>0</v>
      </c>
      <c r="BJ137" s="14" t="s">
        <v>182</v>
      </c>
      <c r="BK137" s="157">
        <f t="shared" si="19"/>
        <v>1453.56</v>
      </c>
      <c r="BL137" s="14" t="s">
        <v>181</v>
      </c>
      <c r="BM137" s="156" t="s">
        <v>227</v>
      </c>
    </row>
    <row r="138" spans="1:65" s="12" customFormat="1" ht="22.8" customHeight="1">
      <c r="B138" s="132"/>
      <c r="D138" s="133" t="s">
        <v>68</v>
      </c>
      <c r="E138" s="142" t="s">
        <v>206</v>
      </c>
      <c r="F138" s="142" t="s">
        <v>344</v>
      </c>
      <c r="J138" s="143">
        <f>BK138</f>
        <v>4955.12</v>
      </c>
      <c r="L138" s="132"/>
      <c r="M138" s="136"/>
      <c r="N138" s="137"/>
      <c r="O138" s="137"/>
      <c r="P138" s="138">
        <f>SUM(P139:P154)</f>
        <v>69.784095000000008</v>
      </c>
      <c r="Q138" s="137"/>
      <c r="R138" s="138">
        <f>SUM(R139:R154)</f>
        <v>40.837341711999997</v>
      </c>
      <c r="S138" s="137"/>
      <c r="T138" s="139">
        <f>SUM(T139:T154)</f>
        <v>0</v>
      </c>
      <c r="AR138" s="133" t="s">
        <v>77</v>
      </c>
      <c r="AT138" s="140" t="s">
        <v>68</v>
      </c>
      <c r="AU138" s="140" t="s">
        <v>77</v>
      </c>
      <c r="AY138" s="133" t="s">
        <v>175</v>
      </c>
      <c r="BK138" s="141">
        <f>SUM(BK139:BK154)</f>
        <v>4955.12</v>
      </c>
    </row>
    <row r="139" spans="1:65" s="2" customFormat="1" ht="24.15" customHeight="1">
      <c r="A139" s="26"/>
      <c r="B139" s="144"/>
      <c r="C139" s="145" t="s">
        <v>228</v>
      </c>
      <c r="D139" s="145" t="s">
        <v>177</v>
      </c>
      <c r="E139" s="146" t="s">
        <v>1170</v>
      </c>
      <c r="F139" s="147" t="s">
        <v>1171</v>
      </c>
      <c r="G139" s="148" t="s">
        <v>254</v>
      </c>
      <c r="H139" s="149">
        <v>14</v>
      </c>
      <c r="I139" s="150">
        <v>11.63</v>
      </c>
      <c r="J139" s="150">
        <f t="shared" ref="J139:J154" si="20">ROUND(I139*H139,2)</f>
        <v>162.82</v>
      </c>
      <c r="K139" s="151"/>
      <c r="L139" s="27"/>
      <c r="M139" s="152" t="s">
        <v>1</v>
      </c>
      <c r="N139" s="153" t="s">
        <v>35</v>
      </c>
      <c r="O139" s="154">
        <v>0.746</v>
      </c>
      <c r="P139" s="154">
        <f t="shared" ref="P139:P154" si="21">O139*H139</f>
        <v>10.443999999999999</v>
      </c>
      <c r="Q139" s="154">
        <v>0.22133</v>
      </c>
      <c r="R139" s="154">
        <f t="shared" ref="R139:R154" si="22">Q139*H139</f>
        <v>3.0986199999999999</v>
      </c>
      <c r="S139" s="154">
        <v>0</v>
      </c>
      <c r="T139" s="155">
        <f t="shared" ref="T139:T154" si="23"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181</v>
      </c>
      <c r="AT139" s="156" t="s">
        <v>177</v>
      </c>
      <c r="AU139" s="156" t="s">
        <v>182</v>
      </c>
      <c r="AY139" s="14" t="s">
        <v>175</v>
      </c>
      <c r="BE139" s="157">
        <f t="shared" ref="BE139:BE154" si="24">IF(N139="základná",J139,0)</f>
        <v>0</v>
      </c>
      <c r="BF139" s="157">
        <f t="shared" ref="BF139:BF154" si="25">IF(N139="znížená",J139,0)</f>
        <v>162.82</v>
      </c>
      <c r="BG139" s="157">
        <f t="shared" ref="BG139:BG154" si="26">IF(N139="zákl. prenesená",J139,0)</f>
        <v>0</v>
      </c>
      <c r="BH139" s="157">
        <f t="shared" ref="BH139:BH154" si="27">IF(N139="zníž. prenesená",J139,0)</f>
        <v>0</v>
      </c>
      <c r="BI139" s="157">
        <f t="shared" ref="BI139:BI154" si="28">IF(N139="nulová",J139,0)</f>
        <v>0</v>
      </c>
      <c r="BJ139" s="14" t="s">
        <v>182</v>
      </c>
      <c r="BK139" s="157">
        <f t="shared" ref="BK139:BK154" si="29">ROUND(I139*H139,2)</f>
        <v>162.82</v>
      </c>
      <c r="BL139" s="14" t="s">
        <v>181</v>
      </c>
      <c r="BM139" s="156" t="s">
        <v>232</v>
      </c>
    </row>
    <row r="140" spans="1:65" s="2" customFormat="1" ht="33" customHeight="1">
      <c r="A140" s="26"/>
      <c r="B140" s="144"/>
      <c r="C140" s="158" t="s">
        <v>205</v>
      </c>
      <c r="D140" s="158" t="s">
        <v>285</v>
      </c>
      <c r="E140" s="159" t="s">
        <v>1172</v>
      </c>
      <c r="F140" s="160" t="s">
        <v>1173</v>
      </c>
      <c r="G140" s="161" t="s">
        <v>254</v>
      </c>
      <c r="H140" s="162">
        <v>10</v>
      </c>
      <c r="I140" s="163">
        <v>14.42</v>
      </c>
      <c r="J140" s="163">
        <f t="shared" si="20"/>
        <v>144.19999999999999</v>
      </c>
      <c r="K140" s="164"/>
      <c r="L140" s="165"/>
      <c r="M140" s="166" t="s">
        <v>1</v>
      </c>
      <c r="N140" s="167" t="s">
        <v>35</v>
      </c>
      <c r="O140" s="154">
        <v>0</v>
      </c>
      <c r="P140" s="154">
        <f t="shared" si="21"/>
        <v>0</v>
      </c>
      <c r="Q140" s="154">
        <v>2.9999999999999997E-4</v>
      </c>
      <c r="R140" s="154">
        <f t="shared" si="22"/>
        <v>2.9999999999999996E-3</v>
      </c>
      <c r="S140" s="154">
        <v>0</v>
      </c>
      <c r="T140" s="155">
        <f t="shared" si="2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191</v>
      </c>
      <c r="AT140" s="156" t="s">
        <v>285</v>
      </c>
      <c r="AU140" s="156" t="s">
        <v>182</v>
      </c>
      <c r="AY140" s="14" t="s">
        <v>175</v>
      </c>
      <c r="BE140" s="157">
        <f t="shared" si="24"/>
        <v>0</v>
      </c>
      <c r="BF140" s="157">
        <f t="shared" si="25"/>
        <v>144.19999999999999</v>
      </c>
      <c r="BG140" s="157">
        <f t="shared" si="26"/>
        <v>0</v>
      </c>
      <c r="BH140" s="157">
        <f t="shared" si="27"/>
        <v>0</v>
      </c>
      <c r="BI140" s="157">
        <f t="shared" si="28"/>
        <v>0</v>
      </c>
      <c r="BJ140" s="14" t="s">
        <v>182</v>
      </c>
      <c r="BK140" s="157">
        <f t="shared" si="29"/>
        <v>144.19999999999999</v>
      </c>
      <c r="BL140" s="14" t="s">
        <v>181</v>
      </c>
      <c r="BM140" s="156" t="s">
        <v>235</v>
      </c>
    </row>
    <row r="141" spans="1:65" s="2" customFormat="1" ht="33" customHeight="1">
      <c r="A141" s="26"/>
      <c r="B141" s="144"/>
      <c r="C141" s="158" t="s">
        <v>236</v>
      </c>
      <c r="D141" s="158" t="s">
        <v>285</v>
      </c>
      <c r="E141" s="159" t="s">
        <v>1174</v>
      </c>
      <c r="F141" s="160" t="s">
        <v>1175</v>
      </c>
      <c r="G141" s="161" t="s">
        <v>254</v>
      </c>
      <c r="H141" s="162">
        <v>1</v>
      </c>
      <c r="I141" s="163">
        <v>21.36</v>
      </c>
      <c r="J141" s="163">
        <f t="shared" si="20"/>
        <v>21.36</v>
      </c>
      <c r="K141" s="164"/>
      <c r="L141" s="165"/>
      <c r="M141" s="166" t="s">
        <v>1</v>
      </c>
      <c r="N141" s="167" t="s">
        <v>35</v>
      </c>
      <c r="O141" s="154">
        <v>0</v>
      </c>
      <c r="P141" s="154">
        <f t="shared" si="21"/>
        <v>0</v>
      </c>
      <c r="Q141" s="154">
        <v>6.6E-4</v>
      </c>
      <c r="R141" s="154">
        <f t="shared" si="22"/>
        <v>6.6E-4</v>
      </c>
      <c r="S141" s="154">
        <v>0</v>
      </c>
      <c r="T141" s="155">
        <f t="shared" si="2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191</v>
      </c>
      <c r="AT141" s="156" t="s">
        <v>285</v>
      </c>
      <c r="AU141" s="156" t="s">
        <v>182</v>
      </c>
      <c r="AY141" s="14" t="s">
        <v>175</v>
      </c>
      <c r="BE141" s="157">
        <f t="shared" si="24"/>
        <v>0</v>
      </c>
      <c r="BF141" s="157">
        <f t="shared" si="25"/>
        <v>21.36</v>
      </c>
      <c r="BG141" s="157">
        <f t="shared" si="26"/>
        <v>0</v>
      </c>
      <c r="BH141" s="157">
        <f t="shared" si="27"/>
        <v>0</v>
      </c>
      <c r="BI141" s="157">
        <f t="shared" si="28"/>
        <v>0</v>
      </c>
      <c r="BJ141" s="14" t="s">
        <v>182</v>
      </c>
      <c r="BK141" s="157">
        <f t="shared" si="29"/>
        <v>21.36</v>
      </c>
      <c r="BL141" s="14" t="s">
        <v>181</v>
      </c>
      <c r="BM141" s="156" t="s">
        <v>239</v>
      </c>
    </row>
    <row r="142" spans="1:65" s="2" customFormat="1" ht="24.15" customHeight="1">
      <c r="A142" s="26"/>
      <c r="B142" s="144"/>
      <c r="C142" s="158" t="s">
        <v>210</v>
      </c>
      <c r="D142" s="158" t="s">
        <v>285</v>
      </c>
      <c r="E142" s="159" t="s">
        <v>1176</v>
      </c>
      <c r="F142" s="160" t="s">
        <v>1177</v>
      </c>
      <c r="G142" s="161" t="s">
        <v>254</v>
      </c>
      <c r="H142" s="162">
        <v>1</v>
      </c>
      <c r="I142" s="163">
        <v>25.26</v>
      </c>
      <c r="J142" s="163">
        <f t="shared" si="20"/>
        <v>25.26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21"/>
        <v>0</v>
      </c>
      <c r="Q142" s="154">
        <v>9.3000000000000005E-4</v>
      </c>
      <c r="R142" s="154">
        <f t="shared" si="22"/>
        <v>9.3000000000000005E-4</v>
      </c>
      <c r="S142" s="154">
        <v>0</v>
      </c>
      <c r="T142" s="155">
        <f t="shared" si="2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191</v>
      </c>
      <c r="AT142" s="156" t="s">
        <v>285</v>
      </c>
      <c r="AU142" s="156" t="s">
        <v>182</v>
      </c>
      <c r="AY142" s="14" t="s">
        <v>175</v>
      </c>
      <c r="BE142" s="157">
        <f t="shared" si="24"/>
        <v>0</v>
      </c>
      <c r="BF142" s="157">
        <f t="shared" si="25"/>
        <v>25.26</v>
      </c>
      <c r="BG142" s="157">
        <f t="shared" si="26"/>
        <v>0</v>
      </c>
      <c r="BH142" s="157">
        <f t="shared" si="27"/>
        <v>0</v>
      </c>
      <c r="BI142" s="157">
        <f t="shared" si="28"/>
        <v>0</v>
      </c>
      <c r="BJ142" s="14" t="s">
        <v>182</v>
      </c>
      <c r="BK142" s="157">
        <f t="shared" si="29"/>
        <v>25.26</v>
      </c>
      <c r="BL142" s="14" t="s">
        <v>181</v>
      </c>
      <c r="BM142" s="156" t="s">
        <v>242</v>
      </c>
    </row>
    <row r="143" spans="1:65" s="2" customFormat="1" ht="24.15" customHeight="1">
      <c r="A143" s="26"/>
      <c r="B143" s="144"/>
      <c r="C143" s="158" t="s">
        <v>244</v>
      </c>
      <c r="D143" s="158" t="s">
        <v>285</v>
      </c>
      <c r="E143" s="159" t="s">
        <v>1178</v>
      </c>
      <c r="F143" s="160" t="s">
        <v>1179</v>
      </c>
      <c r="G143" s="161" t="s">
        <v>254</v>
      </c>
      <c r="H143" s="162">
        <v>1</v>
      </c>
      <c r="I143" s="163">
        <v>25.26</v>
      </c>
      <c r="J143" s="163">
        <f t="shared" si="20"/>
        <v>25.26</v>
      </c>
      <c r="K143" s="164"/>
      <c r="L143" s="165"/>
      <c r="M143" s="166" t="s">
        <v>1</v>
      </c>
      <c r="N143" s="167" t="s">
        <v>35</v>
      </c>
      <c r="O143" s="154">
        <v>0</v>
      </c>
      <c r="P143" s="154">
        <f t="shared" si="21"/>
        <v>0</v>
      </c>
      <c r="Q143" s="154">
        <v>9.3000000000000005E-4</v>
      </c>
      <c r="R143" s="154">
        <f t="shared" si="22"/>
        <v>9.3000000000000005E-4</v>
      </c>
      <c r="S143" s="154">
        <v>0</v>
      </c>
      <c r="T143" s="155">
        <f t="shared" si="2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191</v>
      </c>
      <c r="AT143" s="156" t="s">
        <v>285</v>
      </c>
      <c r="AU143" s="156" t="s">
        <v>182</v>
      </c>
      <c r="AY143" s="14" t="s">
        <v>175</v>
      </c>
      <c r="BE143" s="157">
        <f t="shared" si="24"/>
        <v>0</v>
      </c>
      <c r="BF143" s="157">
        <f t="shared" si="25"/>
        <v>25.26</v>
      </c>
      <c r="BG143" s="157">
        <f t="shared" si="26"/>
        <v>0</v>
      </c>
      <c r="BH143" s="157">
        <f t="shared" si="27"/>
        <v>0</v>
      </c>
      <c r="BI143" s="157">
        <f t="shared" si="28"/>
        <v>0</v>
      </c>
      <c r="BJ143" s="14" t="s">
        <v>182</v>
      </c>
      <c r="BK143" s="157">
        <f t="shared" si="29"/>
        <v>25.26</v>
      </c>
      <c r="BL143" s="14" t="s">
        <v>181</v>
      </c>
      <c r="BM143" s="156" t="s">
        <v>247</v>
      </c>
    </row>
    <row r="144" spans="1:65" s="2" customFormat="1" ht="37.799999999999997" customHeight="1">
      <c r="A144" s="26"/>
      <c r="B144" s="144"/>
      <c r="C144" s="158" t="s">
        <v>7</v>
      </c>
      <c r="D144" s="158" t="s">
        <v>285</v>
      </c>
      <c r="E144" s="159" t="s">
        <v>1180</v>
      </c>
      <c r="F144" s="160" t="s">
        <v>1181</v>
      </c>
      <c r="G144" s="161" t="s">
        <v>254</v>
      </c>
      <c r="H144" s="162">
        <v>1</v>
      </c>
      <c r="I144" s="163">
        <v>21.36</v>
      </c>
      <c r="J144" s="163">
        <f t="shared" si="20"/>
        <v>21.36</v>
      </c>
      <c r="K144" s="164"/>
      <c r="L144" s="165"/>
      <c r="M144" s="166" t="s">
        <v>1</v>
      </c>
      <c r="N144" s="167" t="s">
        <v>35</v>
      </c>
      <c r="O144" s="154">
        <v>0</v>
      </c>
      <c r="P144" s="154">
        <f t="shared" si="21"/>
        <v>0</v>
      </c>
      <c r="Q144" s="154">
        <v>6.6E-4</v>
      </c>
      <c r="R144" s="154">
        <f t="shared" si="22"/>
        <v>6.6E-4</v>
      </c>
      <c r="S144" s="154">
        <v>0</v>
      </c>
      <c r="T144" s="155">
        <f t="shared" si="2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191</v>
      </c>
      <c r="AT144" s="156" t="s">
        <v>285</v>
      </c>
      <c r="AU144" s="156" t="s">
        <v>182</v>
      </c>
      <c r="AY144" s="14" t="s">
        <v>175</v>
      </c>
      <c r="BE144" s="157">
        <f t="shared" si="24"/>
        <v>0</v>
      </c>
      <c r="BF144" s="157">
        <f t="shared" si="25"/>
        <v>21.36</v>
      </c>
      <c r="BG144" s="157">
        <f t="shared" si="26"/>
        <v>0</v>
      </c>
      <c r="BH144" s="157">
        <f t="shared" si="27"/>
        <v>0</v>
      </c>
      <c r="BI144" s="157">
        <f t="shared" si="28"/>
        <v>0</v>
      </c>
      <c r="BJ144" s="14" t="s">
        <v>182</v>
      </c>
      <c r="BK144" s="157">
        <f t="shared" si="29"/>
        <v>21.36</v>
      </c>
      <c r="BL144" s="14" t="s">
        <v>181</v>
      </c>
      <c r="BM144" s="156" t="s">
        <v>250</v>
      </c>
    </row>
    <row r="145" spans="1:65" s="2" customFormat="1" ht="24.15" customHeight="1">
      <c r="A145" s="26"/>
      <c r="B145" s="144"/>
      <c r="C145" s="145" t="s">
        <v>251</v>
      </c>
      <c r="D145" s="145" t="s">
        <v>177</v>
      </c>
      <c r="E145" s="146" t="s">
        <v>1182</v>
      </c>
      <c r="F145" s="147" t="s">
        <v>1183</v>
      </c>
      <c r="G145" s="148" t="s">
        <v>231</v>
      </c>
      <c r="H145" s="149">
        <v>18</v>
      </c>
      <c r="I145" s="150">
        <v>11.25</v>
      </c>
      <c r="J145" s="150">
        <f t="shared" si="20"/>
        <v>202.5</v>
      </c>
      <c r="K145" s="151"/>
      <c r="L145" s="27"/>
      <c r="M145" s="152" t="s">
        <v>1</v>
      </c>
      <c r="N145" s="153" t="s">
        <v>35</v>
      </c>
      <c r="O145" s="154">
        <v>0.68400000000000005</v>
      </c>
      <c r="P145" s="154">
        <f t="shared" si="21"/>
        <v>12.312000000000001</v>
      </c>
      <c r="Q145" s="154">
        <v>1.3999999999999999E-4</v>
      </c>
      <c r="R145" s="154">
        <f t="shared" si="22"/>
        <v>2.5199999999999997E-3</v>
      </c>
      <c r="S145" s="154">
        <v>0</v>
      </c>
      <c r="T145" s="155">
        <f t="shared" si="2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181</v>
      </c>
      <c r="AT145" s="156" t="s">
        <v>177</v>
      </c>
      <c r="AU145" s="156" t="s">
        <v>182</v>
      </c>
      <c r="AY145" s="14" t="s">
        <v>175</v>
      </c>
      <c r="BE145" s="157">
        <f t="shared" si="24"/>
        <v>0</v>
      </c>
      <c r="BF145" s="157">
        <f t="shared" si="25"/>
        <v>202.5</v>
      </c>
      <c r="BG145" s="157">
        <f t="shared" si="26"/>
        <v>0</v>
      </c>
      <c r="BH145" s="157">
        <f t="shared" si="27"/>
        <v>0</v>
      </c>
      <c r="BI145" s="157">
        <f t="shared" si="28"/>
        <v>0</v>
      </c>
      <c r="BJ145" s="14" t="s">
        <v>182</v>
      </c>
      <c r="BK145" s="157">
        <f t="shared" si="29"/>
        <v>202.5</v>
      </c>
      <c r="BL145" s="14" t="s">
        <v>181</v>
      </c>
      <c r="BM145" s="156" t="s">
        <v>255</v>
      </c>
    </row>
    <row r="146" spans="1:65" s="2" customFormat="1" ht="24.15" customHeight="1">
      <c r="A146" s="26"/>
      <c r="B146" s="144"/>
      <c r="C146" s="158" t="s">
        <v>217</v>
      </c>
      <c r="D146" s="158" t="s">
        <v>285</v>
      </c>
      <c r="E146" s="159" t="s">
        <v>1184</v>
      </c>
      <c r="F146" s="160" t="s">
        <v>1185</v>
      </c>
      <c r="G146" s="161" t="s">
        <v>1068</v>
      </c>
      <c r="H146" s="162">
        <v>81</v>
      </c>
      <c r="I146" s="163">
        <v>1.39</v>
      </c>
      <c r="J146" s="163">
        <f t="shared" si="20"/>
        <v>112.59</v>
      </c>
      <c r="K146" s="164"/>
      <c r="L146" s="165"/>
      <c r="M146" s="166" t="s">
        <v>1</v>
      </c>
      <c r="N146" s="167" t="s">
        <v>35</v>
      </c>
      <c r="O146" s="154">
        <v>0</v>
      </c>
      <c r="P146" s="154">
        <f t="shared" si="21"/>
        <v>0</v>
      </c>
      <c r="Q146" s="154">
        <v>1E-3</v>
      </c>
      <c r="R146" s="154">
        <f t="shared" si="22"/>
        <v>8.1000000000000003E-2</v>
      </c>
      <c r="S146" s="154">
        <v>0</v>
      </c>
      <c r="T146" s="155">
        <f t="shared" si="2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191</v>
      </c>
      <c r="AT146" s="156" t="s">
        <v>285</v>
      </c>
      <c r="AU146" s="156" t="s">
        <v>182</v>
      </c>
      <c r="AY146" s="14" t="s">
        <v>175</v>
      </c>
      <c r="BE146" s="157">
        <f t="shared" si="24"/>
        <v>0</v>
      </c>
      <c r="BF146" s="157">
        <f t="shared" si="25"/>
        <v>112.59</v>
      </c>
      <c r="BG146" s="157">
        <f t="shared" si="26"/>
        <v>0</v>
      </c>
      <c r="BH146" s="157">
        <f t="shared" si="27"/>
        <v>0</v>
      </c>
      <c r="BI146" s="157">
        <f t="shared" si="28"/>
        <v>0</v>
      </c>
      <c r="BJ146" s="14" t="s">
        <v>182</v>
      </c>
      <c r="BK146" s="157">
        <f t="shared" si="29"/>
        <v>112.59</v>
      </c>
      <c r="BL146" s="14" t="s">
        <v>181</v>
      </c>
      <c r="BM146" s="156" t="s">
        <v>258</v>
      </c>
    </row>
    <row r="147" spans="1:65" s="2" customFormat="1" ht="37.799999999999997" customHeight="1">
      <c r="A147" s="26"/>
      <c r="B147" s="144"/>
      <c r="C147" s="145" t="s">
        <v>259</v>
      </c>
      <c r="D147" s="145" t="s">
        <v>177</v>
      </c>
      <c r="E147" s="146" t="s">
        <v>1186</v>
      </c>
      <c r="F147" s="147" t="s">
        <v>1187</v>
      </c>
      <c r="G147" s="148" t="s">
        <v>314</v>
      </c>
      <c r="H147" s="149">
        <v>100.2</v>
      </c>
      <c r="I147" s="150">
        <v>5.31</v>
      </c>
      <c r="J147" s="150">
        <f t="shared" si="20"/>
        <v>532.05999999999995</v>
      </c>
      <c r="K147" s="151"/>
      <c r="L147" s="27"/>
      <c r="M147" s="152" t="s">
        <v>1</v>
      </c>
      <c r="N147" s="153" t="s">
        <v>35</v>
      </c>
      <c r="O147" s="154">
        <v>0.13200000000000001</v>
      </c>
      <c r="P147" s="154">
        <f t="shared" si="21"/>
        <v>13.226400000000002</v>
      </c>
      <c r="Q147" s="154">
        <v>9.7930000000000003E-2</v>
      </c>
      <c r="R147" s="154">
        <f t="shared" si="22"/>
        <v>9.8125860000000014</v>
      </c>
      <c r="S147" s="154">
        <v>0</v>
      </c>
      <c r="T147" s="155">
        <f t="shared" si="2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181</v>
      </c>
      <c r="AT147" s="156" t="s">
        <v>177</v>
      </c>
      <c r="AU147" s="156" t="s">
        <v>182</v>
      </c>
      <c r="AY147" s="14" t="s">
        <v>175</v>
      </c>
      <c r="BE147" s="157">
        <f t="shared" si="24"/>
        <v>0</v>
      </c>
      <c r="BF147" s="157">
        <f t="shared" si="25"/>
        <v>532.05999999999995</v>
      </c>
      <c r="BG147" s="157">
        <f t="shared" si="26"/>
        <v>0</v>
      </c>
      <c r="BH147" s="157">
        <f t="shared" si="27"/>
        <v>0</v>
      </c>
      <c r="BI147" s="157">
        <f t="shared" si="28"/>
        <v>0</v>
      </c>
      <c r="BJ147" s="14" t="s">
        <v>182</v>
      </c>
      <c r="BK147" s="157">
        <f t="shared" si="29"/>
        <v>532.05999999999995</v>
      </c>
      <c r="BL147" s="14" t="s">
        <v>181</v>
      </c>
      <c r="BM147" s="156" t="s">
        <v>262</v>
      </c>
    </row>
    <row r="148" spans="1:65" s="2" customFormat="1" ht="21.75" customHeight="1">
      <c r="A148" s="26"/>
      <c r="B148" s="144"/>
      <c r="C148" s="158" t="s">
        <v>220</v>
      </c>
      <c r="D148" s="158" t="s">
        <v>285</v>
      </c>
      <c r="E148" s="159" t="s">
        <v>1188</v>
      </c>
      <c r="F148" s="160" t="s">
        <v>1189</v>
      </c>
      <c r="G148" s="161" t="s">
        <v>254</v>
      </c>
      <c r="H148" s="162">
        <v>101.202</v>
      </c>
      <c r="I148" s="163">
        <v>2.15</v>
      </c>
      <c r="J148" s="163">
        <f t="shared" si="20"/>
        <v>217.58</v>
      </c>
      <c r="K148" s="164"/>
      <c r="L148" s="165"/>
      <c r="M148" s="166" t="s">
        <v>1</v>
      </c>
      <c r="N148" s="167" t="s">
        <v>35</v>
      </c>
      <c r="O148" s="154">
        <v>0</v>
      </c>
      <c r="P148" s="154">
        <f t="shared" si="21"/>
        <v>0</v>
      </c>
      <c r="Q148" s="154">
        <v>2.3E-2</v>
      </c>
      <c r="R148" s="154">
        <f t="shared" si="22"/>
        <v>2.3276460000000001</v>
      </c>
      <c r="S148" s="154">
        <v>0</v>
      </c>
      <c r="T148" s="155">
        <f t="shared" si="2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191</v>
      </c>
      <c r="AT148" s="156" t="s">
        <v>285</v>
      </c>
      <c r="AU148" s="156" t="s">
        <v>182</v>
      </c>
      <c r="AY148" s="14" t="s">
        <v>175</v>
      </c>
      <c r="BE148" s="157">
        <f t="shared" si="24"/>
        <v>0</v>
      </c>
      <c r="BF148" s="157">
        <f t="shared" si="25"/>
        <v>217.58</v>
      </c>
      <c r="BG148" s="157">
        <f t="shared" si="26"/>
        <v>0</v>
      </c>
      <c r="BH148" s="157">
        <f t="shared" si="27"/>
        <v>0</v>
      </c>
      <c r="BI148" s="157">
        <f t="shared" si="28"/>
        <v>0</v>
      </c>
      <c r="BJ148" s="14" t="s">
        <v>182</v>
      </c>
      <c r="BK148" s="157">
        <f t="shared" si="29"/>
        <v>217.58</v>
      </c>
      <c r="BL148" s="14" t="s">
        <v>181</v>
      </c>
      <c r="BM148" s="156" t="s">
        <v>265</v>
      </c>
    </row>
    <row r="149" spans="1:65" s="2" customFormat="1" ht="33" customHeight="1">
      <c r="A149" s="26"/>
      <c r="B149" s="144"/>
      <c r="C149" s="145" t="s">
        <v>267</v>
      </c>
      <c r="D149" s="145" t="s">
        <v>177</v>
      </c>
      <c r="E149" s="146" t="s">
        <v>1190</v>
      </c>
      <c r="F149" s="147" t="s">
        <v>1191</v>
      </c>
      <c r="G149" s="148" t="s">
        <v>314</v>
      </c>
      <c r="H149" s="149">
        <v>58</v>
      </c>
      <c r="I149" s="150">
        <v>7.09</v>
      </c>
      <c r="J149" s="150">
        <f t="shared" si="20"/>
        <v>411.22</v>
      </c>
      <c r="K149" s="151"/>
      <c r="L149" s="27"/>
      <c r="M149" s="152" t="s">
        <v>1</v>
      </c>
      <c r="N149" s="153" t="s">
        <v>35</v>
      </c>
      <c r="O149" s="154">
        <v>0.32</v>
      </c>
      <c r="P149" s="154">
        <f t="shared" si="21"/>
        <v>18.559999999999999</v>
      </c>
      <c r="Q149" s="154">
        <v>0.19843116</v>
      </c>
      <c r="R149" s="154">
        <f t="shared" si="22"/>
        <v>11.509007280000001</v>
      </c>
      <c r="S149" s="154">
        <v>0</v>
      </c>
      <c r="T149" s="155">
        <f t="shared" si="2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181</v>
      </c>
      <c r="AT149" s="156" t="s">
        <v>177</v>
      </c>
      <c r="AU149" s="156" t="s">
        <v>182</v>
      </c>
      <c r="AY149" s="14" t="s">
        <v>175</v>
      </c>
      <c r="BE149" s="157">
        <f t="shared" si="24"/>
        <v>0</v>
      </c>
      <c r="BF149" s="157">
        <f t="shared" si="25"/>
        <v>411.22</v>
      </c>
      <c r="BG149" s="157">
        <f t="shared" si="26"/>
        <v>0</v>
      </c>
      <c r="BH149" s="157">
        <f t="shared" si="27"/>
        <v>0</v>
      </c>
      <c r="BI149" s="157">
        <f t="shared" si="28"/>
        <v>0</v>
      </c>
      <c r="BJ149" s="14" t="s">
        <v>182</v>
      </c>
      <c r="BK149" s="157">
        <f t="shared" si="29"/>
        <v>411.22</v>
      </c>
      <c r="BL149" s="14" t="s">
        <v>181</v>
      </c>
      <c r="BM149" s="156" t="s">
        <v>270</v>
      </c>
    </row>
    <row r="150" spans="1:65" s="2" customFormat="1" ht="24.15" customHeight="1">
      <c r="A150" s="26"/>
      <c r="B150" s="144"/>
      <c r="C150" s="158" t="s">
        <v>224</v>
      </c>
      <c r="D150" s="158" t="s">
        <v>285</v>
      </c>
      <c r="E150" s="159" t="s">
        <v>1192</v>
      </c>
      <c r="F150" s="160" t="s">
        <v>1193</v>
      </c>
      <c r="G150" s="161" t="s">
        <v>254</v>
      </c>
      <c r="H150" s="162">
        <v>58.58</v>
      </c>
      <c r="I150" s="163">
        <v>3.54</v>
      </c>
      <c r="J150" s="163">
        <f t="shared" si="20"/>
        <v>207.37</v>
      </c>
      <c r="K150" s="164"/>
      <c r="L150" s="165"/>
      <c r="M150" s="166" t="s">
        <v>1</v>
      </c>
      <c r="N150" s="167" t="s">
        <v>35</v>
      </c>
      <c r="O150" s="154">
        <v>0</v>
      </c>
      <c r="P150" s="154">
        <f t="shared" si="21"/>
        <v>0</v>
      </c>
      <c r="Q150" s="154">
        <v>8.5000000000000006E-2</v>
      </c>
      <c r="R150" s="154">
        <f t="shared" si="22"/>
        <v>4.9793000000000003</v>
      </c>
      <c r="S150" s="154">
        <v>0</v>
      </c>
      <c r="T150" s="155">
        <f t="shared" si="2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191</v>
      </c>
      <c r="AT150" s="156" t="s">
        <v>285</v>
      </c>
      <c r="AU150" s="156" t="s">
        <v>182</v>
      </c>
      <c r="AY150" s="14" t="s">
        <v>175</v>
      </c>
      <c r="BE150" s="157">
        <f t="shared" si="24"/>
        <v>0</v>
      </c>
      <c r="BF150" s="157">
        <f t="shared" si="25"/>
        <v>207.37</v>
      </c>
      <c r="BG150" s="157">
        <f t="shared" si="26"/>
        <v>0</v>
      </c>
      <c r="BH150" s="157">
        <f t="shared" si="27"/>
        <v>0</v>
      </c>
      <c r="BI150" s="157">
        <f t="shared" si="28"/>
        <v>0</v>
      </c>
      <c r="BJ150" s="14" t="s">
        <v>182</v>
      </c>
      <c r="BK150" s="157">
        <f t="shared" si="29"/>
        <v>207.37</v>
      </c>
      <c r="BL150" s="14" t="s">
        <v>181</v>
      </c>
      <c r="BM150" s="156" t="s">
        <v>273</v>
      </c>
    </row>
    <row r="151" spans="1:65" s="2" customFormat="1" ht="33" customHeight="1">
      <c r="A151" s="26"/>
      <c r="B151" s="144"/>
      <c r="C151" s="145" t="s">
        <v>274</v>
      </c>
      <c r="D151" s="145" t="s">
        <v>177</v>
      </c>
      <c r="E151" s="146" t="s">
        <v>1194</v>
      </c>
      <c r="F151" s="147" t="s">
        <v>1195</v>
      </c>
      <c r="G151" s="148" t="s">
        <v>314</v>
      </c>
      <c r="H151" s="149">
        <v>31.15</v>
      </c>
      <c r="I151" s="150">
        <v>11.25</v>
      </c>
      <c r="J151" s="150">
        <f t="shared" si="20"/>
        <v>350.44</v>
      </c>
      <c r="K151" s="151"/>
      <c r="L151" s="27"/>
      <c r="M151" s="152" t="s">
        <v>1</v>
      </c>
      <c r="N151" s="153" t="s">
        <v>35</v>
      </c>
      <c r="O151" s="154">
        <v>0.48930000000000001</v>
      </c>
      <c r="P151" s="154">
        <f t="shared" si="21"/>
        <v>15.241695</v>
      </c>
      <c r="Q151" s="154">
        <v>0.28127567999999997</v>
      </c>
      <c r="R151" s="154">
        <f t="shared" si="22"/>
        <v>8.7617374319999985</v>
      </c>
      <c r="S151" s="154">
        <v>0</v>
      </c>
      <c r="T151" s="155">
        <f t="shared" si="2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181</v>
      </c>
      <c r="AT151" s="156" t="s">
        <v>177</v>
      </c>
      <c r="AU151" s="156" t="s">
        <v>182</v>
      </c>
      <c r="AY151" s="14" t="s">
        <v>175</v>
      </c>
      <c r="BE151" s="157">
        <f t="shared" si="24"/>
        <v>0</v>
      </c>
      <c r="BF151" s="157">
        <f t="shared" si="25"/>
        <v>350.44</v>
      </c>
      <c r="BG151" s="157">
        <f t="shared" si="26"/>
        <v>0</v>
      </c>
      <c r="BH151" s="157">
        <f t="shared" si="27"/>
        <v>0</v>
      </c>
      <c r="BI151" s="157">
        <f t="shared" si="28"/>
        <v>0</v>
      </c>
      <c r="BJ151" s="14" t="s">
        <v>182</v>
      </c>
      <c r="BK151" s="157">
        <f t="shared" si="29"/>
        <v>350.44</v>
      </c>
      <c r="BL151" s="14" t="s">
        <v>181</v>
      </c>
      <c r="BM151" s="156" t="s">
        <v>277</v>
      </c>
    </row>
    <row r="152" spans="1:65" s="2" customFormat="1" ht="24.15" customHeight="1">
      <c r="A152" s="26"/>
      <c r="B152" s="144"/>
      <c r="C152" s="158" t="s">
        <v>227</v>
      </c>
      <c r="D152" s="158" t="s">
        <v>285</v>
      </c>
      <c r="E152" s="159" t="s">
        <v>1196</v>
      </c>
      <c r="F152" s="160" t="s">
        <v>1197</v>
      </c>
      <c r="G152" s="161" t="s">
        <v>254</v>
      </c>
      <c r="H152" s="162">
        <v>31.15</v>
      </c>
      <c r="I152" s="163">
        <v>27.72</v>
      </c>
      <c r="J152" s="163">
        <f t="shared" si="20"/>
        <v>863.48</v>
      </c>
      <c r="K152" s="164"/>
      <c r="L152" s="165"/>
      <c r="M152" s="166" t="s">
        <v>1</v>
      </c>
      <c r="N152" s="167" t="s">
        <v>35</v>
      </c>
      <c r="O152" s="154">
        <v>0</v>
      </c>
      <c r="P152" s="154">
        <f t="shared" si="21"/>
        <v>0</v>
      </c>
      <c r="Q152" s="154">
        <v>2.5000000000000001E-3</v>
      </c>
      <c r="R152" s="154">
        <f t="shared" si="22"/>
        <v>7.7875E-2</v>
      </c>
      <c r="S152" s="154">
        <v>0</v>
      </c>
      <c r="T152" s="155">
        <f t="shared" si="2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191</v>
      </c>
      <c r="AT152" s="156" t="s">
        <v>285</v>
      </c>
      <c r="AU152" s="156" t="s">
        <v>182</v>
      </c>
      <c r="AY152" s="14" t="s">
        <v>175</v>
      </c>
      <c r="BE152" s="157">
        <f t="shared" si="24"/>
        <v>0</v>
      </c>
      <c r="BF152" s="157">
        <f t="shared" si="25"/>
        <v>863.48</v>
      </c>
      <c r="BG152" s="157">
        <f t="shared" si="26"/>
        <v>0</v>
      </c>
      <c r="BH152" s="157">
        <f t="shared" si="27"/>
        <v>0</v>
      </c>
      <c r="BI152" s="157">
        <f t="shared" si="28"/>
        <v>0</v>
      </c>
      <c r="BJ152" s="14" t="s">
        <v>182</v>
      </c>
      <c r="BK152" s="157">
        <f t="shared" si="29"/>
        <v>863.48</v>
      </c>
      <c r="BL152" s="14" t="s">
        <v>181</v>
      </c>
      <c r="BM152" s="156" t="s">
        <v>280</v>
      </c>
    </row>
    <row r="153" spans="1:65" s="2" customFormat="1" ht="33" customHeight="1">
      <c r="A153" s="26"/>
      <c r="B153" s="144"/>
      <c r="C153" s="158" t="s">
        <v>281</v>
      </c>
      <c r="D153" s="158" t="s">
        <v>285</v>
      </c>
      <c r="E153" s="159" t="s">
        <v>1198</v>
      </c>
      <c r="F153" s="160" t="s">
        <v>1199</v>
      </c>
      <c r="G153" s="161" t="s">
        <v>254</v>
      </c>
      <c r="H153" s="162">
        <v>2</v>
      </c>
      <c r="I153" s="163">
        <v>5.05</v>
      </c>
      <c r="J153" s="163">
        <f t="shared" si="20"/>
        <v>10.1</v>
      </c>
      <c r="K153" s="164"/>
      <c r="L153" s="165"/>
      <c r="M153" s="166" t="s">
        <v>1</v>
      </c>
      <c r="N153" s="167" t="s">
        <v>35</v>
      </c>
      <c r="O153" s="154">
        <v>0</v>
      </c>
      <c r="P153" s="154">
        <f t="shared" si="21"/>
        <v>0</v>
      </c>
      <c r="Q153" s="154">
        <v>1E-4</v>
      </c>
      <c r="R153" s="154">
        <f t="shared" si="22"/>
        <v>2.0000000000000001E-4</v>
      </c>
      <c r="S153" s="154">
        <v>0</v>
      </c>
      <c r="T153" s="155">
        <f t="shared" si="2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191</v>
      </c>
      <c r="AT153" s="156" t="s">
        <v>285</v>
      </c>
      <c r="AU153" s="156" t="s">
        <v>182</v>
      </c>
      <c r="AY153" s="14" t="s">
        <v>175</v>
      </c>
      <c r="BE153" s="157">
        <f t="shared" si="24"/>
        <v>0</v>
      </c>
      <c r="BF153" s="157">
        <f t="shared" si="25"/>
        <v>10.1</v>
      </c>
      <c r="BG153" s="157">
        <f t="shared" si="26"/>
        <v>0</v>
      </c>
      <c r="BH153" s="157">
        <f t="shared" si="27"/>
        <v>0</v>
      </c>
      <c r="BI153" s="157">
        <f t="shared" si="28"/>
        <v>0</v>
      </c>
      <c r="BJ153" s="14" t="s">
        <v>182</v>
      </c>
      <c r="BK153" s="157">
        <f t="shared" si="29"/>
        <v>10.1</v>
      </c>
      <c r="BL153" s="14" t="s">
        <v>181</v>
      </c>
      <c r="BM153" s="156" t="s">
        <v>284</v>
      </c>
    </row>
    <row r="154" spans="1:65" s="2" customFormat="1" ht="49.05" customHeight="1">
      <c r="A154" s="26"/>
      <c r="B154" s="144"/>
      <c r="C154" s="158" t="s">
        <v>232</v>
      </c>
      <c r="D154" s="158" t="s">
        <v>285</v>
      </c>
      <c r="E154" s="159" t="s">
        <v>1200</v>
      </c>
      <c r="F154" s="160" t="s">
        <v>1201</v>
      </c>
      <c r="G154" s="161" t="s">
        <v>254</v>
      </c>
      <c r="H154" s="162">
        <v>31.15</v>
      </c>
      <c r="I154" s="163">
        <v>52.89</v>
      </c>
      <c r="J154" s="163">
        <f t="shared" si="20"/>
        <v>1647.52</v>
      </c>
      <c r="K154" s="164"/>
      <c r="L154" s="165"/>
      <c r="M154" s="172" t="s">
        <v>1</v>
      </c>
      <c r="N154" s="173" t="s">
        <v>35</v>
      </c>
      <c r="O154" s="170">
        <v>0</v>
      </c>
      <c r="P154" s="170">
        <f t="shared" si="21"/>
        <v>0</v>
      </c>
      <c r="Q154" s="170">
        <v>5.7999999999999996E-3</v>
      </c>
      <c r="R154" s="170">
        <f t="shared" si="22"/>
        <v>0.18066999999999997</v>
      </c>
      <c r="S154" s="170">
        <v>0</v>
      </c>
      <c r="T154" s="171">
        <f t="shared" si="2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191</v>
      </c>
      <c r="AT154" s="156" t="s">
        <v>285</v>
      </c>
      <c r="AU154" s="156" t="s">
        <v>182</v>
      </c>
      <c r="AY154" s="14" t="s">
        <v>175</v>
      </c>
      <c r="BE154" s="157">
        <f t="shared" si="24"/>
        <v>0</v>
      </c>
      <c r="BF154" s="157">
        <f t="shared" si="25"/>
        <v>1647.52</v>
      </c>
      <c r="BG154" s="157">
        <f t="shared" si="26"/>
        <v>0</v>
      </c>
      <c r="BH154" s="157">
        <f t="shared" si="27"/>
        <v>0</v>
      </c>
      <c r="BI154" s="157">
        <f t="shared" si="28"/>
        <v>0</v>
      </c>
      <c r="BJ154" s="14" t="s">
        <v>182</v>
      </c>
      <c r="BK154" s="157">
        <f t="shared" si="29"/>
        <v>1647.52</v>
      </c>
      <c r="BL154" s="14" t="s">
        <v>181</v>
      </c>
      <c r="BM154" s="156" t="s">
        <v>288</v>
      </c>
    </row>
    <row r="155" spans="1:65" s="2" customFormat="1" ht="6.9" customHeight="1">
      <c r="A155" s="26"/>
      <c r="B155" s="44"/>
      <c r="C155" s="45"/>
      <c r="D155" s="45"/>
      <c r="E155" s="45"/>
      <c r="F155" s="45"/>
      <c r="G155" s="45"/>
      <c r="H155" s="45"/>
      <c r="I155" s="45"/>
      <c r="J155" s="45"/>
      <c r="K155" s="45"/>
      <c r="L155" s="27"/>
      <c r="M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</row>
  </sheetData>
  <autoFilter ref="C119:K154" xr:uid="{00000000-0009-0000-0000-00000D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M155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104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1202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ROUND(J120, 2)</f>
        <v>14582.69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ROUND((SUM(BE120:BE154)),  2)</f>
        <v>0</v>
      </c>
      <c r="G33" s="98"/>
      <c r="H33" s="98"/>
      <c r="I33" s="99">
        <v>0.2</v>
      </c>
      <c r="J33" s="97">
        <f>ROUND(((SUM(BE120:BE154))*I33),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ROUND((SUM(BF120:BF154)),  2)</f>
        <v>14582.69</v>
      </c>
      <c r="G34" s="26"/>
      <c r="H34" s="26"/>
      <c r="I34" s="101">
        <v>0.2</v>
      </c>
      <c r="J34" s="100">
        <f>ROUND(((SUM(BF120:BF154))*I34),  2)</f>
        <v>2916.54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ROUND((SUM(BG120:BG154)),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ROUND((SUM(BH120:BH154)),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ROUND((SUM(BI120:BI154)),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17499.23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SO-05B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J120</f>
        <v>14582.689999999999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139</v>
      </c>
      <c r="E97" s="115"/>
      <c r="F97" s="115"/>
      <c r="G97" s="115"/>
      <c r="H97" s="115"/>
      <c r="I97" s="115"/>
      <c r="J97" s="116">
        <f>J121</f>
        <v>14582.689999999999</v>
      </c>
      <c r="L97" s="113"/>
    </row>
    <row r="98" spans="1:31" s="10" customFormat="1" ht="19.95" hidden="1" customHeight="1">
      <c r="B98" s="117"/>
      <c r="D98" s="118" t="s">
        <v>140</v>
      </c>
      <c r="E98" s="119"/>
      <c r="F98" s="119"/>
      <c r="G98" s="119"/>
      <c r="H98" s="119"/>
      <c r="I98" s="119"/>
      <c r="J98" s="120">
        <f>J122</f>
        <v>1745.73</v>
      </c>
      <c r="L98" s="117"/>
    </row>
    <row r="99" spans="1:31" s="10" customFormat="1" ht="19.95" hidden="1" customHeight="1">
      <c r="B99" s="117"/>
      <c r="D99" s="118" t="s">
        <v>1152</v>
      </c>
      <c r="E99" s="119"/>
      <c r="F99" s="119"/>
      <c r="G99" s="119"/>
      <c r="H99" s="119"/>
      <c r="I99" s="119"/>
      <c r="J99" s="120">
        <f>J131</f>
        <v>7881.84</v>
      </c>
      <c r="L99" s="117"/>
    </row>
    <row r="100" spans="1:31" s="10" customFormat="1" ht="19.95" hidden="1" customHeight="1">
      <c r="B100" s="117"/>
      <c r="D100" s="118" t="s">
        <v>145</v>
      </c>
      <c r="E100" s="119"/>
      <c r="F100" s="119"/>
      <c r="G100" s="119"/>
      <c r="H100" s="119"/>
      <c r="I100" s="119"/>
      <c r="J100" s="120">
        <f>J138</f>
        <v>4955.12</v>
      </c>
      <c r="L100" s="117"/>
    </row>
    <row r="101" spans="1:31" s="2" customFormat="1" ht="21.75" hidden="1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9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" hidden="1" customHeight="1">
      <c r="A102" s="26"/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ht="10.199999999999999" hidden="1"/>
    <row r="104" spans="1:31" ht="10.199999999999999" hidden="1"/>
    <row r="105" spans="1:31" ht="10.199999999999999" hidden="1"/>
    <row r="106" spans="1:31" s="2" customFormat="1" ht="6.9" customHeight="1">
      <c r="A106" s="26"/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" customHeight="1">
      <c r="A107" s="26"/>
      <c r="B107" s="27"/>
      <c r="C107" s="18" t="s">
        <v>161</v>
      </c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211" t="str">
        <f>E7</f>
        <v>Prestúpne Bývanie JELKA</v>
      </c>
      <c r="F110" s="212"/>
      <c r="G110" s="212"/>
      <c r="H110" s="212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132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177" t="str">
        <f>E9</f>
        <v>SO-05B - Rozpočet</v>
      </c>
      <c r="F112" s="213"/>
      <c r="G112" s="213"/>
      <c r="H112" s="213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17</v>
      </c>
      <c r="D114" s="26"/>
      <c r="E114" s="26"/>
      <c r="F114" s="21" t="str">
        <f>F12</f>
        <v xml:space="preserve"> </v>
      </c>
      <c r="G114" s="26"/>
      <c r="H114" s="26"/>
      <c r="I114" s="23" t="s">
        <v>19</v>
      </c>
      <c r="J114" s="52" t="str">
        <f>IF(J12="","",J12)</f>
        <v>1. 3. 2022</v>
      </c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15" customHeight="1">
      <c r="A116" s="26"/>
      <c r="B116" s="27"/>
      <c r="C116" s="23" t="s">
        <v>21</v>
      </c>
      <c r="D116" s="26"/>
      <c r="E116" s="26"/>
      <c r="F116" s="21" t="str">
        <f>E15</f>
        <v xml:space="preserve"> </v>
      </c>
      <c r="G116" s="26"/>
      <c r="H116" s="26"/>
      <c r="I116" s="23" t="s">
        <v>25</v>
      </c>
      <c r="J116" s="24" t="str">
        <f>E21</f>
        <v xml:space="preserve"> </v>
      </c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15" customHeight="1">
      <c r="A117" s="26"/>
      <c r="B117" s="27"/>
      <c r="C117" s="23" t="s">
        <v>24</v>
      </c>
      <c r="D117" s="26"/>
      <c r="E117" s="26"/>
      <c r="F117" s="21" t="str">
        <f>IF(E18="","",E18)</f>
        <v xml:space="preserve"> </v>
      </c>
      <c r="G117" s="26"/>
      <c r="H117" s="26"/>
      <c r="I117" s="23" t="s">
        <v>27</v>
      </c>
      <c r="J117" s="24" t="str">
        <f>E24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0.3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11" customFormat="1" ht="29.25" customHeight="1">
      <c r="A119" s="121"/>
      <c r="B119" s="122"/>
      <c r="C119" s="123" t="s">
        <v>162</v>
      </c>
      <c r="D119" s="124" t="s">
        <v>54</v>
      </c>
      <c r="E119" s="124" t="s">
        <v>50</v>
      </c>
      <c r="F119" s="124" t="s">
        <v>51</v>
      </c>
      <c r="G119" s="124" t="s">
        <v>163</v>
      </c>
      <c r="H119" s="124" t="s">
        <v>164</v>
      </c>
      <c r="I119" s="124" t="s">
        <v>165</v>
      </c>
      <c r="J119" s="125" t="s">
        <v>136</v>
      </c>
      <c r="K119" s="126" t="s">
        <v>166</v>
      </c>
      <c r="L119" s="127"/>
      <c r="M119" s="59" t="s">
        <v>1</v>
      </c>
      <c r="N119" s="60" t="s">
        <v>33</v>
      </c>
      <c r="O119" s="60" t="s">
        <v>167</v>
      </c>
      <c r="P119" s="60" t="s">
        <v>168</v>
      </c>
      <c r="Q119" s="60" t="s">
        <v>169</v>
      </c>
      <c r="R119" s="60" t="s">
        <v>170</v>
      </c>
      <c r="S119" s="60" t="s">
        <v>171</v>
      </c>
      <c r="T119" s="61" t="s">
        <v>172</v>
      </c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</row>
    <row r="120" spans="1:65" s="2" customFormat="1" ht="22.8" customHeight="1">
      <c r="A120" s="26"/>
      <c r="B120" s="27"/>
      <c r="C120" s="66" t="s">
        <v>137</v>
      </c>
      <c r="D120" s="26"/>
      <c r="E120" s="26"/>
      <c r="F120" s="26"/>
      <c r="G120" s="26"/>
      <c r="H120" s="26"/>
      <c r="I120" s="26"/>
      <c r="J120" s="128">
        <f>BK120</f>
        <v>14582.689999999999</v>
      </c>
      <c r="K120" s="26"/>
      <c r="L120" s="27"/>
      <c r="M120" s="62"/>
      <c r="N120" s="53"/>
      <c r="O120" s="63"/>
      <c r="P120" s="129">
        <f>P121</f>
        <v>360.71022629999993</v>
      </c>
      <c r="Q120" s="63"/>
      <c r="R120" s="129">
        <f>R121</f>
        <v>378.78239013199999</v>
      </c>
      <c r="S120" s="63"/>
      <c r="T120" s="130">
        <f>T121</f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T120" s="14" t="s">
        <v>68</v>
      </c>
      <c r="AU120" s="14" t="s">
        <v>138</v>
      </c>
      <c r="BK120" s="131">
        <f>BK121</f>
        <v>14582.689999999999</v>
      </c>
    </row>
    <row r="121" spans="1:65" s="12" customFormat="1" ht="25.95" customHeight="1">
      <c r="B121" s="132"/>
      <c r="D121" s="133" t="s">
        <v>68</v>
      </c>
      <c r="E121" s="134" t="s">
        <v>173</v>
      </c>
      <c r="F121" s="134" t="s">
        <v>174</v>
      </c>
      <c r="J121" s="135">
        <f>BK121</f>
        <v>14582.689999999999</v>
      </c>
      <c r="L121" s="132"/>
      <c r="M121" s="136"/>
      <c r="N121" s="137"/>
      <c r="O121" s="137"/>
      <c r="P121" s="138">
        <f>P122+P131+P138</f>
        <v>360.71022629999993</v>
      </c>
      <c r="Q121" s="137"/>
      <c r="R121" s="138">
        <f>R122+R131+R138</f>
        <v>378.78239013199999</v>
      </c>
      <c r="S121" s="137"/>
      <c r="T121" s="139">
        <f>T122+T131+T138</f>
        <v>0</v>
      </c>
      <c r="AR121" s="133" t="s">
        <v>77</v>
      </c>
      <c r="AT121" s="140" t="s">
        <v>68</v>
      </c>
      <c r="AU121" s="140" t="s">
        <v>69</v>
      </c>
      <c r="AY121" s="133" t="s">
        <v>175</v>
      </c>
      <c r="BK121" s="141">
        <f>BK122+BK131+BK138</f>
        <v>14582.689999999999</v>
      </c>
    </row>
    <row r="122" spans="1:65" s="12" customFormat="1" ht="22.8" customHeight="1">
      <c r="B122" s="132"/>
      <c r="D122" s="133" t="s">
        <v>68</v>
      </c>
      <c r="E122" s="142" t="s">
        <v>77</v>
      </c>
      <c r="F122" s="142" t="s">
        <v>176</v>
      </c>
      <c r="J122" s="143">
        <f>BK122</f>
        <v>1745.73</v>
      </c>
      <c r="L122" s="132"/>
      <c r="M122" s="136"/>
      <c r="N122" s="137"/>
      <c r="O122" s="137"/>
      <c r="P122" s="138">
        <f>SUM(P123:P130)</f>
        <v>84.800190399999991</v>
      </c>
      <c r="Q122" s="137"/>
      <c r="R122" s="138">
        <f>SUM(R123:R130)</f>
        <v>0</v>
      </c>
      <c r="S122" s="137"/>
      <c r="T122" s="139">
        <f>SUM(T123:T130)</f>
        <v>0</v>
      </c>
      <c r="AR122" s="133" t="s">
        <v>77</v>
      </c>
      <c r="AT122" s="140" t="s">
        <v>68</v>
      </c>
      <c r="AU122" s="140" t="s">
        <v>77</v>
      </c>
      <c r="AY122" s="133" t="s">
        <v>175</v>
      </c>
      <c r="BK122" s="141">
        <f>SUM(BK123:BK130)</f>
        <v>1745.73</v>
      </c>
    </row>
    <row r="123" spans="1:65" s="2" customFormat="1" ht="24.15" customHeight="1">
      <c r="A123" s="26"/>
      <c r="B123" s="144"/>
      <c r="C123" s="145" t="s">
        <v>77</v>
      </c>
      <c r="D123" s="145" t="s">
        <v>177</v>
      </c>
      <c r="E123" s="146" t="s">
        <v>1153</v>
      </c>
      <c r="F123" s="147" t="s">
        <v>1154</v>
      </c>
      <c r="G123" s="148" t="s">
        <v>180</v>
      </c>
      <c r="H123" s="149">
        <v>88.480999999999995</v>
      </c>
      <c r="I123" s="150">
        <v>2.2799999999999998</v>
      </c>
      <c r="J123" s="150">
        <f t="shared" ref="J123:J130" si="0">ROUND(I123*H123,2)</f>
        <v>201.74</v>
      </c>
      <c r="K123" s="151"/>
      <c r="L123" s="27"/>
      <c r="M123" s="152" t="s">
        <v>1</v>
      </c>
      <c r="N123" s="153" t="s">
        <v>35</v>
      </c>
      <c r="O123" s="154">
        <v>0.24299999999999999</v>
      </c>
      <c r="P123" s="154">
        <f t="shared" ref="P123:P130" si="1">O123*H123</f>
        <v>21.500882999999998</v>
      </c>
      <c r="Q123" s="154">
        <v>0</v>
      </c>
      <c r="R123" s="154">
        <f t="shared" ref="R123:R130" si="2">Q123*H123</f>
        <v>0</v>
      </c>
      <c r="S123" s="154">
        <v>0</v>
      </c>
      <c r="T123" s="155">
        <f t="shared" ref="T123:T130" si="3"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6" t="s">
        <v>181</v>
      </c>
      <c r="AT123" s="156" t="s">
        <v>177</v>
      </c>
      <c r="AU123" s="156" t="s">
        <v>182</v>
      </c>
      <c r="AY123" s="14" t="s">
        <v>175</v>
      </c>
      <c r="BE123" s="157">
        <f t="shared" ref="BE123:BE130" si="4">IF(N123="základná",J123,0)</f>
        <v>0</v>
      </c>
      <c r="BF123" s="157">
        <f t="shared" ref="BF123:BF130" si="5">IF(N123="znížená",J123,0)</f>
        <v>201.74</v>
      </c>
      <c r="BG123" s="157">
        <f t="shared" ref="BG123:BG130" si="6">IF(N123="zákl. prenesená",J123,0)</f>
        <v>0</v>
      </c>
      <c r="BH123" s="157">
        <f t="shared" ref="BH123:BH130" si="7">IF(N123="zníž. prenesená",J123,0)</f>
        <v>0</v>
      </c>
      <c r="BI123" s="157">
        <f t="shared" ref="BI123:BI130" si="8">IF(N123="nulová",J123,0)</f>
        <v>0</v>
      </c>
      <c r="BJ123" s="14" t="s">
        <v>182</v>
      </c>
      <c r="BK123" s="157">
        <f t="shared" ref="BK123:BK130" si="9">ROUND(I123*H123,2)</f>
        <v>201.74</v>
      </c>
      <c r="BL123" s="14" t="s">
        <v>181</v>
      </c>
      <c r="BM123" s="156" t="s">
        <v>182</v>
      </c>
    </row>
    <row r="124" spans="1:65" s="2" customFormat="1" ht="24.15" customHeight="1">
      <c r="A124" s="26"/>
      <c r="B124" s="144"/>
      <c r="C124" s="145" t="s">
        <v>182</v>
      </c>
      <c r="D124" s="145" t="s">
        <v>177</v>
      </c>
      <c r="E124" s="146" t="s">
        <v>1155</v>
      </c>
      <c r="F124" s="147" t="s">
        <v>1156</v>
      </c>
      <c r="G124" s="148" t="s">
        <v>180</v>
      </c>
      <c r="H124" s="149">
        <v>88.480999999999995</v>
      </c>
      <c r="I124" s="150">
        <v>0.62</v>
      </c>
      <c r="J124" s="150">
        <f t="shared" si="0"/>
        <v>54.86</v>
      </c>
      <c r="K124" s="151"/>
      <c r="L124" s="27"/>
      <c r="M124" s="152" t="s">
        <v>1</v>
      </c>
      <c r="N124" s="153" t="s">
        <v>35</v>
      </c>
      <c r="O124" s="154">
        <v>5.6000000000000001E-2</v>
      </c>
      <c r="P124" s="154">
        <f t="shared" si="1"/>
        <v>4.954936</v>
      </c>
      <c r="Q124" s="154">
        <v>0</v>
      </c>
      <c r="R124" s="154">
        <f t="shared" si="2"/>
        <v>0</v>
      </c>
      <c r="S124" s="154">
        <v>0</v>
      </c>
      <c r="T124" s="155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181</v>
      </c>
      <c r="AT124" s="156" t="s">
        <v>177</v>
      </c>
      <c r="AU124" s="156" t="s">
        <v>182</v>
      </c>
      <c r="AY124" s="14" t="s">
        <v>175</v>
      </c>
      <c r="BE124" s="157">
        <f t="shared" si="4"/>
        <v>0</v>
      </c>
      <c r="BF124" s="157">
        <f t="shared" si="5"/>
        <v>54.86</v>
      </c>
      <c r="BG124" s="157">
        <f t="shared" si="6"/>
        <v>0</v>
      </c>
      <c r="BH124" s="157">
        <f t="shared" si="7"/>
        <v>0</v>
      </c>
      <c r="BI124" s="157">
        <f t="shared" si="8"/>
        <v>0</v>
      </c>
      <c r="BJ124" s="14" t="s">
        <v>182</v>
      </c>
      <c r="BK124" s="157">
        <f t="shared" si="9"/>
        <v>54.86</v>
      </c>
      <c r="BL124" s="14" t="s">
        <v>181</v>
      </c>
      <c r="BM124" s="156" t="s">
        <v>181</v>
      </c>
    </row>
    <row r="125" spans="1:65" s="2" customFormat="1" ht="24.15" customHeight="1">
      <c r="A125" s="26"/>
      <c r="B125" s="144"/>
      <c r="C125" s="145" t="s">
        <v>185</v>
      </c>
      <c r="D125" s="145" t="s">
        <v>177</v>
      </c>
      <c r="E125" s="146" t="s">
        <v>189</v>
      </c>
      <c r="F125" s="147" t="s">
        <v>190</v>
      </c>
      <c r="G125" s="148" t="s">
        <v>180</v>
      </c>
      <c r="H125" s="149">
        <v>88.480999999999995</v>
      </c>
      <c r="I125" s="150">
        <v>0.98</v>
      </c>
      <c r="J125" s="150">
        <f t="shared" si="0"/>
        <v>86.71</v>
      </c>
      <c r="K125" s="151"/>
      <c r="L125" s="27"/>
      <c r="M125" s="152" t="s">
        <v>1</v>
      </c>
      <c r="N125" s="153" t="s">
        <v>35</v>
      </c>
      <c r="O125" s="154">
        <v>6.9000000000000006E-2</v>
      </c>
      <c r="P125" s="154">
        <f t="shared" si="1"/>
        <v>6.1051890000000002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181</v>
      </c>
      <c r="AT125" s="156" t="s">
        <v>177</v>
      </c>
      <c r="AU125" s="156" t="s">
        <v>182</v>
      </c>
      <c r="AY125" s="14" t="s">
        <v>175</v>
      </c>
      <c r="BE125" s="157">
        <f t="shared" si="4"/>
        <v>0</v>
      </c>
      <c r="BF125" s="157">
        <f t="shared" si="5"/>
        <v>86.71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182</v>
      </c>
      <c r="BK125" s="157">
        <f t="shared" si="9"/>
        <v>86.71</v>
      </c>
      <c r="BL125" s="14" t="s">
        <v>181</v>
      </c>
      <c r="BM125" s="156" t="s">
        <v>188</v>
      </c>
    </row>
    <row r="126" spans="1:65" s="2" customFormat="1" ht="37.799999999999997" customHeight="1">
      <c r="A126" s="26"/>
      <c r="B126" s="144"/>
      <c r="C126" s="145" t="s">
        <v>181</v>
      </c>
      <c r="D126" s="145" t="s">
        <v>177</v>
      </c>
      <c r="E126" s="146" t="s">
        <v>193</v>
      </c>
      <c r="F126" s="147" t="s">
        <v>194</v>
      </c>
      <c r="G126" s="148" t="s">
        <v>180</v>
      </c>
      <c r="H126" s="149">
        <v>88.480999999999995</v>
      </c>
      <c r="I126" s="150">
        <v>3.47</v>
      </c>
      <c r="J126" s="150">
        <f t="shared" si="0"/>
        <v>307.02999999999997</v>
      </c>
      <c r="K126" s="151"/>
      <c r="L126" s="27"/>
      <c r="M126" s="152" t="s">
        <v>1</v>
      </c>
      <c r="N126" s="153" t="s">
        <v>35</v>
      </c>
      <c r="O126" s="154">
        <v>9.8000000000000004E-2</v>
      </c>
      <c r="P126" s="154">
        <f t="shared" si="1"/>
        <v>8.6711379999999991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181</v>
      </c>
      <c r="AT126" s="156" t="s">
        <v>177</v>
      </c>
      <c r="AU126" s="156" t="s">
        <v>182</v>
      </c>
      <c r="AY126" s="14" t="s">
        <v>175</v>
      </c>
      <c r="BE126" s="157">
        <f t="shared" si="4"/>
        <v>0</v>
      </c>
      <c r="BF126" s="157">
        <f t="shared" si="5"/>
        <v>307.02999999999997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182</v>
      </c>
      <c r="BK126" s="157">
        <f t="shared" si="9"/>
        <v>307.02999999999997</v>
      </c>
      <c r="BL126" s="14" t="s">
        <v>181</v>
      </c>
      <c r="BM126" s="156" t="s">
        <v>191</v>
      </c>
    </row>
    <row r="127" spans="1:65" s="2" customFormat="1" ht="16.5" customHeight="1">
      <c r="A127" s="26"/>
      <c r="B127" s="144"/>
      <c r="C127" s="145" t="s">
        <v>192</v>
      </c>
      <c r="D127" s="145" t="s">
        <v>177</v>
      </c>
      <c r="E127" s="146" t="s">
        <v>196</v>
      </c>
      <c r="F127" s="147" t="s">
        <v>197</v>
      </c>
      <c r="G127" s="148" t="s">
        <v>180</v>
      </c>
      <c r="H127" s="149">
        <v>265.44299999999998</v>
      </c>
      <c r="I127" s="150">
        <v>0.45</v>
      </c>
      <c r="J127" s="150">
        <f t="shared" si="0"/>
        <v>119.45</v>
      </c>
      <c r="K127" s="151"/>
      <c r="L127" s="27"/>
      <c r="M127" s="152" t="s">
        <v>1</v>
      </c>
      <c r="N127" s="153" t="s">
        <v>35</v>
      </c>
      <c r="O127" s="154">
        <v>8.9999999999999993E-3</v>
      </c>
      <c r="P127" s="154">
        <f t="shared" si="1"/>
        <v>2.3889869999999997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181</v>
      </c>
      <c r="AT127" s="156" t="s">
        <v>177</v>
      </c>
      <c r="AU127" s="156" t="s">
        <v>182</v>
      </c>
      <c r="AY127" s="14" t="s">
        <v>175</v>
      </c>
      <c r="BE127" s="157">
        <f t="shared" si="4"/>
        <v>0</v>
      </c>
      <c r="BF127" s="157">
        <f t="shared" si="5"/>
        <v>119.45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182</v>
      </c>
      <c r="BK127" s="157">
        <f t="shared" si="9"/>
        <v>119.45</v>
      </c>
      <c r="BL127" s="14" t="s">
        <v>181</v>
      </c>
      <c r="BM127" s="156" t="s">
        <v>195</v>
      </c>
    </row>
    <row r="128" spans="1:65" s="2" customFormat="1" ht="24.15" customHeight="1">
      <c r="A128" s="26"/>
      <c r="B128" s="144"/>
      <c r="C128" s="145" t="s">
        <v>188</v>
      </c>
      <c r="D128" s="145" t="s">
        <v>177</v>
      </c>
      <c r="E128" s="146" t="s">
        <v>200</v>
      </c>
      <c r="F128" s="147" t="s">
        <v>201</v>
      </c>
      <c r="G128" s="148" t="s">
        <v>180</v>
      </c>
      <c r="H128" s="149">
        <v>88.480999999999995</v>
      </c>
      <c r="I128" s="150">
        <v>4.58</v>
      </c>
      <c r="J128" s="150">
        <f t="shared" si="0"/>
        <v>405.24</v>
      </c>
      <c r="K128" s="151"/>
      <c r="L128" s="27"/>
      <c r="M128" s="152" t="s">
        <v>1</v>
      </c>
      <c r="N128" s="153" t="s">
        <v>35</v>
      </c>
      <c r="O128" s="154">
        <v>0.46539999999999998</v>
      </c>
      <c r="P128" s="154">
        <f t="shared" si="1"/>
        <v>41.179057399999998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181</v>
      </c>
      <c r="AT128" s="156" t="s">
        <v>177</v>
      </c>
      <c r="AU128" s="156" t="s">
        <v>182</v>
      </c>
      <c r="AY128" s="14" t="s">
        <v>175</v>
      </c>
      <c r="BE128" s="157">
        <f t="shared" si="4"/>
        <v>0</v>
      </c>
      <c r="BF128" s="157">
        <f t="shared" si="5"/>
        <v>405.24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182</v>
      </c>
      <c r="BK128" s="157">
        <f t="shared" si="9"/>
        <v>405.24</v>
      </c>
      <c r="BL128" s="14" t="s">
        <v>181</v>
      </c>
      <c r="BM128" s="156" t="s">
        <v>198</v>
      </c>
    </row>
    <row r="129" spans="1:65" s="2" customFormat="1" ht="24.15" customHeight="1">
      <c r="A129" s="26"/>
      <c r="B129" s="144"/>
      <c r="C129" s="145" t="s">
        <v>199</v>
      </c>
      <c r="D129" s="145" t="s">
        <v>177</v>
      </c>
      <c r="E129" s="146" t="s">
        <v>203</v>
      </c>
      <c r="F129" s="147" t="s">
        <v>204</v>
      </c>
      <c r="G129" s="148" t="s">
        <v>180</v>
      </c>
      <c r="H129" s="149">
        <v>265.43</v>
      </c>
      <c r="I129" s="150">
        <v>0.23</v>
      </c>
      <c r="J129" s="150">
        <f t="shared" si="0"/>
        <v>61.05</v>
      </c>
      <c r="K129" s="151"/>
      <c r="L129" s="27"/>
      <c r="M129" s="152" t="s">
        <v>1</v>
      </c>
      <c r="N129" s="153" t="s">
        <v>35</v>
      </c>
      <c r="O129" s="154">
        <v>0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181</v>
      </c>
      <c r="AT129" s="156" t="s">
        <v>177</v>
      </c>
      <c r="AU129" s="156" t="s">
        <v>182</v>
      </c>
      <c r="AY129" s="14" t="s">
        <v>175</v>
      </c>
      <c r="BE129" s="157">
        <f t="shared" si="4"/>
        <v>0</v>
      </c>
      <c r="BF129" s="157">
        <f t="shared" si="5"/>
        <v>61.05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182</v>
      </c>
      <c r="BK129" s="157">
        <f t="shared" si="9"/>
        <v>61.05</v>
      </c>
      <c r="BL129" s="14" t="s">
        <v>181</v>
      </c>
      <c r="BM129" s="156" t="s">
        <v>202</v>
      </c>
    </row>
    <row r="130" spans="1:65" s="2" customFormat="1" ht="24.15" customHeight="1">
      <c r="A130" s="26"/>
      <c r="B130" s="144"/>
      <c r="C130" s="145" t="s">
        <v>191</v>
      </c>
      <c r="D130" s="145" t="s">
        <v>177</v>
      </c>
      <c r="E130" s="146" t="s">
        <v>207</v>
      </c>
      <c r="F130" s="147" t="s">
        <v>208</v>
      </c>
      <c r="G130" s="148" t="s">
        <v>209</v>
      </c>
      <c r="H130" s="149">
        <v>141.56899999999999</v>
      </c>
      <c r="I130" s="150">
        <v>3.6</v>
      </c>
      <c r="J130" s="150">
        <f t="shared" si="0"/>
        <v>509.65</v>
      </c>
      <c r="K130" s="151"/>
      <c r="L130" s="27"/>
      <c r="M130" s="152" t="s">
        <v>1</v>
      </c>
      <c r="N130" s="153" t="s">
        <v>35</v>
      </c>
      <c r="O130" s="154">
        <v>0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181</v>
      </c>
      <c r="AT130" s="156" t="s">
        <v>177</v>
      </c>
      <c r="AU130" s="156" t="s">
        <v>182</v>
      </c>
      <c r="AY130" s="14" t="s">
        <v>175</v>
      </c>
      <c r="BE130" s="157">
        <f t="shared" si="4"/>
        <v>0</v>
      </c>
      <c r="BF130" s="157">
        <f t="shared" si="5"/>
        <v>509.65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182</v>
      </c>
      <c r="BK130" s="157">
        <f t="shared" si="9"/>
        <v>509.65</v>
      </c>
      <c r="BL130" s="14" t="s">
        <v>181</v>
      </c>
      <c r="BM130" s="156" t="s">
        <v>205</v>
      </c>
    </row>
    <row r="131" spans="1:65" s="12" customFormat="1" ht="22.8" customHeight="1">
      <c r="B131" s="132"/>
      <c r="D131" s="133" t="s">
        <v>68</v>
      </c>
      <c r="E131" s="142" t="s">
        <v>192</v>
      </c>
      <c r="F131" s="142" t="s">
        <v>1157</v>
      </c>
      <c r="J131" s="143">
        <f>BK131</f>
        <v>7881.84</v>
      </c>
      <c r="L131" s="132"/>
      <c r="M131" s="136"/>
      <c r="N131" s="137"/>
      <c r="O131" s="137"/>
      <c r="P131" s="138">
        <f>SUM(P132:P137)</f>
        <v>206.12594089999999</v>
      </c>
      <c r="Q131" s="137"/>
      <c r="R131" s="138">
        <f>SUM(R132:R137)</f>
        <v>337.94504841999998</v>
      </c>
      <c r="S131" s="137"/>
      <c r="T131" s="139">
        <f>SUM(T132:T137)</f>
        <v>0</v>
      </c>
      <c r="AR131" s="133" t="s">
        <v>77</v>
      </c>
      <c r="AT131" s="140" t="s">
        <v>68</v>
      </c>
      <c r="AU131" s="140" t="s">
        <v>77</v>
      </c>
      <c r="AY131" s="133" t="s">
        <v>175</v>
      </c>
      <c r="BK131" s="141">
        <f>SUM(BK132:BK137)</f>
        <v>7881.84</v>
      </c>
    </row>
    <row r="132" spans="1:65" s="2" customFormat="1" ht="33" customHeight="1">
      <c r="A132" s="26"/>
      <c r="B132" s="144"/>
      <c r="C132" s="145" t="s">
        <v>206</v>
      </c>
      <c r="D132" s="145" t="s">
        <v>177</v>
      </c>
      <c r="E132" s="146" t="s">
        <v>1158</v>
      </c>
      <c r="F132" s="147" t="s">
        <v>1159</v>
      </c>
      <c r="G132" s="148" t="s">
        <v>231</v>
      </c>
      <c r="H132" s="149">
        <v>273.608</v>
      </c>
      <c r="I132" s="150">
        <v>6.03</v>
      </c>
      <c r="J132" s="150">
        <f t="shared" ref="J132:J137" si="10">ROUND(I132*H132,2)</f>
        <v>1649.86</v>
      </c>
      <c r="K132" s="151"/>
      <c r="L132" s="27"/>
      <c r="M132" s="152" t="s">
        <v>1</v>
      </c>
      <c r="N132" s="153" t="s">
        <v>35</v>
      </c>
      <c r="O132" s="154">
        <v>5.5120000000000002E-2</v>
      </c>
      <c r="P132" s="154">
        <f t="shared" ref="P132:P137" si="11">O132*H132</f>
        <v>15.081272960000002</v>
      </c>
      <c r="Q132" s="154">
        <v>0.48574000000000001</v>
      </c>
      <c r="R132" s="154">
        <f t="shared" ref="R132:R137" si="12">Q132*H132</f>
        <v>132.90234992000001</v>
      </c>
      <c r="S132" s="154">
        <v>0</v>
      </c>
      <c r="T132" s="155">
        <f t="shared" ref="T132:T137" si="13"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181</v>
      </c>
      <c r="AT132" s="156" t="s">
        <v>177</v>
      </c>
      <c r="AU132" s="156" t="s">
        <v>182</v>
      </c>
      <c r="AY132" s="14" t="s">
        <v>175</v>
      </c>
      <c r="BE132" s="157">
        <f t="shared" ref="BE132:BE137" si="14">IF(N132="základná",J132,0)</f>
        <v>0</v>
      </c>
      <c r="BF132" s="157">
        <f t="shared" ref="BF132:BF137" si="15">IF(N132="znížená",J132,0)</f>
        <v>1649.86</v>
      </c>
      <c r="BG132" s="157">
        <f t="shared" ref="BG132:BG137" si="16">IF(N132="zákl. prenesená",J132,0)</f>
        <v>0</v>
      </c>
      <c r="BH132" s="157">
        <f t="shared" ref="BH132:BH137" si="17">IF(N132="zníž. prenesená",J132,0)</f>
        <v>0</v>
      </c>
      <c r="BI132" s="157">
        <f t="shared" ref="BI132:BI137" si="18">IF(N132="nulová",J132,0)</f>
        <v>0</v>
      </c>
      <c r="BJ132" s="14" t="s">
        <v>182</v>
      </c>
      <c r="BK132" s="157">
        <f t="shared" ref="BK132:BK137" si="19">ROUND(I132*H132,2)</f>
        <v>1649.86</v>
      </c>
      <c r="BL132" s="14" t="s">
        <v>181</v>
      </c>
      <c r="BM132" s="156" t="s">
        <v>210</v>
      </c>
    </row>
    <row r="133" spans="1:65" s="2" customFormat="1" ht="16.5" customHeight="1">
      <c r="A133" s="26"/>
      <c r="B133" s="144"/>
      <c r="C133" s="158" t="s">
        <v>195</v>
      </c>
      <c r="D133" s="158" t="s">
        <v>285</v>
      </c>
      <c r="E133" s="159" t="s">
        <v>1160</v>
      </c>
      <c r="F133" s="160" t="s">
        <v>1161</v>
      </c>
      <c r="G133" s="161" t="s">
        <v>209</v>
      </c>
      <c r="H133" s="162">
        <v>131.33099999999999</v>
      </c>
      <c r="I133" s="163">
        <v>10.6</v>
      </c>
      <c r="J133" s="163">
        <f t="shared" si="10"/>
        <v>1392.11</v>
      </c>
      <c r="K133" s="164"/>
      <c r="L133" s="165"/>
      <c r="M133" s="166" t="s">
        <v>1</v>
      </c>
      <c r="N133" s="167" t="s">
        <v>35</v>
      </c>
      <c r="O133" s="154">
        <v>0</v>
      </c>
      <c r="P133" s="154">
        <f t="shared" si="11"/>
        <v>0</v>
      </c>
      <c r="Q133" s="154">
        <v>1</v>
      </c>
      <c r="R133" s="154">
        <f t="shared" si="12"/>
        <v>131.33099999999999</v>
      </c>
      <c r="S133" s="154">
        <v>0</v>
      </c>
      <c r="T133" s="155">
        <f t="shared" si="1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191</v>
      </c>
      <c r="AT133" s="156" t="s">
        <v>285</v>
      </c>
      <c r="AU133" s="156" t="s">
        <v>182</v>
      </c>
      <c r="AY133" s="14" t="s">
        <v>175</v>
      </c>
      <c r="BE133" s="157">
        <f t="shared" si="14"/>
        <v>0</v>
      </c>
      <c r="BF133" s="157">
        <f t="shared" si="15"/>
        <v>1392.11</v>
      </c>
      <c r="BG133" s="157">
        <f t="shared" si="16"/>
        <v>0</v>
      </c>
      <c r="BH133" s="157">
        <f t="shared" si="17"/>
        <v>0</v>
      </c>
      <c r="BI133" s="157">
        <f t="shared" si="18"/>
        <v>0</v>
      </c>
      <c r="BJ133" s="14" t="s">
        <v>182</v>
      </c>
      <c r="BK133" s="157">
        <f t="shared" si="19"/>
        <v>1392.11</v>
      </c>
      <c r="BL133" s="14" t="s">
        <v>181</v>
      </c>
      <c r="BM133" s="156" t="s">
        <v>7</v>
      </c>
    </row>
    <row r="134" spans="1:65" s="2" customFormat="1" ht="44.25" customHeight="1">
      <c r="A134" s="26"/>
      <c r="B134" s="144"/>
      <c r="C134" s="145" t="s">
        <v>214</v>
      </c>
      <c r="D134" s="145" t="s">
        <v>177</v>
      </c>
      <c r="E134" s="146" t="s">
        <v>1162</v>
      </c>
      <c r="F134" s="147" t="s">
        <v>1163</v>
      </c>
      <c r="G134" s="148" t="s">
        <v>231</v>
      </c>
      <c r="H134" s="149">
        <v>100.057</v>
      </c>
      <c r="I134" s="150">
        <v>9.5</v>
      </c>
      <c r="J134" s="150">
        <f t="shared" si="10"/>
        <v>950.54</v>
      </c>
      <c r="K134" s="151"/>
      <c r="L134" s="27"/>
      <c r="M134" s="152" t="s">
        <v>1</v>
      </c>
      <c r="N134" s="153" t="s">
        <v>35</v>
      </c>
      <c r="O134" s="154">
        <v>0.63041999999999998</v>
      </c>
      <c r="P134" s="154">
        <f t="shared" si="11"/>
        <v>63.077933940000001</v>
      </c>
      <c r="Q134" s="154">
        <v>9.2499999999999999E-2</v>
      </c>
      <c r="R134" s="154">
        <f t="shared" si="12"/>
        <v>9.2552725000000002</v>
      </c>
      <c r="S134" s="154">
        <v>0</v>
      </c>
      <c r="T134" s="155">
        <f t="shared" si="1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181</v>
      </c>
      <c r="AT134" s="156" t="s">
        <v>177</v>
      </c>
      <c r="AU134" s="156" t="s">
        <v>182</v>
      </c>
      <c r="AY134" s="14" t="s">
        <v>175</v>
      </c>
      <c r="BE134" s="157">
        <f t="shared" si="14"/>
        <v>0</v>
      </c>
      <c r="BF134" s="157">
        <f t="shared" si="15"/>
        <v>950.54</v>
      </c>
      <c r="BG134" s="157">
        <f t="shared" si="16"/>
        <v>0</v>
      </c>
      <c r="BH134" s="157">
        <f t="shared" si="17"/>
        <v>0</v>
      </c>
      <c r="BI134" s="157">
        <f t="shared" si="18"/>
        <v>0</v>
      </c>
      <c r="BJ134" s="14" t="s">
        <v>182</v>
      </c>
      <c r="BK134" s="157">
        <f t="shared" si="19"/>
        <v>950.54</v>
      </c>
      <c r="BL134" s="14" t="s">
        <v>181</v>
      </c>
      <c r="BM134" s="156" t="s">
        <v>217</v>
      </c>
    </row>
    <row r="135" spans="1:65" s="2" customFormat="1" ht="24.15" customHeight="1">
      <c r="A135" s="26"/>
      <c r="B135" s="144"/>
      <c r="C135" s="158" t="s">
        <v>198</v>
      </c>
      <c r="D135" s="158" t="s">
        <v>285</v>
      </c>
      <c r="E135" s="159" t="s">
        <v>1164</v>
      </c>
      <c r="F135" s="160" t="s">
        <v>1165</v>
      </c>
      <c r="G135" s="161" t="s">
        <v>231</v>
      </c>
      <c r="H135" s="162">
        <v>102.05800000000001</v>
      </c>
      <c r="I135" s="163">
        <v>6.86</v>
      </c>
      <c r="J135" s="163">
        <f t="shared" si="10"/>
        <v>700.12</v>
      </c>
      <c r="K135" s="164"/>
      <c r="L135" s="165"/>
      <c r="M135" s="166" t="s">
        <v>1</v>
      </c>
      <c r="N135" s="167" t="s">
        <v>35</v>
      </c>
      <c r="O135" s="154">
        <v>0</v>
      </c>
      <c r="P135" s="154">
        <f t="shared" si="11"/>
        <v>0</v>
      </c>
      <c r="Q135" s="154">
        <v>0.13</v>
      </c>
      <c r="R135" s="154">
        <f t="shared" si="12"/>
        <v>13.267540000000002</v>
      </c>
      <c r="S135" s="154">
        <v>0</v>
      </c>
      <c r="T135" s="155">
        <f t="shared" si="1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191</v>
      </c>
      <c r="AT135" s="156" t="s">
        <v>285</v>
      </c>
      <c r="AU135" s="156" t="s">
        <v>182</v>
      </c>
      <c r="AY135" s="14" t="s">
        <v>175</v>
      </c>
      <c r="BE135" s="157">
        <f t="shared" si="14"/>
        <v>0</v>
      </c>
      <c r="BF135" s="157">
        <f t="shared" si="15"/>
        <v>700.12</v>
      </c>
      <c r="BG135" s="157">
        <f t="shared" si="16"/>
        <v>0</v>
      </c>
      <c r="BH135" s="157">
        <f t="shared" si="17"/>
        <v>0</v>
      </c>
      <c r="BI135" s="157">
        <f t="shared" si="18"/>
        <v>0</v>
      </c>
      <c r="BJ135" s="14" t="s">
        <v>182</v>
      </c>
      <c r="BK135" s="157">
        <f t="shared" si="19"/>
        <v>700.12</v>
      </c>
      <c r="BL135" s="14" t="s">
        <v>181</v>
      </c>
      <c r="BM135" s="156" t="s">
        <v>220</v>
      </c>
    </row>
    <row r="136" spans="1:65" s="2" customFormat="1" ht="44.25" customHeight="1">
      <c r="A136" s="26"/>
      <c r="B136" s="144"/>
      <c r="C136" s="145" t="s">
        <v>221</v>
      </c>
      <c r="D136" s="145" t="s">
        <v>177</v>
      </c>
      <c r="E136" s="146" t="s">
        <v>1166</v>
      </c>
      <c r="F136" s="147" t="s">
        <v>1167</v>
      </c>
      <c r="G136" s="148" t="s">
        <v>231</v>
      </c>
      <c r="H136" s="149">
        <v>182.7</v>
      </c>
      <c r="I136" s="150">
        <v>9.5</v>
      </c>
      <c r="J136" s="150">
        <f t="shared" si="10"/>
        <v>1735.65</v>
      </c>
      <c r="K136" s="151"/>
      <c r="L136" s="27"/>
      <c r="M136" s="152" t="s">
        <v>1</v>
      </c>
      <c r="N136" s="153" t="s">
        <v>35</v>
      </c>
      <c r="O136" s="154">
        <v>0.70042000000000004</v>
      </c>
      <c r="P136" s="154">
        <f t="shared" si="11"/>
        <v>127.966734</v>
      </c>
      <c r="Q136" s="154">
        <v>9.2499999999999999E-2</v>
      </c>
      <c r="R136" s="154">
        <f t="shared" si="12"/>
        <v>16.899749999999997</v>
      </c>
      <c r="S136" s="154">
        <v>0</v>
      </c>
      <c r="T136" s="155">
        <f t="shared" si="1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181</v>
      </c>
      <c r="AT136" s="156" t="s">
        <v>177</v>
      </c>
      <c r="AU136" s="156" t="s">
        <v>182</v>
      </c>
      <c r="AY136" s="14" t="s">
        <v>175</v>
      </c>
      <c r="BE136" s="157">
        <f t="shared" si="14"/>
        <v>0</v>
      </c>
      <c r="BF136" s="157">
        <f t="shared" si="15"/>
        <v>1735.65</v>
      </c>
      <c r="BG136" s="157">
        <f t="shared" si="16"/>
        <v>0</v>
      </c>
      <c r="BH136" s="157">
        <f t="shared" si="17"/>
        <v>0</v>
      </c>
      <c r="BI136" s="157">
        <f t="shared" si="18"/>
        <v>0</v>
      </c>
      <c r="BJ136" s="14" t="s">
        <v>182</v>
      </c>
      <c r="BK136" s="157">
        <f t="shared" si="19"/>
        <v>1735.65</v>
      </c>
      <c r="BL136" s="14" t="s">
        <v>181</v>
      </c>
      <c r="BM136" s="156" t="s">
        <v>224</v>
      </c>
    </row>
    <row r="137" spans="1:65" s="2" customFormat="1" ht="24.15" customHeight="1">
      <c r="A137" s="26"/>
      <c r="B137" s="144"/>
      <c r="C137" s="158" t="s">
        <v>202</v>
      </c>
      <c r="D137" s="158" t="s">
        <v>285</v>
      </c>
      <c r="E137" s="159" t="s">
        <v>1168</v>
      </c>
      <c r="F137" s="160" t="s">
        <v>1169</v>
      </c>
      <c r="G137" s="161" t="s">
        <v>231</v>
      </c>
      <c r="H137" s="162">
        <v>186.35400000000001</v>
      </c>
      <c r="I137" s="163">
        <v>7.8</v>
      </c>
      <c r="J137" s="163">
        <f t="shared" si="10"/>
        <v>1453.56</v>
      </c>
      <c r="K137" s="164"/>
      <c r="L137" s="165"/>
      <c r="M137" s="166" t="s">
        <v>1</v>
      </c>
      <c r="N137" s="167" t="s">
        <v>35</v>
      </c>
      <c r="O137" s="154">
        <v>0</v>
      </c>
      <c r="P137" s="154">
        <f t="shared" si="11"/>
        <v>0</v>
      </c>
      <c r="Q137" s="154">
        <v>0.184</v>
      </c>
      <c r="R137" s="154">
        <f t="shared" si="12"/>
        <v>34.289135999999999</v>
      </c>
      <c r="S137" s="154">
        <v>0</v>
      </c>
      <c r="T137" s="155">
        <f t="shared" si="1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191</v>
      </c>
      <c r="AT137" s="156" t="s">
        <v>285</v>
      </c>
      <c r="AU137" s="156" t="s">
        <v>182</v>
      </c>
      <c r="AY137" s="14" t="s">
        <v>175</v>
      </c>
      <c r="BE137" s="157">
        <f t="shared" si="14"/>
        <v>0</v>
      </c>
      <c r="BF137" s="157">
        <f t="shared" si="15"/>
        <v>1453.56</v>
      </c>
      <c r="BG137" s="157">
        <f t="shared" si="16"/>
        <v>0</v>
      </c>
      <c r="BH137" s="157">
        <f t="shared" si="17"/>
        <v>0</v>
      </c>
      <c r="BI137" s="157">
        <f t="shared" si="18"/>
        <v>0</v>
      </c>
      <c r="BJ137" s="14" t="s">
        <v>182</v>
      </c>
      <c r="BK137" s="157">
        <f t="shared" si="19"/>
        <v>1453.56</v>
      </c>
      <c r="BL137" s="14" t="s">
        <v>181</v>
      </c>
      <c r="BM137" s="156" t="s">
        <v>227</v>
      </c>
    </row>
    <row r="138" spans="1:65" s="12" customFormat="1" ht="22.8" customHeight="1">
      <c r="B138" s="132"/>
      <c r="D138" s="133" t="s">
        <v>68</v>
      </c>
      <c r="E138" s="142" t="s">
        <v>206</v>
      </c>
      <c r="F138" s="142" t="s">
        <v>344</v>
      </c>
      <c r="J138" s="143">
        <f>BK138</f>
        <v>4955.12</v>
      </c>
      <c r="L138" s="132"/>
      <c r="M138" s="136"/>
      <c r="N138" s="137"/>
      <c r="O138" s="137"/>
      <c r="P138" s="138">
        <f>SUM(P139:P154)</f>
        <v>69.784095000000008</v>
      </c>
      <c r="Q138" s="137"/>
      <c r="R138" s="138">
        <f>SUM(R139:R154)</f>
        <v>40.837341711999997</v>
      </c>
      <c r="S138" s="137"/>
      <c r="T138" s="139">
        <f>SUM(T139:T154)</f>
        <v>0</v>
      </c>
      <c r="AR138" s="133" t="s">
        <v>77</v>
      </c>
      <c r="AT138" s="140" t="s">
        <v>68</v>
      </c>
      <c r="AU138" s="140" t="s">
        <v>77</v>
      </c>
      <c r="AY138" s="133" t="s">
        <v>175</v>
      </c>
      <c r="BK138" s="141">
        <f>SUM(BK139:BK154)</f>
        <v>4955.12</v>
      </c>
    </row>
    <row r="139" spans="1:65" s="2" customFormat="1" ht="24.15" customHeight="1">
      <c r="A139" s="26"/>
      <c r="B139" s="144"/>
      <c r="C139" s="145" t="s">
        <v>228</v>
      </c>
      <c r="D139" s="145" t="s">
        <v>177</v>
      </c>
      <c r="E139" s="146" t="s">
        <v>1170</v>
      </c>
      <c r="F139" s="147" t="s">
        <v>1171</v>
      </c>
      <c r="G139" s="148" t="s">
        <v>254</v>
      </c>
      <c r="H139" s="149">
        <v>14</v>
      </c>
      <c r="I139" s="150">
        <v>11.63</v>
      </c>
      <c r="J139" s="150">
        <f t="shared" ref="J139:J154" si="20">ROUND(I139*H139,2)</f>
        <v>162.82</v>
      </c>
      <c r="K139" s="151"/>
      <c r="L139" s="27"/>
      <c r="M139" s="152" t="s">
        <v>1</v>
      </c>
      <c r="N139" s="153" t="s">
        <v>35</v>
      </c>
      <c r="O139" s="154">
        <v>0.746</v>
      </c>
      <c r="P139" s="154">
        <f t="shared" ref="P139:P154" si="21">O139*H139</f>
        <v>10.443999999999999</v>
      </c>
      <c r="Q139" s="154">
        <v>0.22133</v>
      </c>
      <c r="R139" s="154">
        <f t="shared" ref="R139:R154" si="22">Q139*H139</f>
        <v>3.0986199999999999</v>
      </c>
      <c r="S139" s="154">
        <v>0</v>
      </c>
      <c r="T139" s="155">
        <f t="shared" ref="T139:T154" si="23"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181</v>
      </c>
      <c r="AT139" s="156" t="s">
        <v>177</v>
      </c>
      <c r="AU139" s="156" t="s">
        <v>182</v>
      </c>
      <c r="AY139" s="14" t="s">
        <v>175</v>
      </c>
      <c r="BE139" s="157">
        <f t="shared" ref="BE139:BE154" si="24">IF(N139="základná",J139,0)</f>
        <v>0</v>
      </c>
      <c r="BF139" s="157">
        <f t="shared" ref="BF139:BF154" si="25">IF(N139="znížená",J139,0)</f>
        <v>162.82</v>
      </c>
      <c r="BG139" s="157">
        <f t="shared" ref="BG139:BG154" si="26">IF(N139="zákl. prenesená",J139,0)</f>
        <v>0</v>
      </c>
      <c r="BH139" s="157">
        <f t="shared" ref="BH139:BH154" si="27">IF(N139="zníž. prenesená",J139,0)</f>
        <v>0</v>
      </c>
      <c r="BI139" s="157">
        <f t="shared" ref="BI139:BI154" si="28">IF(N139="nulová",J139,0)</f>
        <v>0</v>
      </c>
      <c r="BJ139" s="14" t="s">
        <v>182</v>
      </c>
      <c r="BK139" s="157">
        <f t="shared" ref="BK139:BK154" si="29">ROUND(I139*H139,2)</f>
        <v>162.82</v>
      </c>
      <c r="BL139" s="14" t="s">
        <v>181</v>
      </c>
      <c r="BM139" s="156" t="s">
        <v>232</v>
      </c>
    </row>
    <row r="140" spans="1:65" s="2" customFormat="1" ht="33" customHeight="1">
      <c r="A140" s="26"/>
      <c r="B140" s="144"/>
      <c r="C140" s="158" t="s">
        <v>205</v>
      </c>
      <c r="D140" s="158" t="s">
        <v>285</v>
      </c>
      <c r="E140" s="159" t="s">
        <v>1172</v>
      </c>
      <c r="F140" s="160" t="s">
        <v>1173</v>
      </c>
      <c r="G140" s="161" t="s">
        <v>254</v>
      </c>
      <c r="H140" s="162">
        <v>10</v>
      </c>
      <c r="I140" s="163">
        <v>14.42</v>
      </c>
      <c r="J140" s="163">
        <f t="shared" si="20"/>
        <v>144.19999999999999</v>
      </c>
      <c r="K140" s="164"/>
      <c r="L140" s="165"/>
      <c r="M140" s="166" t="s">
        <v>1</v>
      </c>
      <c r="N140" s="167" t="s">
        <v>35</v>
      </c>
      <c r="O140" s="154">
        <v>0</v>
      </c>
      <c r="P140" s="154">
        <f t="shared" si="21"/>
        <v>0</v>
      </c>
      <c r="Q140" s="154">
        <v>2.9999999999999997E-4</v>
      </c>
      <c r="R140" s="154">
        <f t="shared" si="22"/>
        <v>2.9999999999999996E-3</v>
      </c>
      <c r="S140" s="154">
        <v>0</v>
      </c>
      <c r="T140" s="155">
        <f t="shared" si="2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191</v>
      </c>
      <c r="AT140" s="156" t="s">
        <v>285</v>
      </c>
      <c r="AU140" s="156" t="s">
        <v>182</v>
      </c>
      <c r="AY140" s="14" t="s">
        <v>175</v>
      </c>
      <c r="BE140" s="157">
        <f t="shared" si="24"/>
        <v>0</v>
      </c>
      <c r="BF140" s="157">
        <f t="shared" si="25"/>
        <v>144.19999999999999</v>
      </c>
      <c r="BG140" s="157">
        <f t="shared" si="26"/>
        <v>0</v>
      </c>
      <c r="BH140" s="157">
        <f t="shared" si="27"/>
        <v>0</v>
      </c>
      <c r="BI140" s="157">
        <f t="shared" si="28"/>
        <v>0</v>
      </c>
      <c r="BJ140" s="14" t="s">
        <v>182</v>
      </c>
      <c r="BK140" s="157">
        <f t="shared" si="29"/>
        <v>144.19999999999999</v>
      </c>
      <c r="BL140" s="14" t="s">
        <v>181</v>
      </c>
      <c r="BM140" s="156" t="s">
        <v>235</v>
      </c>
    </row>
    <row r="141" spans="1:65" s="2" customFormat="1" ht="33" customHeight="1">
      <c r="A141" s="26"/>
      <c r="B141" s="144"/>
      <c r="C141" s="158" t="s">
        <v>236</v>
      </c>
      <c r="D141" s="158" t="s">
        <v>285</v>
      </c>
      <c r="E141" s="159" t="s">
        <v>1174</v>
      </c>
      <c r="F141" s="160" t="s">
        <v>1175</v>
      </c>
      <c r="G141" s="161" t="s">
        <v>254</v>
      </c>
      <c r="H141" s="162">
        <v>1</v>
      </c>
      <c r="I141" s="163">
        <v>21.36</v>
      </c>
      <c r="J141" s="163">
        <f t="shared" si="20"/>
        <v>21.36</v>
      </c>
      <c r="K141" s="164"/>
      <c r="L141" s="165"/>
      <c r="M141" s="166" t="s">
        <v>1</v>
      </c>
      <c r="N141" s="167" t="s">
        <v>35</v>
      </c>
      <c r="O141" s="154">
        <v>0</v>
      </c>
      <c r="P141" s="154">
        <f t="shared" si="21"/>
        <v>0</v>
      </c>
      <c r="Q141" s="154">
        <v>6.6E-4</v>
      </c>
      <c r="R141" s="154">
        <f t="shared" si="22"/>
        <v>6.6E-4</v>
      </c>
      <c r="S141" s="154">
        <v>0</v>
      </c>
      <c r="T141" s="155">
        <f t="shared" si="2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191</v>
      </c>
      <c r="AT141" s="156" t="s">
        <v>285</v>
      </c>
      <c r="AU141" s="156" t="s">
        <v>182</v>
      </c>
      <c r="AY141" s="14" t="s">
        <v>175</v>
      </c>
      <c r="BE141" s="157">
        <f t="shared" si="24"/>
        <v>0</v>
      </c>
      <c r="BF141" s="157">
        <f t="shared" si="25"/>
        <v>21.36</v>
      </c>
      <c r="BG141" s="157">
        <f t="shared" si="26"/>
        <v>0</v>
      </c>
      <c r="BH141" s="157">
        <f t="shared" si="27"/>
        <v>0</v>
      </c>
      <c r="BI141" s="157">
        <f t="shared" si="28"/>
        <v>0</v>
      </c>
      <c r="BJ141" s="14" t="s">
        <v>182</v>
      </c>
      <c r="BK141" s="157">
        <f t="shared" si="29"/>
        <v>21.36</v>
      </c>
      <c r="BL141" s="14" t="s">
        <v>181</v>
      </c>
      <c r="BM141" s="156" t="s">
        <v>239</v>
      </c>
    </row>
    <row r="142" spans="1:65" s="2" customFormat="1" ht="24.15" customHeight="1">
      <c r="A142" s="26"/>
      <c r="B142" s="144"/>
      <c r="C142" s="158" t="s">
        <v>210</v>
      </c>
      <c r="D142" s="158" t="s">
        <v>285</v>
      </c>
      <c r="E142" s="159" t="s">
        <v>1176</v>
      </c>
      <c r="F142" s="160" t="s">
        <v>1177</v>
      </c>
      <c r="G142" s="161" t="s">
        <v>254</v>
      </c>
      <c r="H142" s="162">
        <v>1</v>
      </c>
      <c r="I142" s="163">
        <v>25.26</v>
      </c>
      <c r="J142" s="163">
        <f t="shared" si="20"/>
        <v>25.26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21"/>
        <v>0</v>
      </c>
      <c r="Q142" s="154">
        <v>9.3000000000000005E-4</v>
      </c>
      <c r="R142" s="154">
        <f t="shared" si="22"/>
        <v>9.3000000000000005E-4</v>
      </c>
      <c r="S142" s="154">
        <v>0</v>
      </c>
      <c r="T142" s="155">
        <f t="shared" si="2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191</v>
      </c>
      <c r="AT142" s="156" t="s">
        <v>285</v>
      </c>
      <c r="AU142" s="156" t="s">
        <v>182</v>
      </c>
      <c r="AY142" s="14" t="s">
        <v>175</v>
      </c>
      <c r="BE142" s="157">
        <f t="shared" si="24"/>
        <v>0</v>
      </c>
      <c r="BF142" s="157">
        <f t="shared" si="25"/>
        <v>25.26</v>
      </c>
      <c r="BG142" s="157">
        <f t="shared" si="26"/>
        <v>0</v>
      </c>
      <c r="BH142" s="157">
        <f t="shared" si="27"/>
        <v>0</v>
      </c>
      <c r="BI142" s="157">
        <f t="shared" si="28"/>
        <v>0</v>
      </c>
      <c r="BJ142" s="14" t="s">
        <v>182</v>
      </c>
      <c r="BK142" s="157">
        <f t="shared" si="29"/>
        <v>25.26</v>
      </c>
      <c r="BL142" s="14" t="s">
        <v>181</v>
      </c>
      <c r="BM142" s="156" t="s">
        <v>242</v>
      </c>
    </row>
    <row r="143" spans="1:65" s="2" customFormat="1" ht="24.15" customHeight="1">
      <c r="A143" s="26"/>
      <c r="B143" s="144"/>
      <c r="C143" s="158" t="s">
        <v>244</v>
      </c>
      <c r="D143" s="158" t="s">
        <v>285</v>
      </c>
      <c r="E143" s="159" t="s">
        <v>1178</v>
      </c>
      <c r="F143" s="160" t="s">
        <v>1179</v>
      </c>
      <c r="G143" s="161" t="s">
        <v>254</v>
      </c>
      <c r="H143" s="162">
        <v>1</v>
      </c>
      <c r="I143" s="163">
        <v>25.26</v>
      </c>
      <c r="J143" s="163">
        <f t="shared" si="20"/>
        <v>25.26</v>
      </c>
      <c r="K143" s="164"/>
      <c r="L143" s="165"/>
      <c r="M143" s="166" t="s">
        <v>1</v>
      </c>
      <c r="N143" s="167" t="s">
        <v>35</v>
      </c>
      <c r="O143" s="154">
        <v>0</v>
      </c>
      <c r="P143" s="154">
        <f t="shared" si="21"/>
        <v>0</v>
      </c>
      <c r="Q143" s="154">
        <v>9.3000000000000005E-4</v>
      </c>
      <c r="R143" s="154">
        <f t="shared" si="22"/>
        <v>9.3000000000000005E-4</v>
      </c>
      <c r="S143" s="154">
        <v>0</v>
      </c>
      <c r="T143" s="155">
        <f t="shared" si="2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191</v>
      </c>
      <c r="AT143" s="156" t="s">
        <v>285</v>
      </c>
      <c r="AU143" s="156" t="s">
        <v>182</v>
      </c>
      <c r="AY143" s="14" t="s">
        <v>175</v>
      </c>
      <c r="BE143" s="157">
        <f t="shared" si="24"/>
        <v>0</v>
      </c>
      <c r="BF143" s="157">
        <f t="shared" si="25"/>
        <v>25.26</v>
      </c>
      <c r="BG143" s="157">
        <f t="shared" si="26"/>
        <v>0</v>
      </c>
      <c r="BH143" s="157">
        <f t="shared" si="27"/>
        <v>0</v>
      </c>
      <c r="BI143" s="157">
        <f t="shared" si="28"/>
        <v>0</v>
      </c>
      <c r="BJ143" s="14" t="s">
        <v>182</v>
      </c>
      <c r="BK143" s="157">
        <f t="shared" si="29"/>
        <v>25.26</v>
      </c>
      <c r="BL143" s="14" t="s">
        <v>181</v>
      </c>
      <c r="BM143" s="156" t="s">
        <v>247</v>
      </c>
    </row>
    <row r="144" spans="1:65" s="2" customFormat="1" ht="37.799999999999997" customHeight="1">
      <c r="A144" s="26"/>
      <c r="B144" s="144"/>
      <c r="C144" s="158" t="s">
        <v>7</v>
      </c>
      <c r="D144" s="158" t="s">
        <v>285</v>
      </c>
      <c r="E144" s="159" t="s">
        <v>1180</v>
      </c>
      <c r="F144" s="160" t="s">
        <v>1181</v>
      </c>
      <c r="G144" s="161" t="s">
        <v>254</v>
      </c>
      <c r="H144" s="162">
        <v>1</v>
      </c>
      <c r="I144" s="163">
        <v>21.36</v>
      </c>
      <c r="J144" s="163">
        <f t="shared" si="20"/>
        <v>21.36</v>
      </c>
      <c r="K144" s="164"/>
      <c r="L144" s="165"/>
      <c r="M144" s="166" t="s">
        <v>1</v>
      </c>
      <c r="N144" s="167" t="s">
        <v>35</v>
      </c>
      <c r="O144" s="154">
        <v>0</v>
      </c>
      <c r="P144" s="154">
        <f t="shared" si="21"/>
        <v>0</v>
      </c>
      <c r="Q144" s="154">
        <v>6.6E-4</v>
      </c>
      <c r="R144" s="154">
        <f t="shared" si="22"/>
        <v>6.6E-4</v>
      </c>
      <c r="S144" s="154">
        <v>0</v>
      </c>
      <c r="T144" s="155">
        <f t="shared" si="2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191</v>
      </c>
      <c r="AT144" s="156" t="s">
        <v>285</v>
      </c>
      <c r="AU144" s="156" t="s">
        <v>182</v>
      </c>
      <c r="AY144" s="14" t="s">
        <v>175</v>
      </c>
      <c r="BE144" s="157">
        <f t="shared" si="24"/>
        <v>0</v>
      </c>
      <c r="BF144" s="157">
        <f t="shared" si="25"/>
        <v>21.36</v>
      </c>
      <c r="BG144" s="157">
        <f t="shared" si="26"/>
        <v>0</v>
      </c>
      <c r="BH144" s="157">
        <f t="shared" si="27"/>
        <v>0</v>
      </c>
      <c r="BI144" s="157">
        <f t="shared" si="28"/>
        <v>0</v>
      </c>
      <c r="BJ144" s="14" t="s">
        <v>182</v>
      </c>
      <c r="BK144" s="157">
        <f t="shared" si="29"/>
        <v>21.36</v>
      </c>
      <c r="BL144" s="14" t="s">
        <v>181</v>
      </c>
      <c r="BM144" s="156" t="s">
        <v>250</v>
      </c>
    </row>
    <row r="145" spans="1:65" s="2" customFormat="1" ht="24.15" customHeight="1">
      <c r="A145" s="26"/>
      <c r="B145" s="144"/>
      <c r="C145" s="145" t="s">
        <v>251</v>
      </c>
      <c r="D145" s="145" t="s">
        <v>177</v>
      </c>
      <c r="E145" s="146" t="s">
        <v>1182</v>
      </c>
      <c r="F145" s="147" t="s">
        <v>1183</v>
      </c>
      <c r="G145" s="148" t="s">
        <v>231</v>
      </c>
      <c r="H145" s="149">
        <v>18</v>
      </c>
      <c r="I145" s="150">
        <v>11.25</v>
      </c>
      <c r="J145" s="150">
        <f t="shared" si="20"/>
        <v>202.5</v>
      </c>
      <c r="K145" s="151"/>
      <c r="L145" s="27"/>
      <c r="M145" s="152" t="s">
        <v>1</v>
      </c>
      <c r="N145" s="153" t="s">
        <v>35</v>
      </c>
      <c r="O145" s="154">
        <v>0.68400000000000005</v>
      </c>
      <c r="P145" s="154">
        <f t="shared" si="21"/>
        <v>12.312000000000001</v>
      </c>
      <c r="Q145" s="154">
        <v>1.3999999999999999E-4</v>
      </c>
      <c r="R145" s="154">
        <f t="shared" si="22"/>
        <v>2.5199999999999997E-3</v>
      </c>
      <c r="S145" s="154">
        <v>0</v>
      </c>
      <c r="T145" s="155">
        <f t="shared" si="2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181</v>
      </c>
      <c r="AT145" s="156" t="s">
        <v>177</v>
      </c>
      <c r="AU145" s="156" t="s">
        <v>182</v>
      </c>
      <c r="AY145" s="14" t="s">
        <v>175</v>
      </c>
      <c r="BE145" s="157">
        <f t="shared" si="24"/>
        <v>0</v>
      </c>
      <c r="BF145" s="157">
        <f t="shared" si="25"/>
        <v>202.5</v>
      </c>
      <c r="BG145" s="157">
        <f t="shared" si="26"/>
        <v>0</v>
      </c>
      <c r="BH145" s="157">
        <f t="shared" si="27"/>
        <v>0</v>
      </c>
      <c r="BI145" s="157">
        <f t="shared" si="28"/>
        <v>0</v>
      </c>
      <c r="BJ145" s="14" t="s">
        <v>182</v>
      </c>
      <c r="BK145" s="157">
        <f t="shared" si="29"/>
        <v>202.5</v>
      </c>
      <c r="BL145" s="14" t="s">
        <v>181</v>
      </c>
      <c r="BM145" s="156" t="s">
        <v>255</v>
      </c>
    </row>
    <row r="146" spans="1:65" s="2" customFormat="1" ht="24.15" customHeight="1">
      <c r="A146" s="26"/>
      <c r="B146" s="144"/>
      <c r="C146" s="158" t="s">
        <v>217</v>
      </c>
      <c r="D146" s="158" t="s">
        <v>285</v>
      </c>
      <c r="E146" s="159" t="s">
        <v>1184</v>
      </c>
      <c r="F146" s="160" t="s">
        <v>1185</v>
      </c>
      <c r="G146" s="161" t="s">
        <v>1068</v>
      </c>
      <c r="H146" s="162">
        <v>81</v>
      </c>
      <c r="I146" s="163">
        <v>1.39</v>
      </c>
      <c r="J146" s="163">
        <f t="shared" si="20"/>
        <v>112.59</v>
      </c>
      <c r="K146" s="164"/>
      <c r="L146" s="165"/>
      <c r="M146" s="166" t="s">
        <v>1</v>
      </c>
      <c r="N146" s="167" t="s">
        <v>35</v>
      </c>
      <c r="O146" s="154">
        <v>0</v>
      </c>
      <c r="P146" s="154">
        <f t="shared" si="21"/>
        <v>0</v>
      </c>
      <c r="Q146" s="154">
        <v>1E-3</v>
      </c>
      <c r="R146" s="154">
        <f t="shared" si="22"/>
        <v>8.1000000000000003E-2</v>
      </c>
      <c r="S146" s="154">
        <v>0</v>
      </c>
      <c r="T146" s="155">
        <f t="shared" si="2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191</v>
      </c>
      <c r="AT146" s="156" t="s">
        <v>285</v>
      </c>
      <c r="AU146" s="156" t="s">
        <v>182</v>
      </c>
      <c r="AY146" s="14" t="s">
        <v>175</v>
      </c>
      <c r="BE146" s="157">
        <f t="shared" si="24"/>
        <v>0</v>
      </c>
      <c r="BF146" s="157">
        <f t="shared" si="25"/>
        <v>112.59</v>
      </c>
      <c r="BG146" s="157">
        <f t="shared" si="26"/>
        <v>0</v>
      </c>
      <c r="BH146" s="157">
        <f t="shared" si="27"/>
        <v>0</v>
      </c>
      <c r="BI146" s="157">
        <f t="shared" si="28"/>
        <v>0</v>
      </c>
      <c r="BJ146" s="14" t="s">
        <v>182</v>
      </c>
      <c r="BK146" s="157">
        <f t="shared" si="29"/>
        <v>112.59</v>
      </c>
      <c r="BL146" s="14" t="s">
        <v>181</v>
      </c>
      <c r="BM146" s="156" t="s">
        <v>258</v>
      </c>
    </row>
    <row r="147" spans="1:65" s="2" customFormat="1" ht="37.799999999999997" customHeight="1">
      <c r="A147" s="26"/>
      <c r="B147" s="144"/>
      <c r="C147" s="145" t="s">
        <v>259</v>
      </c>
      <c r="D147" s="145" t="s">
        <v>177</v>
      </c>
      <c r="E147" s="146" t="s">
        <v>1186</v>
      </c>
      <c r="F147" s="147" t="s">
        <v>1187</v>
      </c>
      <c r="G147" s="148" t="s">
        <v>314</v>
      </c>
      <c r="H147" s="149">
        <v>100.2</v>
      </c>
      <c r="I147" s="150">
        <v>5.31</v>
      </c>
      <c r="J147" s="150">
        <f t="shared" si="20"/>
        <v>532.05999999999995</v>
      </c>
      <c r="K147" s="151"/>
      <c r="L147" s="27"/>
      <c r="M147" s="152" t="s">
        <v>1</v>
      </c>
      <c r="N147" s="153" t="s">
        <v>35</v>
      </c>
      <c r="O147" s="154">
        <v>0.13200000000000001</v>
      </c>
      <c r="P147" s="154">
        <f t="shared" si="21"/>
        <v>13.226400000000002</v>
      </c>
      <c r="Q147" s="154">
        <v>9.7930000000000003E-2</v>
      </c>
      <c r="R147" s="154">
        <f t="shared" si="22"/>
        <v>9.8125860000000014</v>
      </c>
      <c r="S147" s="154">
        <v>0</v>
      </c>
      <c r="T147" s="155">
        <f t="shared" si="2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181</v>
      </c>
      <c r="AT147" s="156" t="s">
        <v>177</v>
      </c>
      <c r="AU147" s="156" t="s">
        <v>182</v>
      </c>
      <c r="AY147" s="14" t="s">
        <v>175</v>
      </c>
      <c r="BE147" s="157">
        <f t="shared" si="24"/>
        <v>0</v>
      </c>
      <c r="BF147" s="157">
        <f t="shared" si="25"/>
        <v>532.05999999999995</v>
      </c>
      <c r="BG147" s="157">
        <f t="shared" si="26"/>
        <v>0</v>
      </c>
      <c r="BH147" s="157">
        <f t="shared" si="27"/>
        <v>0</v>
      </c>
      <c r="BI147" s="157">
        <f t="shared" si="28"/>
        <v>0</v>
      </c>
      <c r="BJ147" s="14" t="s">
        <v>182</v>
      </c>
      <c r="BK147" s="157">
        <f t="shared" si="29"/>
        <v>532.05999999999995</v>
      </c>
      <c r="BL147" s="14" t="s">
        <v>181</v>
      </c>
      <c r="BM147" s="156" t="s">
        <v>262</v>
      </c>
    </row>
    <row r="148" spans="1:65" s="2" customFormat="1" ht="21.75" customHeight="1">
      <c r="A148" s="26"/>
      <c r="B148" s="144"/>
      <c r="C148" s="158" t="s">
        <v>220</v>
      </c>
      <c r="D148" s="158" t="s">
        <v>285</v>
      </c>
      <c r="E148" s="159" t="s">
        <v>1188</v>
      </c>
      <c r="F148" s="160" t="s">
        <v>1189</v>
      </c>
      <c r="G148" s="161" t="s">
        <v>254</v>
      </c>
      <c r="H148" s="162">
        <v>101.202</v>
      </c>
      <c r="I148" s="163">
        <v>2.15</v>
      </c>
      <c r="J148" s="163">
        <f t="shared" si="20"/>
        <v>217.58</v>
      </c>
      <c r="K148" s="164"/>
      <c r="L148" s="165"/>
      <c r="M148" s="166" t="s">
        <v>1</v>
      </c>
      <c r="N148" s="167" t="s">
        <v>35</v>
      </c>
      <c r="O148" s="154">
        <v>0</v>
      </c>
      <c r="P148" s="154">
        <f t="shared" si="21"/>
        <v>0</v>
      </c>
      <c r="Q148" s="154">
        <v>2.3E-2</v>
      </c>
      <c r="R148" s="154">
        <f t="shared" si="22"/>
        <v>2.3276460000000001</v>
      </c>
      <c r="S148" s="154">
        <v>0</v>
      </c>
      <c r="T148" s="155">
        <f t="shared" si="2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191</v>
      </c>
      <c r="AT148" s="156" t="s">
        <v>285</v>
      </c>
      <c r="AU148" s="156" t="s">
        <v>182</v>
      </c>
      <c r="AY148" s="14" t="s">
        <v>175</v>
      </c>
      <c r="BE148" s="157">
        <f t="shared" si="24"/>
        <v>0</v>
      </c>
      <c r="BF148" s="157">
        <f t="shared" si="25"/>
        <v>217.58</v>
      </c>
      <c r="BG148" s="157">
        <f t="shared" si="26"/>
        <v>0</v>
      </c>
      <c r="BH148" s="157">
        <f t="shared" si="27"/>
        <v>0</v>
      </c>
      <c r="BI148" s="157">
        <f t="shared" si="28"/>
        <v>0</v>
      </c>
      <c r="BJ148" s="14" t="s">
        <v>182</v>
      </c>
      <c r="BK148" s="157">
        <f t="shared" si="29"/>
        <v>217.58</v>
      </c>
      <c r="BL148" s="14" t="s">
        <v>181</v>
      </c>
      <c r="BM148" s="156" t="s">
        <v>265</v>
      </c>
    </row>
    <row r="149" spans="1:65" s="2" customFormat="1" ht="33" customHeight="1">
      <c r="A149" s="26"/>
      <c r="B149" s="144"/>
      <c r="C149" s="145" t="s">
        <v>267</v>
      </c>
      <c r="D149" s="145" t="s">
        <v>177</v>
      </c>
      <c r="E149" s="146" t="s">
        <v>1190</v>
      </c>
      <c r="F149" s="147" t="s">
        <v>1191</v>
      </c>
      <c r="G149" s="148" t="s">
        <v>314</v>
      </c>
      <c r="H149" s="149">
        <v>58</v>
      </c>
      <c r="I149" s="150">
        <v>7.09</v>
      </c>
      <c r="J149" s="150">
        <f t="shared" si="20"/>
        <v>411.22</v>
      </c>
      <c r="K149" s="151"/>
      <c r="L149" s="27"/>
      <c r="M149" s="152" t="s">
        <v>1</v>
      </c>
      <c r="N149" s="153" t="s">
        <v>35</v>
      </c>
      <c r="O149" s="154">
        <v>0.32</v>
      </c>
      <c r="P149" s="154">
        <f t="shared" si="21"/>
        <v>18.559999999999999</v>
      </c>
      <c r="Q149" s="154">
        <v>0.19843116</v>
      </c>
      <c r="R149" s="154">
        <f t="shared" si="22"/>
        <v>11.509007280000001</v>
      </c>
      <c r="S149" s="154">
        <v>0</v>
      </c>
      <c r="T149" s="155">
        <f t="shared" si="2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181</v>
      </c>
      <c r="AT149" s="156" t="s">
        <v>177</v>
      </c>
      <c r="AU149" s="156" t="s">
        <v>182</v>
      </c>
      <c r="AY149" s="14" t="s">
        <v>175</v>
      </c>
      <c r="BE149" s="157">
        <f t="shared" si="24"/>
        <v>0</v>
      </c>
      <c r="BF149" s="157">
        <f t="shared" si="25"/>
        <v>411.22</v>
      </c>
      <c r="BG149" s="157">
        <f t="shared" si="26"/>
        <v>0</v>
      </c>
      <c r="BH149" s="157">
        <f t="shared" si="27"/>
        <v>0</v>
      </c>
      <c r="BI149" s="157">
        <f t="shared" si="28"/>
        <v>0</v>
      </c>
      <c r="BJ149" s="14" t="s">
        <v>182</v>
      </c>
      <c r="BK149" s="157">
        <f t="shared" si="29"/>
        <v>411.22</v>
      </c>
      <c r="BL149" s="14" t="s">
        <v>181</v>
      </c>
      <c r="BM149" s="156" t="s">
        <v>270</v>
      </c>
    </row>
    <row r="150" spans="1:65" s="2" customFormat="1" ht="24.15" customHeight="1">
      <c r="A150" s="26"/>
      <c r="B150" s="144"/>
      <c r="C150" s="158" t="s">
        <v>224</v>
      </c>
      <c r="D150" s="158" t="s">
        <v>285</v>
      </c>
      <c r="E150" s="159" t="s">
        <v>1192</v>
      </c>
      <c r="F150" s="160" t="s">
        <v>1193</v>
      </c>
      <c r="G150" s="161" t="s">
        <v>254</v>
      </c>
      <c r="H150" s="162">
        <v>58.58</v>
      </c>
      <c r="I150" s="163">
        <v>3.54</v>
      </c>
      <c r="J150" s="163">
        <f t="shared" si="20"/>
        <v>207.37</v>
      </c>
      <c r="K150" s="164"/>
      <c r="L150" s="165"/>
      <c r="M150" s="166" t="s">
        <v>1</v>
      </c>
      <c r="N150" s="167" t="s">
        <v>35</v>
      </c>
      <c r="O150" s="154">
        <v>0</v>
      </c>
      <c r="P150" s="154">
        <f t="shared" si="21"/>
        <v>0</v>
      </c>
      <c r="Q150" s="154">
        <v>8.5000000000000006E-2</v>
      </c>
      <c r="R150" s="154">
        <f t="shared" si="22"/>
        <v>4.9793000000000003</v>
      </c>
      <c r="S150" s="154">
        <v>0</v>
      </c>
      <c r="T150" s="155">
        <f t="shared" si="2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191</v>
      </c>
      <c r="AT150" s="156" t="s">
        <v>285</v>
      </c>
      <c r="AU150" s="156" t="s">
        <v>182</v>
      </c>
      <c r="AY150" s="14" t="s">
        <v>175</v>
      </c>
      <c r="BE150" s="157">
        <f t="shared" si="24"/>
        <v>0</v>
      </c>
      <c r="BF150" s="157">
        <f t="shared" si="25"/>
        <v>207.37</v>
      </c>
      <c r="BG150" s="157">
        <f t="shared" si="26"/>
        <v>0</v>
      </c>
      <c r="BH150" s="157">
        <f t="shared" si="27"/>
        <v>0</v>
      </c>
      <c r="BI150" s="157">
        <f t="shared" si="28"/>
        <v>0</v>
      </c>
      <c r="BJ150" s="14" t="s">
        <v>182</v>
      </c>
      <c r="BK150" s="157">
        <f t="shared" si="29"/>
        <v>207.37</v>
      </c>
      <c r="BL150" s="14" t="s">
        <v>181</v>
      </c>
      <c r="BM150" s="156" t="s">
        <v>273</v>
      </c>
    </row>
    <row r="151" spans="1:65" s="2" customFormat="1" ht="33" customHeight="1">
      <c r="A151" s="26"/>
      <c r="B151" s="144"/>
      <c r="C151" s="145" t="s">
        <v>274</v>
      </c>
      <c r="D151" s="145" t="s">
        <v>177</v>
      </c>
      <c r="E151" s="146" t="s">
        <v>1194</v>
      </c>
      <c r="F151" s="147" t="s">
        <v>1195</v>
      </c>
      <c r="G151" s="148" t="s">
        <v>314</v>
      </c>
      <c r="H151" s="149">
        <v>31.15</v>
      </c>
      <c r="I151" s="150">
        <v>11.25</v>
      </c>
      <c r="J151" s="150">
        <f t="shared" si="20"/>
        <v>350.44</v>
      </c>
      <c r="K151" s="151"/>
      <c r="L151" s="27"/>
      <c r="M151" s="152" t="s">
        <v>1</v>
      </c>
      <c r="N151" s="153" t="s">
        <v>35</v>
      </c>
      <c r="O151" s="154">
        <v>0.48930000000000001</v>
      </c>
      <c r="P151" s="154">
        <f t="shared" si="21"/>
        <v>15.241695</v>
      </c>
      <c r="Q151" s="154">
        <v>0.28127567999999997</v>
      </c>
      <c r="R151" s="154">
        <f t="shared" si="22"/>
        <v>8.7617374319999985</v>
      </c>
      <c r="S151" s="154">
        <v>0</v>
      </c>
      <c r="T151" s="155">
        <f t="shared" si="2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181</v>
      </c>
      <c r="AT151" s="156" t="s">
        <v>177</v>
      </c>
      <c r="AU151" s="156" t="s">
        <v>182</v>
      </c>
      <c r="AY151" s="14" t="s">
        <v>175</v>
      </c>
      <c r="BE151" s="157">
        <f t="shared" si="24"/>
        <v>0</v>
      </c>
      <c r="BF151" s="157">
        <f t="shared" si="25"/>
        <v>350.44</v>
      </c>
      <c r="BG151" s="157">
        <f t="shared" si="26"/>
        <v>0</v>
      </c>
      <c r="BH151" s="157">
        <f t="shared" si="27"/>
        <v>0</v>
      </c>
      <c r="BI151" s="157">
        <f t="shared" si="28"/>
        <v>0</v>
      </c>
      <c r="BJ151" s="14" t="s">
        <v>182</v>
      </c>
      <c r="BK151" s="157">
        <f t="shared" si="29"/>
        <v>350.44</v>
      </c>
      <c r="BL151" s="14" t="s">
        <v>181</v>
      </c>
      <c r="BM151" s="156" t="s">
        <v>277</v>
      </c>
    </row>
    <row r="152" spans="1:65" s="2" customFormat="1" ht="24.15" customHeight="1">
      <c r="A152" s="26"/>
      <c r="B152" s="144"/>
      <c r="C152" s="158" t="s">
        <v>227</v>
      </c>
      <c r="D152" s="158" t="s">
        <v>285</v>
      </c>
      <c r="E152" s="159" t="s">
        <v>1196</v>
      </c>
      <c r="F152" s="160" t="s">
        <v>1197</v>
      </c>
      <c r="G152" s="161" t="s">
        <v>254</v>
      </c>
      <c r="H152" s="162">
        <v>31.15</v>
      </c>
      <c r="I152" s="163">
        <v>27.72</v>
      </c>
      <c r="J152" s="163">
        <f t="shared" si="20"/>
        <v>863.48</v>
      </c>
      <c r="K152" s="164"/>
      <c r="L152" s="165"/>
      <c r="M152" s="166" t="s">
        <v>1</v>
      </c>
      <c r="N152" s="167" t="s">
        <v>35</v>
      </c>
      <c r="O152" s="154">
        <v>0</v>
      </c>
      <c r="P152" s="154">
        <f t="shared" si="21"/>
        <v>0</v>
      </c>
      <c r="Q152" s="154">
        <v>2.5000000000000001E-3</v>
      </c>
      <c r="R152" s="154">
        <f t="shared" si="22"/>
        <v>7.7875E-2</v>
      </c>
      <c r="S152" s="154">
        <v>0</v>
      </c>
      <c r="T152" s="155">
        <f t="shared" si="2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191</v>
      </c>
      <c r="AT152" s="156" t="s">
        <v>285</v>
      </c>
      <c r="AU152" s="156" t="s">
        <v>182</v>
      </c>
      <c r="AY152" s="14" t="s">
        <v>175</v>
      </c>
      <c r="BE152" s="157">
        <f t="shared" si="24"/>
        <v>0</v>
      </c>
      <c r="BF152" s="157">
        <f t="shared" si="25"/>
        <v>863.48</v>
      </c>
      <c r="BG152" s="157">
        <f t="shared" si="26"/>
        <v>0</v>
      </c>
      <c r="BH152" s="157">
        <f t="shared" si="27"/>
        <v>0</v>
      </c>
      <c r="BI152" s="157">
        <f t="shared" si="28"/>
        <v>0</v>
      </c>
      <c r="BJ152" s="14" t="s">
        <v>182</v>
      </c>
      <c r="BK152" s="157">
        <f t="shared" si="29"/>
        <v>863.48</v>
      </c>
      <c r="BL152" s="14" t="s">
        <v>181</v>
      </c>
      <c r="BM152" s="156" t="s">
        <v>280</v>
      </c>
    </row>
    <row r="153" spans="1:65" s="2" customFormat="1" ht="33" customHeight="1">
      <c r="A153" s="26"/>
      <c r="B153" s="144"/>
      <c r="C153" s="158" t="s">
        <v>281</v>
      </c>
      <c r="D153" s="158" t="s">
        <v>285</v>
      </c>
      <c r="E153" s="159" t="s">
        <v>1198</v>
      </c>
      <c r="F153" s="160" t="s">
        <v>1199</v>
      </c>
      <c r="G153" s="161" t="s">
        <v>254</v>
      </c>
      <c r="H153" s="162">
        <v>2</v>
      </c>
      <c r="I153" s="163">
        <v>5.05</v>
      </c>
      <c r="J153" s="163">
        <f t="shared" si="20"/>
        <v>10.1</v>
      </c>
      <c r="K153" s="164"/>
      <c r="L153" s="165"/>
      <c r="M153" s="166" t="s">
        <v>1</v>
      </c>
      <c r="N153" s="167" t="s">
        <v>35</v>
      </c>
      <c r="O153" s="154">
        <v>0</v>
      </c>
      <c r="P153" s="154">
        <f t="shared" si="21"/>
        <v>0</v>
      </c>
      <c r="Q153" s="154">
        <v>1E-4</v>
      </c>
      <c r="R153" s="154">
        <f t="shared" si="22"/>
        <v>2.0000000000000001E-4</v>
      </c>
      <c r="S153" s="154">
        <v>0</v>
      </c>
      <c r="T153" s="155">
        <f t="shared" si="2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191</v>
      </c>
      <c r="AT153" s="156" t="s">
        <v>285</v>
      </c>
      <c r="AU153" s="156" t="s">
        <v>182</v>
      </c>
      <c r="AY153" s="14" t="s">
        <v>175</v>
      </c>
      <c r="BE153" s="157">
        <f t="shared" si="24"/>
        <v>0</v>
      </c>
      <c r="BF153" s="157">
        <f t="shared" si="25"/>
        <v>10.1</v>
      </c>
      <c r="BG153" s="157">
        <f t="shared" si="26"/>
        <v>0</v>
      </c>
      <c r="BH153" s="157">
        <f t="shared" si="27"/>
        <v>0</v>
      </c>
      <c r="BI153" s="157">
        <f t="shared" si="28"/>
        <v>0</v>
      </c>
      <c r="BJ153" s="14" t="s">
        <v>182</v>
      </c>
      <c r="BK153" s="157">
        <f t="shared" si="29"/>
        <v>10.1</v>
      </c>
      <c r="BL153" s="14" t="s">
        <v>181</v>
      </c>
      <c r="BM153" s="156" t="s">
        <v>284</v>
      </c>
    </row>
    <row r="154" spans="1:65" s="2" customFormat="1" ht="49.05" customHeight="1">
      <c r="A154" s="26"/>
      <c r="B154" s="144"/>
      <c r="C154" s="158" t="s">
        <v>232</v>
      </c>
      <c r="D154" s="158" t="s">
        <v>285</v>
      </c>
      <c r="E154" s="159" t="s">
        <v>1200</v>
      </c>
      <c r="F154" s="160" t="s">
        <v>1201</v>
      </c>
      <c r="G154" s="161" t="s">
        <v>254</v>
      </c>
      <c r="H154" s="162">
        <v>31.15</v>
      </c>
      <c r="I154" s="163">
        <v>52.89</v>
      </c>
      <c r="J154" s="163">
        <f t="shared" si="20"/>
        <v>1647.52</v>
      </c>
      <c r="K154" s="164"/>
      <c r="L154" s="165"/>
      <c r="M154" s="172" t="s">
        <v>1</v>
      </c>
      <c r="N154" s="173" t="s">
        <v>35</v>
      </c>
      <c r="O154" s="170">
        <v>0</v>
      </c>
      <c r="P154" s="170">
        <f t="shared" si="21"/>
        <v>0</v>
      </c>
      <c r="Q154" s="170">
        <v>5.7999999999999996E-3</v>
      </c>
      <c r="R154" s="170">
        <f t="shared" si="22"/>
        <v>0.18066999999999997</v>
      </c>
      <c r="S154" s="170">
        <v>0</v>
      </c>
      <c r="T154" s="171">
        <f t="shared" si="2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191</v>
      </c>
      <c r="AT154" s="156" t="s">
        <v>285</v>
      </c>
      <c r="AU154" s="156" t="s">
        <v>182</v>
      </c>
      <c r="AY154" s="14" t="s">
        <v>175</v>
      </c>
      <c r="BE154" s="157">
        <f t="shared" si="24"/>
        <v>0</v>
      </c>
      <c r="BF154" s="157">
        <f t="shared" si="25"/>
        <v>1647.52</v>
      </c>
      <c r="BG154" s="157">
        <f t="shared" si="26"/>
        <v>0</v>
      </c>
      <c r="BH154" s="157">
        <f t="shared" si="27"/>
        <v>0</v>
      </c>
      <c r="BI154" s="157">
        <f t="shared" si="28"/>
        <v>0</v>
      </c>
      <c r="BJ154" s="14" t="s">
        <v>182</v>
      </c>
      <c r="BK154" s="157">
        <f t="shared" si="29"/>
        <v>1647.52</v>
      </c>
      <c r="BL154" s="14" t="s">
        <v>181</v>
      </c>
      <c r="BM154" s="156" t="s">
        <v>288</v>
      </c>
    </row>
    <row r="155" spans="1:65" s="2" customFormat="1" ht="6.9" customHeight="1">
      <c r="A155" s="26"/>
      <c r="B155" s="44"/>
      <c r="C155" s="45"/>
      <c r="D155" s="45"/>
      <c r="E155" s="45"/>
      <c r="F155" s="45"/>
      <c r="G155" s="45"/>
      <c r="H155" s="45"/>
      <c r="I155" s="45"/>
      <c r="J155" s="45"/>
      <c r="K155" s="45"/>
      <c r="L155" s="27"/>
      <c r="M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</row>
  </sheetData>
  <autoFilter ref="C119:K154" xr:uid="{00000000-0009-0000-0000-00000E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M155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106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1203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ROUND(J120, 2)</f>
        <v>14582.69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ROUND((SUM(BE120:BE154)),  2)</f>
        <v>0</v>
      </c>
      <c r="G33" s="98"/>
      <c r="H33" s="98"/>
      <c r="I33" s="99">
        <v>0.2</v>
      </c>
      <c r="J33" s="97">
        <f>ROUND(((SUM(BE120:BE154))*I33),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ROUND((SUM(BF120:BF154)),  2)</f>
        <v>14582.69</v>
      </c>
      <c r="G34" s="26"/>
      <c r="H34" s="26"/>
      <c r="I34" s="101">
        <v>0.2</v>
      </c>
      <c r="J34" s="100">
        <f>ROUND(((SUM(BF120:BF154))*I34),  2)</f>
        <v>2916.54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ROUND((SUM(BG120:BG154)),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ROUND((SUM(BH120:BH154)),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ROUND((SUM(BI120:BI154)),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17499.23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SO-05C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J120</f>
        <v>14582.689999999999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139</v>
      </c>
      <c r="E97" s="115"/>
      <c r="F97" s="115"/>
      <c r="G97" s="115"/>
      <c r="H97" s="115"/>
      <c r="I97" s="115"/>
      <c r="J97" s="116">
        <f>J121</f>
        <v>14582.689999999999</v>
      </c>
      <c r="L97" s="113"/>
    </row>
    <row r="98" spans="1:31" s="10" customFormat="1" ht="19.95" hidden="1" customHeight="1">
      <c r="B98" s="117"/>
      <c r="D98" s="118" t="s">
        <v>140</v>
      </c>
      <c r="E98" s="119"/>
      <c r="F98" s="119"/>
      <c r="G98" s="119"/>
      <c r="H98" s="119"/>
      <c r="I98" s="119"/>
      <c r="J98" s="120">
        <f>J122</f>
        <v>1745.73</v>
      </c>
      <c r="L98" s="117"/>
    </row>
    <row r="99" spans="1:31" s="10" customFormat="1" ht="19.95" hidden="1" customHeight="1">
      <c r="B99" s="117"/>
      <c r="D99" s="118" t="s">
        <v>1152</v>
      </c>
      <c r="E99" s="119"/>
      <c r="F99" s="119"/>
      <c r="G99" s="119"/>
      <c r="H99" s="119"/>
      <c r="I99" s="119"/>
      <c r="J99" s="120">
        <f>J131</f>
        <v>7881.84</v>
      </c>
      <c r="L99" s="117"/>
    </row>
    <row r="100" spans="1:31" s="10" customFormat="1" ht="19.95" hidden="1" customHeight="1">
      <c r="B100" s="117"/>
      <c r="D100" s="118" t="s">
        <v>145</v>
      </c>
      <c r="E100" s="119"/>
      <c r="F100" s="119"/>
      <c r="G100" s="119"/>
      <c r="H100" s="119"/>
      <c r="I100" s="119"/>
      <c r="J100" s="120">
        <f>J138</f>
        <v>4955.12</v>
      </c>
      <c r="L100" s="117"/>
    </row>
    <row r="101" spans="1:31" s="2" customFormat="1" ht="21.75" hidden="1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9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" hidden="1" customHeight="1">
      <c r="A102" s="26"/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ht="10.199999999999999" hidden="1"/>
    <row r="104" spans="1:31" ht="10.199999999999999" hidden="1"/>
    <row r="105" spans="1:31" ht="10.199999999999999" hidden="1"/>
    <row r="106" spans="1:31" s="2" customFormat="1" ht="6.9" customHeight="1">
      <c r="A106" s="26"/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" customHeight="1">
      <c r="A107" s="26"/>
      <c r="B107" s="27"/>
      <c r="C107" s="18" t="s">
        <v>161</v>
      </c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211" t="str">
        <f>E7</f>
        <v>Prestúpne Bývanie JELKA</v>
      </c>
      <c r="F110" s="212"/>
      <c r="G110" s="212"/>
      <c r="H110" s="212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132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177" t="str">
        <f>E9</f>
        <v>SO-05C - Rozpočet</v>
      </c>
      <c r="F112" s="213"/>
      <c r="G112" s="213"/>
      <c r="H112" s="213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17</v>
      </c>
      <c r="D114" s="26"/>
      <c r="E114" s="26"/>
      <c r="F114" s="21" t="str">
        <f>F12</f>
        <v xml:space="preserve"> </v>
      </c>
      <c r="G114" s="26"/>
      <c r="H114" s="26"/>
      <c r="I114" s="23" t="s">
        <v>19</v>
      </c>
      <c r="J114" s="52" t="str">
        <f>IF(J12="","",J12)</f>
        <v>1. 3. 2022</v>
      </c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15" customHeight="1">
      <c r="A116" s="26"/>
      <c r="B116" s="27"/>
      <c r="C116" s="23" t="s">
        <v>21</v>
      </c>
      <c r="D116" s="26"/>
      <c r="E116" s="26"/>
      <c r="F116" s="21" t="str">
        <f>E15</f>
        <v xml:space="preserve"> </v>
      </c>
      <c r="G116" s="26"/>
      <c r="H116" s="26"/>
      <c r="I116" s="23" t="s">
        <v>25</v>
      </c>
      <c r="J116" s="24" t="str">
        <f>E21</f>
        <v xml:space="preserve"> </v>
      </c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15" customHeight="1">
      <c r="A117" s="26"/>
      <c r="B117" s="27"/>
      <c r="C117" s="23" t="s">
        <v>24</v>
      </c>
      <c r="D117" s="26"/>
      <c r="E117" s="26"/>
      <c r="F117" s="21" t="str">
        <f>IF(E18="","",E18)</f>
        <v xml:space="preserve"> </v>
      </c>
      <c r="G117" s="26"/>
      <c r="H117" s="26"/>
      <c r="I117" s="23" t="s">
        <v>27</v>
      </c>
      <c r="J117" s="24" t="str">
        <f>E24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0.3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11" customFormat="1" ht="29.25" customHeight="1">
      <c r="A119" s="121"/>
      <c r="B119" s="122"/>
      <c r="C119" s="123" t="s">
        <v>162</v>
      </c>
      <c r="D119" s="124" t="s">
        <v>54</v>
      </c>
      <c r="E119" s="124" t="s">
        <v>50</v>
      </c>
      <c r="F119" s="124" t="s">
        <v>51</v>
      </c>
      <c r="G119" s="124" t="s">
        <v>163</v>
      </c>
      <c r="H119" s="124" t="s">
        <v>164</v>
      </c>
      <c r="I119" s="124" t="s">
        <v>165</v>
      </c>
      <c r="J119" s="125" t="s">
        <v>136</v>
      </c>
      <c r="K119" s="126" t="s">
        <v>166</v>
      </c>
      <c r="L119" s="127"/>
      <c r="M119" s="59" t="s">
        <v>1</v>
      </c>
      <c r="N119" s="60" t="s">
        <v>33</v>
      </c>
      <c r="O119" s="60" t="s">
        <v>167</v>
      </c>
      <c r="P119" s="60" t="s">
        <v>168</v>
      </c>
      <c r="Q119" s="60" t="s">
        <v>169</v>
      </c>
      <c r="R119" s="60" t="s">
        <v>170</v>
      </c>
      <c r="S119" s="60" t="s">
        <v>171</v>
      </c>
      <c r="T119" s="61" t="s">
        <v>172</v>
      </c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</row>
    <row r="120" spans="1:65" s="2" customFormat="1" ht="22.8" customHeight="1">
      <c r="A120" s="26"/>
      <c r="B120" s="27"/>
      <c r="C120" s="66" t="s">
        <v>137</v>
      </c>
      <c r="D120" s="26"/>
      <c r="E120" s="26"/>
      <c r="F120" s="26"/>
      <c r="G120" s="26"/>
      <c r="H120" s="26"/>
      <c r="I120" s="26"/>
      <c r="J120" s="128">
        <f>BK120</f>
        <v>14582.689999999999</v>
      </c>
      <c r="K120" s="26"/>
      <c r="L120" s="27"/>
      <c r="M120" s="62"/>
      <c r="N120" s="53"/>
      <c r="O120" s="63"/>
      <c r="P120" s="129">
        <f>P121</f>
        <v>360.71022629999993</v>
      </c>
      <c r="Q120" s="63"/>
      <c r="R120" s="129">
        <f>R121</f>
        <v>378.78239013199999</v>
      </c>
      <c r="S120" s="63"/>
      <c r="T120" s="130">
        <f>T121</f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T120" s="14" t="s">
        <v>68</v>
      </c>
      <c r="AU120" s="14" t="s">
        <v>138</v>
      </c>
      <c r="BK120" s="131">
        <f>BK121</f>
        <v>14582.689999999999</v>
      </c>
    </row>
    <row r="121" spans="1:65" s="12" customFormat="1" ht="25.95" customHeight="1">
      <c r="B121" s="132"/>
      <c r="D121" s="133" t="s">
        <v>68</v>
      </c>
      <c r="E121" s="134" t="s">
        <v>173</v>
      </c>
      <c r="F121" s="134" t="s">
        <v>174</v>
      </c>
      <c r="J121" s="135">
        <f>BK121</f>
        <v>14582.689999999999</v>
      </c>
      <c r="L121" s="132"/>
      <c r="M121" s="136"/>
      <c r="N121" s="137"/>
      <c r="O121" s="137"/>
      <c r="P121" s="138">
        <f>P122+P131+P138</f>
        <v>360.71022629999993</v>
      </c>
      <c r="Q121" s="137"/>
      <c r="R121" s="138">
        <f>R122+R131+R138</f>
        <v>378.78239013199999</v>
      </c>
      <c r="S121" s="137"/>
      <c r="T121" s="139">
        <f>T122+T131+T138</f>
        <v>0</v>
      </c>
      <c r="AR121" s="133" t="s">
        <v>77</v>
      </c>
      <c r="AT121" s="140" t="s">
        <v>68</v>
      </c>
      <c r="AU121" s="140" t="s">
        <v>69</v>
      </c>
      <c r="AY121" s="133" t="s">
        <v>175</v>
      </c>
      <c r="BK121" s="141">
        <f>BK122+BK131+BK138</f>
        <v>14582.689999999999</v>
      </c>
    </row>
    <row r="122" spans="1:65" s="12" customFormat="1" ht="22.8" customHeight="1">
      <c r="B122" s="132"/>
      <c r="D122" s="133" t="s">
        <v>68</v>
      </c>
      <c r="E122" s="142" t="s">
        <v>77</v>
      </c>
      <c r="F122" s="142" t="s">
        <v>176</v>
      </c>
      <c r="J122" s="143">
        <f>BK122</f>
        <v>1745.73</v>
      </c>
      <c r="L122" s="132"/>
      <c r="M122" s="136"/>
      <c r="N122" s="137"/>
      <c r="O122" s="137"/>
      <c r="P122" s="138">
        <f>SUM(P123:P130)</f>
        <v>84.800190399999991</v>
      </c>
      <c r="Q122" s="137"/>
      <c r="R122" s="138">
        <f>SUM(R123:R130)</f>
        <v>0</v>
      </c>
      <c r="S122" s="137"/>
      <c r="T122" s="139">
        <f>SUM(T123:T130)</f>
        <v>0</v>
      </c>
      <c r="AR122" s="133" t="s">
        <v>77</v>
      </c>
      <c r="AT122" s="140" t="s">
        <v>68</v>
      </c>
      <c r="AU122" s="140" t="s">
        <v>77</v>
      </c>
      <c r="AY122" s="133" t="s">
        <v>175</v>
      </c>
      <c r="BK122" s="141">
        <f>SUM(BK123:BK130)</f>
        <v>1745.73</v>
      </c>
    </row>
    <row r="123" spans="1:65" s="2" customFormat="1" ht="24.15" customHeight="1">
      <c r="A123" s="26"/>
      <c r="B123" s="144"/>
      <c r="C123" s="145" t="s">
        <v>77</v>
      </c>
      <c r="D123" s="145" t="s">
        <v>177</v>
      </c>
      <c r="E123" s="146" t="s">
        <v>1153</v>
      </c>
      <c r="F123" s="147" t="s">
        <v>1154</v>
      </c>
      <c r="G123" s="148" t="s">
        <v>180</v>
      </c>
      <c r="H123" s="149">
        <v>88.480999999999995</v>
      </c>
      <c r="I123" s="150">
        <v>2.2799999999999998</v>
      </c>
      <c r="J123" s="150">
        <f t="shared" ref="J123:J130" si="0">ROUND(I123*H123,2)</f>
        <v>201.74</v>
      </c>
      <c r="K123" s="151"/>
      <c r="L123" s="27"/>
      <c r="M123" s="152" t="s">
        <v>1</v>
      </c>
      <c r="N123" s="153" t="s">
        <v>35</v>
      </c>
      <c r="O123" s="154">
        <v>0.24299999999999999</v>
      </c>
      <c r="P123" s="154">
        <f t="shared" ref="P123:P130" si="1">O123*H123</f>
        <v>21.500882999999998</v>
      </c>
      <c r="Q123" s="154">
        <v>0</v>
      </c>
      <c r="R123" s="154">
        <f t="shared" ref="R123:R130" si="2">Q123*H123</f>
        <v>0</v>
      </c>
      <c r="S123" s="154">
        <v>0</v>
      </c>
      <c r="T123" s="155">
        <f t="shared" ref="T123:T130" si="3"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6" t="s">
        <v>181</v>
      </c>
      <c r="AT123" s="156" t="s">
        <v>177</v>
      </c>
      <c r="AU123" s="156" t="s">
        <v>182</v>
      </c>
      <c r="AY123" s="14" t="s">
        <v>175</v>
      </c>
      <c r="BE123" s="157">
        <f t="shared" ref="BE123:BE130" si="4">IF(N123="základná",J123,0)</f>
        <v>0</v>
      </c>
      <c r="BF123" s="157">
        <f t="shared" ref="BF123:BF130" si="5">IF(N123="znížená",J123,0)</f>
        <v>201.74</v>
      </c>
      <c r="BG123" s="157">
        <f t="shared" ref="BG123:BG130" si="6">IF(N123="zákl. prenesená",J123,0)</f>
        <v>0</v>
      </c>
      <c r="BH123" s="157">
        <f t="shared" ref="BH123:BH130" si="7">IF(N123="zníž. prenesená",J123,0)</f>
        <v>0</v>
      </c>
      <c r="BI123" s="157">
        <f t="shared" ref="BI123:BI130" si="8">IF(N123="nulová",J123,0)</f>
        <v>0</v>
      </c>
      <c r="BJ123" s="14" t="s">
        <v>182</v>
      </c>
      <c r="BK123" s="157">
        <f t="shared" ref="BK123:BK130" si="9">ROUND(I123*H123,2)</f>
        <v>201.74</v>
      </c>
      <c r="BL123" s="14" t="s">
        <v>181</v>
      </c>
      <c r="BM123" s="156" t="s">
        <v>182</v>
      </c>
    </row>
    <row r="124" spans="1:65" s="2" customFormat="1" ht="24.15" customHeight="1">
      <c r="A124" s="26"/>
      <c r="B124" s="144"/>
      <c r="C124" s="145" t="s">
        <v>182</v>
      </c>
      <c r="D124" s="145" t="s">
        <v>177</v>
      </c>
      <c r="E124" s="146" t="s">
        <v>1155</v>
      </c>
      <c r="F124" s="147" t="s">
        <v>1156</v>
      </c>
      <c r="G124" s="148" t="s">
        <v>180</v>
      </c>
      <c r="H124" s="149">
        <v>88.480999999999995</v>
      </c>
      <c r="I124" s="150">
        <v>0.62</v>
      </c>
      <c r="J124" s="150">
        <f t="shared" si="0"/>
        <v>54.86</v>
      </c>
      <c r="K124" s="151"/>
      <c r="L124" s="27"/>
      <c r="M124" s="152" t="s">
        <v>1</v>
      </c>
      <c r="N124" s="153" t="s">
        <v>35</v>
      </c>
      <c r="O124" s="154">
        <v>5.6000000000000001E-2</v>
      </c>
      <c r="P124" s="154">
        <f t="shared" si="1"/>
        <v>4.954936</v>
      </c>
      <c r="Q124" s="154">
        <v>0</v>
      </c>
      <c r="R124" s="154">
        <f t="shared" si="2"/>
        <v>0</v>
      </c>
      <c r="S124" s="154">
        <v>0</v>
      </c>
      <c r="T124" s="155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181</v>
      </c>
      <c r="AT124" s="156" t="s">
        <v>177</v>
      </c>
      <c r="AU124" s="156" t="s">
        <v>182</v>
      </c>
      <c r="AY124" s="14" t="s">
        <v>175</v>
      </c>
      <c r="BE124" s="157">
        <f t="shared" si="4"/>
        <v>0</v>
      </c>
      <c r="BF124" s="157">
        <f t="shared" si="5"/>
        <v>54.86</v>
      </c>
      <c r="BG124" s="157">
        <f t="shared" si="6"/>
        <v>0</v>
      </c>
      <c r="BH124" s="157">
        <f t="shared" si="7"/>
        <v>0</v>
      </c>
      <c r="BI124" s="157">
        <f t="shared" si="8"/>
        <v>0</v>
      </c>
      <c r="BJ124" s="14" t="s">
        <v>182</v>
      </c>
      <c r="BK124" s="157">
        <f t="shared" si="9"/>
        <v>54.86</v>
      </c>
      <c r="BL124" s="14" t="s">
        <v>181</v>
      </c>
      <c r="BM124" s="156" t="s">
        <v>181</v>
      </c>
    </row>
    <row r="125" spans="1:65" s="2" customFormat="1" ht="24.15" customHeight="1">
      <c r="A125" s="26"/>
      <c r="B125" s="144"/>
      <c r="C125" s="145" t="s">
        <v>185</v>
      </c>
      <c r="D125" s="145" t="s">
        <v>177</v>
      </c>
      <c r="E125" s="146" t="s">
        <v>189</v>
      </c>
      <c r="F125" s="147" t="s">
        <v>190</v>
      </c>
      <c r="G125" s="148" t="s">
        <v>180</v>
      </c>
      <c r="H125" s="149">
        <v>88.480999999999995</v>
      </c>
      <c r="I125" s="150">
        <v>0.98</v>
      </c>
      <c r="J125" s="150">
        <f t="shared" si="0"/>
        <v>86.71</v>
      </c>
      <c r="K125" s="151"/>
      <c r="L125" s="27"/>
      <c r="M125" s="152" t="s">
        <v>1</v>
      </c>
      <c r="N125" s="153" t="s">
        <v>35</v>
      </c>
      <c r="O125" s="154">
        <v>6.9000000000000006E-2</v>
      </c>
      <c r="P125" s="154">
        <f t="shared" si="1"/>
        <v>6.1051890000000002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181</v>
      </c>
      <c r="AT125" s="156" t="s">
        <v>177</v>
      </c>
      <c r="AU125" s="156" t="s">
        <v>182</v>
      </c>
      <c r="AY125" s="14" t="s">
        <v>175</v>
      </c>
      <c r="BE125" s="157">
        <f t="shared" si="4"/>
        <v>0</v>
      </c>
      <c r="BF125" s="157">
        <f t="shared" si="5"/>
        <v>86.71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182</v>
      </c>
      <c r="BK125" s="157">
        <f t="shared" si="9"/>
        <v>86.71</v>
      </c>
      <c r="BL125" s="14" t="s">
        <v>181</v>
      </c>
      <c r="BM125" s="156" t="s">
        <v>188</v>
      </c>
    </row>
    <row r="126" spans="1:65" s="2" customFormat="1" ht="37.799999999999997" customHeight="1">
      <c r="A126" s="26"/>
      <c r="B126" s="144"/>
      <c r="C126" s="145" t="s">
        <v>181</v>
      </c>
      <c r="D126" s="145" t="s">
        <v>177</v>
      </c>
      <c r="E126" s="146" t="s">
        <v>193</v>
      </c>
      <c r="F126" s="147" t="s">
        <v>194</v>
      </c>
      <c r="G126" s="148" t="s">
        <v>180</v>
      </c>
      <c r="H126" s="149">
        <v>88.480999999999995</v>
      </c>
      <c r="I126" s="150">
        <v>3.47</v>
      </c>
      <c r="J126" s="150">
        <f t="shared" si="0"/>
        <v>307.02999999999997</v>
      </c>
      <c r="K126" s="151"/>
      <c r="L126" s="27"/>
      <c r="M126" s="152" t="s">
        <v>1</v>
      </c>
      <c r="N126" s="153" t="s">
        <v>35</v>
      </c>
      <c r="O126" s="154">
        <v>9.8000000000000004E-2</v>
      </c>
      <c r="P126" s="154">
        <f t="shared" si="1"/>
        <v>8.6711379999999991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181</v>
      </c>
      <c r="AT126" s="156" t="s">
        <v>177</v>
      </c>
      <c r="AU126" s="156" t="s">
        <v>182</v>
      </c>
      <c r="AY126" s="14" t="s">
        <v>175</v>
      </c>
      <c r="BE126" s="157">
        <f t="shared" si="4"/>
        <v>0</v>
      </c>
      <c r="BF126" s="157">
        <f t="shared" si="5"/>
        <v>307.02999999999997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182</v>
      </c>
      <c r="BK126" s="157">
        <f t="shared" si="9"/>
        <v>307.02999999999997</v>
      </c>
      <c r="BL126" s="14" t="s">
        <v>181</v>
      </c>
      <c r="BM126" s="156" t="s">
        <v>191</v>
      </c>
    </row>
    <row r="127" spans="1:65" s="2" customFormat="1" ht="16.5" customHeight="1">
      <c r="A127" s="26"/>
      <c r="B127" s="144"/>
      <c r="C127" s="145" t="s">
        <v>192</v>
      </c>
      <c r="D127" s="145" t="s">
        <v>177</v>
      </c>
      <c r="E127" s="146" t="s">
        <v>196</v>
      </c>
      <c r="F127" s="147" t="s">
        <v>197</v>
      </c>
      <c r="G127" s="148" t="s">
        <v>180</v>
      </c>
      <c r="H127" s="149">
        <v>265.44299999999998</v>
      </c>
      <c r="I127" s="150">
        <v>0.45</v>
      </c>
      <c r="J127" s="150">
        <f t="shared" si="0"/>
        <v>119.45</v>
      </c>
      <c r="K127" s="151"/>
      <c r="L127" s="27"/>
      <c r="M127" s="152" t="s">
        <v>1</v>
      </c>
      <c r="N127" s="153" t="s">
        <v>35</v>
      </c>
      <c r="O127" s="154">
        <v>8.9999999999999993E-3</v>
      </c>
      <c r="P127" s="154">
        <f t="shared" si="1"/>
        <v>2.3889869999999997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181</v>
      </c>
      <c r="AT127" s="156" t="s">
        <v>177</v>
      </c>
      <c r="AU127" s="156" t="s">
        <v>182</v>
      </c>
      <c r="AY127" s="14" t="s">
        <v>175</v>
      </c>
      <c r="BE127" s="157">
        <f t="shared" si="4"/>
        <v>0</v>
      </c>
      <c r="BF127" s="157">
        <f t="shared" si="5"/>
        <v>119.45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182</v>
      </c>
      <c r="BK127" s="157">
        <f t="shared" si="9"/>
        <v>119.45</v>
      </c>
      <c r="BL127" s="14" t="s">
        <v>181</v>
      </c>
      <c r="BM127" s="156" t="s">
        <v>195</v>
      </c>
    </row>
    <row r="128" spans="1:65" s="2" customFormat="1" ht="24.15" customHeight="1">
      <c r="A128" s="26"/>
      <c r="B128" s="144"/>
      <c r="C128" s="145" t="s">
        <v>188</v>
      </c>
      <c r="D128" s="145" t="s">
        <v>177</v>
      </c>
      <c r="E128" s="146" t="s">
        <v>200</v>
      </c>
      <c r="F128" s="147" t="s">
        <v>201</v>
      </c>
      <c r="G128" s="148" t="s">
        <v>180</v>
      </c>
      <c r="H128" s="149">
        <v>88.480999999999995</v>
      </c>
      <c r="I128" s="150">
        <v>4.58</v>
      </c>
      <c r="J128" s="150">
        <f t="shared" si="0"/>
        <v>405.24</v>
      </c>
      <c r="K128" s="151"/>
      <c r="L128" s="27"/>
      <c r="M128" s="152" t="s">
        <v>1</v>
      </c>
      <c r="N128" s="153" t="s">
        <v>35</v>
      </c>
      <c r="O128" s="154">
        <v>0.46539999999999998</v>
      </c>
      <c r="P128" s="154">
        <f t="shared" si="1"/>
        <v>41.179057399999998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181</v>
      </c>
      <c r="AT128" s="156" t="s">
        <v>177</v>
      </c>
      <c r="AU128" s="156" t="s">
        <v>182</v>
      </c>
      <c r="AY128" s="14" t="s">
        <v>175</v>
      </c>
      <c r="BE128" s="157">
        <f t="shared" si="4"/>
        <v>0</v>
      </c>
      <c r="BF128" s="157">
        <f t="shared" si="5"/>
        <v>405.24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182</v>
      </c>
      <c r="BK128" s="157">
        <f t="shared" si="9"/>
        <v>405.24</v>
      </c>
      <c r="BL128" s="14" t="s">
        <v>181</v>
      </c>
      <c r="BM128" s="156" t="s">
        <v>198</v>
      </c>
    </row>
    <row r="129" spans="1:65" s="2" customFormat="1" ht="24.15" customHeight="1">
      <c r="A129" s="26"/>
      <c r="B129" s="144"/>
      <c r="C129" s="145" t="s">
        <v>199</v>
      </c>
      <c r="D129" s="145" t="s">
        <v>177</v>
      </c>
      <c r="E129" s="146" t="s">
        <v>203</v>
      </c>
      <c r="F129" s="147" t="s">
        <v>204</v>
      </c>
      <c r="G129" s="148" t="s">
        <v>180</v>
      </c>
      <c r="H129" s="149">
        <v>265.43</v>
      </c>
      <c r="I129" s="150">
        <v>0.23</v>
      </c>
      <c r="J129" s="150">
        <f t="shared" si="0"/>
        <v>61.05</v>
      </c>
      <c r="K129" s="151"/>
      <c r="L129" s="27"/>
      <c r="M129" s="152" t="s">
        <v>1</v>
      </c>
      <c r="N129" s="153" t="s">
        <v>35</v>
      </c>
      <c r="O129" s="154">
        <v>0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181</v>
      </c>
      <c r="AT129" s="156" t="s">
        <v>177</v>
      </c>
      <c r="AU129" s="156" t="s">
        <v>182</v>
      </c>
      <c r="AY129" s="14" t="s">
        <v>175</v>
      </c>
      <c r="BE129" s="157">
        <f t="shared" si="4"/>
        <v>0</v>
      </c>
      <c r="BF129" s="157">
        <f t="shared" si="5"/>
        <v>61.05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182</v>
      </c>
      <c r="BK129" s="157">
        <f t="shared" si="9"/>
        <v>61.05</v>
      </c>
      <c r="BL129" s="14" t="s">
        <v>181</v>
      </c>
      <c r="BM129" s="156" t="s">
        <v>202</v>
      </c>
    </row>
    <row r="130" spans="1:65" s="2" customFormat="1" ht="24.15" customHeight="1">
      <c r="A130" s="26"/>
      <c r="B130" s="144"/>
      <c r="C130" s="145" t="s">
        <v>191</v>
      </c>
      <c r="D130" s="145" t="s">
        <v>177</v>
      </c>
      <c r="E130" s="146" t="s">
        <v>207</v>
      </c>
      <c r="F130" s="147" t="s">
        <v>208</v>
      </c>
      <c r="G130" s="148" t="s">
        <v>209</v>
      </c>
      <c r="H130" s="149">
        <v>141.56899999999999</v>
      </c>
      <c r="I130" s="150">
        <v>3.6</v>
      </c>
      <c r="J130" s="150">
        <f t="shared" si="0"/>
        <v>509.65</v>
      </c>
      <c r="K130" s="151"/>
      <c r="L130" s="27"/>
      <c r="M130" s="152" t="s">
        <v>1</v>
      </c>
      <c r="N130" s="153" t="s">
        <v>35</v>
      </c>
      <c r="O130" s="154">
        <v>0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181</v>
      </c>
      <c r="AT130" s="156" t="s">
        <v>177</v>
      </c>
      <c r="AU130" s="156" t="s">
        <v>182</v>
      </c>
      <c r="AY130" s="14" t="s">
        <v>175</v>
      </c>
      <c r="BE130" s="157">
        <f t="shared" si="4"/>
        <v>0</v>
      </c>
      <c r="BF130" s="157">
        <f t="shared" si="5"/>
        <v>509.65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182</v>
      </c>
      <c r="BK130" s="157">
        <f t="shared" si="9"/>
        <v>509.65</v>
      </c>
      <c r="BL130" s="14" t="s">
        <v>181</v>
      </c>
      <c r="BM130" s="156" t="s">
        <v>205</v>
      </c>
    </row>
    <row r="131" spans="1:65" s="12" customFormat="1" ht="22.8" customHeight="1">
      <c r="B131" s="132"/>
      <c r="D131" s="133" t="s">
        <v>68</v>
      </c>
      <c r="E131" s="142" t="s">
        <v>192</v>
      </c>
      <c r="F131" s="142" t="s">
        <v>1157</v>
      </c>
      <c r="J131" s="143">
        <f>BK131</f>
        <v>7881.84</v>
      </c>
      <c r="L131" s="132"/>
      <c r="M131" s="136"/>
      <c r="N131" s="137"/>
      <c r="O131" s="137"/>
      <c r="P131" s="138">
        <f>SUM(P132:P137)</f>
        <v>206.12594089999999</v>
      </c>
      <c r="Q131" s="137"/>
      <c r="R131" s="138">
        <f>SUM(R132:R137)</f>
        <v>337.94504841999998</v>
      </c>
      <c r="S131" s="137"/>
      <c r="T131" s="139">
        <f>SUM(T132:T137)</f>
        <v>0</v>
      </c>
      <c r="AR131" s="133" t="s">
        <v>77</v>
      </c>
      <c r="AT131" s="140" t="s">
        <v>68</v>
      </c>
      <c r="AU131" s="140" t="s">
        <v>77</v>
      </c>
      <c r="AY131" s="133" t="s">
        <v>175</v>
      </c>
      <c r="BK131" s="141">
        <f>SUM(BK132:BK137)</f>
        <v>7881.84</v>
      </c>
    </row>
    <row r="132" spans="1:65" s="2" customFormat="1" ht="33" customHeight="1">
      <c r="A132" s="26"/>
      <c r="B132" s="144"/>
      <c r="C132" s="145" t="s">
        <v>206</v>
      </c>
      <c r="D132" s="145" t="s">
        <v>177</v>
      </c>
      <c r="E132" s="146" t="s">
        <v>1158</v>
      </c>
      <c r="F132" s="147" t="s">
        <v>1159</v>
      </c>
      <c r="G132" s="148" t="s">
        <v>231</v>
      </c>
      <c r="H132" s="149">
        <v>273.608</v>
      </c>
      <c r="I132" s="150">
        <v>6.03</v>
      </c>
      <c r="J132" s="150">
        <f t="shared" ref="J132:J137" si="10">ROUND(I132*H132,2)</f>
        <v>1649.86</v>
      </c>
      <c r="K132" s="151"/>
      <c r="L132" s="27"/>
      <c r="M132" s="152" t="s">
        <v>1</v>
      </c>
      <c r="N132" s="153" t="s">
        <v>35</v>
      </c>
      <c r="O132" s="154">
        <v>5.5120000000000002E-2</v>
      </c>
      <c r="P132" s="154">
        <f t="shared" ref="P132:P137" si="11">O132*H132</f>
        <v>15.081272960000002</v>
      </c>
      <c r="Q132" s="154">
        <v>0.48574000000000001</v>
      </c>
      <c r="R132" s="154">
        <f t="shared" ref="R132:R137" si="12">Q132*H132</f>
        <v>132.90234992000001</v>
      </c>
      <c r="S132" s="154">
        <v>0</v>
      </c>
      <c r="T132" s="155">
        <f t="shared" ref="T132:T137" si="13"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181</v>
      </c>
      <c r="AT132" s="156" t="s">
        <v>177</v>
      </c>
      <c r="AU132" s="156" t="s">
        <v>182</v>
      </c>
      <c r="AY132" s="14" t="s">
        <v>175</v>
      </c>
      <c r="BE132" s="157">
        <f t="shared" ref="BE132:BE137" si="14">IF(N132="základná",J132,0)</f>
        <v>0</v>
      </c>
      <c r="BF132" s="157">
        <f t="shared" ref="BF132:BF137" si="15">IF(N132="znížená",J132,0)</f>
        <v>1649.86</v>
      </c>
      <c r="BG132" s="157">
        <f t="shared" ref="BG132:BG137" si="16">IF(N132="zákl. prenesená",J132,0)</f>
        <v>0</v>
      </c>
      <c r="BH132" s="157">
        <f t="shared" ref="BH132:BH137" si="17">IF(N132="zníž. prenesená",J132,0)</f>
        <v>0</v>
      </c>
      <c r="BI132" s="157">
        <f t="shared" ref="BI132:BI137" si="18">IF(N132="nulová",J132,0)</f>
        <v>0</v>
      </c>
      <c r="BJ132" s="14" t="s">
        <v>182</v>
      </c>
      <c r="BK132" s="157">
        <f t="shared" ref="BK132:BK137" si="19">ROUND(I132*H132,2)</f>
        <v>1649.86</v>
      </c>
      <c r="BL132" s="14" t="s">
        <v>181</v>
      </c>
      <c r="BM132" s="156" t="s">
        <v>210</v>
      </c>
    </row>
    <row r="133" spans="1:65" s="2" customFormat="1" ht="16.5" customHeight="1">
      <c r="A133" s="26"/>
      <c r="B133" s="144"/>
      <c r="C133" s="158" t="s">
        <v>195</v>
      </c>
      <c r="D133" s="158" t="s">
        <v>285</v>
      </c>
      <c r="E133" s="159" t="s">
        <v>1160</v>
      </c>
      <c r="F133" s="160" t="s">
        <v>1161</v>
      </c>
      <c r="G133" s="161" t="s">
        <v>209</v>
      </c>
      <c r="H133" s="162">
        <v>131.33099999999999</v>
      </c>
      <c r="I133" s="163">
        <v>10.6</v>
      </c>
      <c r="J133" s="163">
        <f t="shared" si="10"/>
        <v>1392.11</v>
      </c>
      <c r="K133" s="164"/>
      <c r="L133" s="165"/>
      <c r="M133" s="166" t="s">
        <v>1</v>
      </c>
      <c r="N133" s="167" t="s">
        <v>35</v>
      </c>
      <c r="O133" s="154">
        <v>0</v>
      </c>
      <c r="P133" s="154">
        <f t="shared" si="11"/>
        <v>0</v>
      </c>
      <c r="Q133" s="154">
        <v>1</v>
      </c>
      <c r="R133" s="154">
        <f t="shared" si="12"/>
        <v>131.33099999999999</v>
      </c>
      <c r="S133" s="154">
        <v>0</v>
      </c>
      <c r="T133" s="155">
        <f t="shared" si="1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191</v>
      </c>
      <c r="AT133" s="156" t="s">
        <v>285</v>
      </c>
      <c r="AU133" s="156" t="s">
        <v>182</v>
      </c>
      <c r="AY133" s="14" t="s">
        <v>175</v>
      </c>
      <c r="BE133" s="157">
        <f t="shared" si="14"/>
        <v>0</v>
      </c>
      <c r="BF133" s="157">
        <f t="shared" si="15"/>
        <v>1392.11</v>
      </c>
      <c r="BG133" s="157">
        <f t="shared" si="16"/>
        <v>0</v>
      </c>
      <c r="BH133" s="157">
        <f t="shared" si="17"/>
        <v>0</v>
      </c>
      <c r="BI133" s="157">
        <f t="shared" si="18"/>
        <v>0</v>
      </c>
      <c r="BJ133" s="14" t="s">
        <v>182</v>
      </c>
      <c r="BK133" s="157">
        <f t="shared" si="19"/>
        <v>1392.11</v>
      </c>
      <c r="BL133" s="14" t="s">
        <v>181</v>
      </c>
      <c r="BM133" s="156" t="s">
        <v>7</v>
      </c>
    </row>
    <row r="134" spans="1:65" s="2" customFormat="1" ht="44.25" customHeight="1">
      <c r="A134" s="26"/>
      <c r="B134" s="144"/>
      <c r="C134" s="145" t="s">
        <v>214</v>
      </c>
      <c r="D134" s="145" t="s">
        <v>177</v>
      </c>
      <c r="E134" s="146" t="s">
        <v>1162</v>
      </c>
      <c r="F134" s="147" t="s">
        <v>1163</v>
      </c>
      <c r="G134" s="148" t="s">
        <v>231</v>
      </c>
      <c r="H134" s="149">
        <v>100.057</v>
      </c>
      <c r="I134" s="150">
        <v>9.5</v>
      </c>
      <c r="J134" s="150">
        <f t="shared" si="10"/>
        <v>950.54</v>
      </c>
      <c r="K134" s="151"/>
      <c r="L134" s="27"/>
      <c r="M134" s="152" t="s">
        <v>1</v>
      </c>
      <c r="N134" s="153" t="s">
        <v>35</v>
      </c>
      <c r="O134" s="154">
        <v>0.63041999999999998</v>
      </c>
      <c r="P134" s="154">
        <f t="shared" si="11"/>
        <v>63.077933940000001</v>
      </c>
      <c r="Q134" s="154">
        <v>9.2499999999999999E-2</v>
      </c>
      <c r="R134" s="154">
        <f t="shared" si="12"/>
        <v>9.2552725000000002</v>
      </c>
      <c r="S134" s="154">
        <v>0</v>
      </c>
      <c r="T134" s="155">
        <f t="shared" si="1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181</v>
      </c>
      <c r="AT134" s="156" t="s">
        <v>177</v>
      </c>
      <c r="AU134" s="156" t="s">
        <v>182</v>
      </c>
      <c r="AY134" s="14" t="s">
        <v>175</v>
      </c>
      <c r="BE134" s="157">
        <f t="shared" si="14"/>
        <v>0</v>
      </c>
      <c r="BF134" s="157">
        <f t="shared" si="15"/>
        <v>950.54</v>
      </c>
      <c r="BG134" s="157">
        <f t="shared" si="16"/>
        <v>0</v>
      </c>
      <c r="BH134" s="157">
        <f t="shared" si="17"/>
        <v>0</v>
      </c>
      <c r="BI134" s="157">
        <f t="shared" si="18"/>
        <v>0</v>
      </c>
      <c r="BJ134" s="14" t="s">
        <v>182</v>
      </c>
      <c r="BK134" s="157">
        <f t="shared" si="19"/>
        <v>950.54</v>
      </c>
      <c r="BL134" s="14" t="s">
        <v>181</v>
      </c>
      <c r="BM134" s="156" t="s">
        <v>217</v>
      </c>
    </row>
    <row r="135" spans="1:65" s="2" customFormat="1" ht="24.15" customHeight="1">
      <c r="A135" s="26"/>
      <c r="B135" s="144"/>
      <c r="C135" s="158" t="s">
        <v>198</v>
      </c>
      <c r="D135" s="158" t="s">
        <v>285</v>
      </c>
      <c r="E135" s="159" t="s">
        <v>1164</v>
      </c>
      <c r="F135" s="160" t="s">
        <v>1165</v>
      </c>
      <c r="G135" s="161" t="s">
        <v>231</v>
      </c>
      <c r="H135" s="162">
        <v>102.05800000000001</v>
      </c>
      <c r="I135" s="163">
        <v>6.86</v>
      </c>
      <c r="J135" s="163">
        <f t="shared" si="10"/>
        <v>700.12</v>
      </c>
      <c r="K135" s="164"/>
      <c r="L135" s="165"/>
      <c r="M135" s="166" t="s">
        <v>1</v>
      </c>
      <c r="N135" s="167" t="s">
        <v>35</v>
      </c>
      <c r="O135" s="154">
        <v>0</v>
      </c>
      <c r="P135" s="154">
        <f t="shared" si="11"/>
        <v>0</v>
      </c>
      <c r="Q135" s="154">
        <v>0.13</v>
      </c>
      <c r="R135" s="154">
        <f t="shared" si="12"/>
        <v>13.267540000000002</v>
      </c>
      <c r="S135" s="154">
        <v>0</v>
      </c>
      <c r="T135" s="155">
        <f t="shared" si="1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191</v>
      </c>
      <c r="AT135" s="156" t="s">
        <v>285</v>
      </c>
      <c r="AU135" s="156" t="s">
        <v>182</v>
      </c>
      <c r="AY135" s="14" t="s">
        <v>175</v>
      </c>
      <c r="BE135" s="157">
        <f t="shared" si="14"/>
        <v>0</v>
      </c>
      <c r="BF135" s="157">
        <f t="shared" si="15"/>
        <v>700.12</v>
      </c>
      <c r="BG135" s="157">
        <f t="shared" si="16"/>
        <v>0</v>
      </c>
      <c r="BH135" s="157">
        <f t="shared" si="17"/>
        <v>0</v>
      </c>
      <c r="BI135" s="157">
        <f t="shared" si="18"/>
        <v>0</v>
      </c>
      <c r="BJ135" s="14" t="s">
        <v>182</v>
      </c>
      <c r="BK135" s="157">
        <f t="shared" si="19"/>
        <v>700.12</v>
      </c>
      <c r="BL135" s="14" t="s">
        <v>181</v>
      </c>
      <c r="BM135" s="156" t="s">
        <v>220</v>
      </c>
    </row>
    <row r="136" spans="1:65" s="2" customFormat="1" ht="44.25" customHeight="1">
      <c r="A136" s="26"/>
      <c r="B136" s="144"/>
      <c r="C136" s="145" t="s">
        <v>221</v>
      </c>
      <c r="D136" s="145" t="s">
        <v>177</v>
      </c>
      <c r="E136" s="146" t="s">
        <v>1166</v>
      </c>
      <c r="F136" s="147" t="s">
        <v>1167</v>
      </c>
      <c r="G136" s="148" t="s">
        <v>231</v>
      </c>
      <c r="H136" s="149">
        <v>182.7</v>
      </c>
      <c r="I136" s="150">
        <v>9.5</v>
      </c>
      <c r="J136" s="150">
        <f t="shared" si="10"/>
        <v>1735.65</v>
      </c>
      <c r="K136" s="151"/>
      <c r="L136" s="27"/>
      <c r="M136" s="152" t="s">
        <v>1</v>
      </c>
      <c r="N136" s="153" t="s">
        <v>35</v>
      </c>
      <c r="O136" s="154">
        <v>0.70042000000000004</v>
      </c>
      <c r="P136" s="154">
        <f t="shared" si="11"/>
        <v>127.966734</v>
      </c>
      <c r="Q136" s="154">
        <v>9.2499999999999999E-2</v>
      </c>
      <c r="R136" s="154">
        <f t="shared" si="12"/>
        <v>16.899749999999997</v>
      </c>
      <c r="S136" s="154">
        <v>0</v>
      </c>
      <c r="T136" s="155">
        <f t="shared" si="1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181</v>
      </c>
      <c r="AT136" s="156" t="s">
        <v>177</v>
      </c>
      <c r="AU136" s="156" t="s">
        <v>182</v>
      </c>
      <c r="AY136" s="14" t="s">
        <v>175</v>
      </c>
      <c r="BE136" s="157">
        <f t="shared" si="14"/>
        <v>0</v>
      </c>
      <c r="BF136" s="157">
        <f t="shared" si="15"/>
        <v>1735.65</v>
      </c>
      <c r="BG136" s="157">
        <f t="shared" si="16"/>
        <v>0</v>
      </c>
      <c r="BH136" s="157">
        <f t="shared" si="17"/>
        <v>0</v>
      </c>
      <c r="BI136" s="157">
        <f t="shared" si="18"/>
        <v>0</v>
      </c>
      <c r="BJ136" s="14" t="s">
        <v>182</v>
      </c>
      <c r="BK136" s="157">
        <f t="shared" si="19"/>
        <v>1735.65</v>
      </c>
      <c r="BL136" s="14" t="s">
        <v>181</v>
      </c>
      <c r="BM136" s="156" t="s">
        <v>224</v>
      </c>
    </row>
    <row r="137" spans="1:65" s="2" customFormat="1" ht="24.15" customHeight="1">
      <c r="A137" s="26"/>
      <c r="B137" s="144"/>
      <c r="C137" s="158" t="s">
        <v>202</v>
      </c>
      <c r="D137" s="158" t="s">
        <v>285</v>
      </c>
      <c r="E137" s="159" t="s">
        <v>1168</v>
      </c>
      <c r="F137" s="160" t="s">
        <v>1169</v>
      </c>
      <c r="G137" s="161" t="s">
        <v>231</v>
      </c>
      <c r="H137" s="162">
        <v>186.35400000000001</v>
      </c>
      <c r="I137" s="163">
        <v>7.8</v>
      </c>
      <c r="J137" s="163">
        <f t="shared" si="10"/>
        <v>1453.56</v>
      </c>
      <c r="K137" s="164"/>
      <c r="L137" s="165"/>
      <c r="M137" s="166" t="s">
        <v>1</v>
      </c>
      <c r="N137" s="167" t="s">
        <v>35</v>
      </c>
      <c r="O137" s="154">
        <v>0</v>
      </c>
      <c r="P137" s="154">
        <f t="shared" si="11"/>
        <v>0</v>
      </c>
      <c r="Q137" s="154">
        <v>0.184</v>
      </c>
      <c r="R137" s="154">
        <f t="shared" si="12"/>
        <v>34.289135999999999</v>
      </c>
      <c r="S137" s="154">
        <v>0</v>
      </c>
      <c r="T137" s="155">
        <f t="shared" si="1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191</v>
      </c>
      <c r="AT137" s="156" t="s">
        <v>285</v>
      </c>
      <c r="AU137" s="156" t="s">
        <v>182</v>
      </c>
      <c r="AY137" s="14" t="s">
        <v>175</v>
      </c>
      <c r="BE137" s="157">
        <f t="shared" si="14"/>
        <v>0</v>
      </c>
      <c r="BF137" s="157">
        <f t="shared" si="15"/>
        <v>1453.56</v>
      </c>
      <c r="BG137" s="157">
        <f t="shared" si="16"/>
        <v>0</v>
      </c>
      <c r="BH137" s="157">
        <f t="shared" si="17"/>
        <v>0</v>
      </c>
      <c r="BI137" s="157">
        <f t="shared" si="18"/>
        <v>0</v>
      </c>
      <c r="BJ137" s="14" t="s">
        <v>182</v>
      </c>
      <c r="BK137" s="157">
        <f t="shared" si="19"/>
        <v>1453.56</v>
      </c>
      <c r="BL137" s="14" t="s">
        <v>181</v>
      </c>
      <c r="BM137" s="156" t="s">
        <v>227</v>
      </c>
    </row>
    <row r="138" spans="1:65" s="12" customFormat="1" ht="22.8" customHeight="1">
      <c r="B138" s="132"/>
      <c r="D138" s="133" t="s">
        <v>68</v>
      </c>
      <c r="E138" s="142" t="s">
        <v>206</v>
      </c>
      <c r="F138" s="142" t="s">
        <v>344</v>
      </c>
      <c r="J138" s="143">
        <f>BK138</f>
        <v>4955.12</v>
      </c>
      <c r="L138" s="132"/>
      <c r="M138" s="136"/>
      <c r="N138" s="137"/>
      <c r="O138" s="137"/>
      <c r="P138" s="138">
        <f>SUM(P139:P154)</f>
        <v>69.784095000000008</v>
      </c>
      <c r="Q138" s="137"/>
      <c r="R138" s="138">
        <f>SUM(R139:R154)</f>
        <v>40.837341711999997</v>
      </c>
      <c r="S138" s="137"/>
      <c r="T138" s="139">
        <f>SUM(T139:T154)</f>
        <v>0</v>
      </c>
      <c r="AR138" s="133" t="s">
        <v>77</v>
      </c>
      <c r="AT138" s="140" t="s">
        <v>68</v>
      </c>
      <c r="AU138" s="140" t="s">
        <v>77</v>
      </c>
      <c r="AY138" s="133" t="s">
        <v>175</v>
      </c>
      <c r="BK138" s="141">
        <f>SUM(BK139:BK154)</f>
        <v>4955.12</v>
      </c>
    </row>
    <row r="139" spans="1:65" s="2" customFormat="1" ht="24.15" customHeight="1">
      <c r="A139" s="26"/>
      <c r="B139" s="144"/>
      <c r="C139" s="145" t="s">
        <v>228</v>
      </c>
      <c r="D139" s="145" t="s">
        <v>177</v>
      </c>
      <c r="E139" s="146" t="s">
        <v>1170</v>
      </c>
      <c r="F139" s="147" t="s">
        <v>1171</v>
      </c>
      <c r="G139" s="148" t="s">
        <v>254</v>
      </c>
      <c r="H139" s="149">
        <v>14</v>
      </c>
      <c r="I139" s="150">
        <v>11.63</v>
      </c>
      <c r="J139" s="150">
        <f t="shared" ref="J139:J154" si="20">ROUND(I139*H139,2)</f>
        <v>162.82</v>
      </c>
      <c r="K139" s="151"/>
      <c r="L139" s="27"/>
      <c r="M139" s="152" t="s">
        <v>1</v>
      </c>
      <c r="N139" s="153" t="s">
        <v>35</v>
      </c>
      <c r="O139" s="154">
        <v>0.746</v>
      </c>
      <c r="P139" s="154">
        <f t="shared" ref="P139:P154" si="21">O139*H139</f>
        <v>10.443999999999999</v>
      </c>
      <c r="Q139" s="154">
        <v>0.22133</v>
      </c>
      <c r="R139" s="154">
        <f t="shared" ref="R139:R154" si="22">Q139*H139</f>
        <v>3.0986199999999999</v>
      </c>
      <c r="S139" s="154">
        <v>0</v>
      </c>
      <c r="T139" s="155">
        <f t="shared" ref="T139:T154" si="23"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181</v>
      </c>
      <c r="AT139" s="156" t="s">
        <v>177</v>
      </c>
      <c r="AU139" s="156" t="s">
        <v>182</v>
      </c>
      <c r="AY139" s="14" t="s">
        <v>175</v>
      </c>
      <c r="BE139" s="157">
        <f t="shared" ref="BE139:BE154" si="24">IF(N139="základná",J139,0)</f>
        <v>0</v>
      </c>
      <c r="BF139" s="157">
        <f t="shared" ref="BF139:BF154" si="25">IF(N139="znížená",J139,0)</f>
        <v>162.82</v>
      </c>
      <c r="BG139" s="157">
        <f t="shared" ref="BG139:BG154" si="26">IF(N139="zákl. prenesená",J139,0)</f>
        <v>0</v>
      </c>
      <c r="BH139" s="157">
        <f t="shared" ref="BH139:BH154" si="27">IF(N139="zníž. prenesená",J139,0)</f>
        <v>0</v>
      </c>
      <c r="BI139" s="157">
        <f t="shared" ref="BI139:BI154" si="28">IF(N139="nulová",J139,0)</f>
        <v>0</v>
      </c>
      <c r="BJ139" s="14" t="s">
        <v>182</v>
      </c>
      <c r="BK139" s="157">
        <f t="shared" ref="BK139:BK154" si="29">ROUND(I139*H139,2)</f>
        <v>162.82</v>
      </c>
      <c r="BL139" s="14" t="s">
        <v>181</v>
      </c>
      <c r="BM139" s="156" t="s">
        <v>232</v>
      </c>
    </row>
    <row r="140" spans="1:65" s="2" customFormat="1" ht="33" customHeight="1">
      <c r="A140" s="26"/>
      <c r="B140" s="144"/>
      <c r="C140" s="158" t="s">
        <v>205</v>
      </c>
      <c r="D140" s="158" t="s">
        <v>285</v>
      </c>
      <c r="E140" s="159" t="s">
        <v>1172</v>
      </c>
      <c r="F140" s="160" t="s">
        <v>1173</v>
      </c>
      <c r="G140" s="161" t="s">
        <v>254</v>
      </c>
      <c r="H140" s="162">
        <v>10</v>
      </c>
      <c r="I140" s="163">
        <v>14.42</v>
      </c>
      <c r="J140" s="163">
        <f t="shared" si="20"/>
        <v>144.19999999999999</v>
      </c>
      <c r="K140" s="164"/>
      <c r="L140" s="165"/>
      <c r="M140" s="166" t="s">
        <v>1</v>
      </c>
      <c r="N140" s="167" t="s">
        <v>35</v>
      </c>
      <c r="O140" s="154">
        <v>0</v>
      </c>
      <c r="P140" s="154">
        <f t="shared" si="21"/>
        <v>0</v>
      </c>
      <c r="Q140" s="154">
        <v>2.9999999999999997E-4</v>
      </c>
      <c r="R140" s="154">
        <f t="shared" si="22"/>
        <v>2.9999999999999996E-3</v>
      </c>
      <c r="S140" s="154">
        <v>0</v>
      </c>
      <c r="T140" s="155">
        <f t="shared" si="2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191</v>
      </c>
      <c r="AT140" s="156" t="s">
        <v>285</v>
      </c>
      <c r="AU140" s="156" t="s">
        <v>182</v>
      </c>
      <c r="AY140" s="14" t="s">
        <v>175</v>
      </c>
      <c r="BE140" s="157">
        <f t="shared" si="24"/>
        <v>0</v>
      </c>
      <c r="BF140" s="157">
        <f t="shared" si="25"/>
        <v>144.19999999999999</v>
      </c>
      <c r="BG140" s="157">
        <f t="shared" si="26"/>
        <v>0</v>
      </c>
      <c r="BH140" s="157">
        <f t="shared" si="27"/>
        <v>0</v>
      </c>
      <c r="BI140" s="157">
        <f t="shared" si="28"/>
        <v>0</v>
      </c>
      <c r="BJ140" s="14" t="s">
        <v>182</v>
      </c>
      <c r="BK140" s="157">
        <f t="shared" si="29"/>
        <v>144.19999999999999</v>
      </c>
      <c r="BL140" s="14" t="s">
        <v>181</v>
      </c>
      <c r="BM140" s="156" t="s">
        <v>235</v>
      </c>
    </row>
    <row r="141" spans="1:65" s="2" customFormat="1" ht="33" customHeight="1">
      <c r="A141" s="26"/>
      <c r="B141" s="144"/>
      <c r="C141" s="158" t="s">
        <v>236</v>
      </c>
      <c r="D141" s="158" t="s">
        <v>285</v>
      </c>
      <c r="E141" s="159" t="s">
        <v>1174</v>
      </c>
      <c r="F141" s="160" t="s">
        <v>1175</v>
      </c>
      <c r="G141" s="161" t="s">
        <v>254</v>
      </c>
      <c r="H141" s="162">
        <v>1</v>
      </c>
      <c r="I141" s="163">
        <v>21.36</v>
      </c>
      <c r="J141" s="163">
        <f t="shared" si="20"/>
        <v>21.36</v>
      </c>
      <c r="K141" s="164"/>
      <c r="L141" s="165"/>
      <c r="M141" s="166" t="s">
        <v>1</v>
      </c>
      <c r="N141" s="167" t="s">
        <v>35</v>
      </c>
      <c r="O141" s="154">
        <v>0</v>
      </c>
      <c r="P141" s="154">
        <f t="shared" si="21"/>
        <v>0</v>
      </c>
      <c r="Q141" s="154">
        <v>6.6E-4</v>
      </c>
      <c r="R141" s="154">
        <f t="shared" si="22"/>
        <v>6.6E-4</v>
      </c>
      <c r="S141" s="154">
        <v>0</v>
      </c>
      <c r="T141" s="155">
        <f t="shared" si="2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191</v>
      </c>
      <c r="AT141" s="156" t="s">
        <v>285</v>
      </c>
      <c r="AU141" s="156" t="s">
        <v>182</v>
      </c>
      <c r="AY141" s="14" t="s">
        <v>175</v>
      </c>
      <c r="BE141" s="157">
        <f t="shared" si="24"/>
        <v>0</v>
      </c>
      <c r="BF141" s="157">
        <f t="shared" si="25"/>
        <v>21.36</v>
      </c>
      <c r="BG141" s="157">
        <f t="shared" si="26"/>
        <v>0</v>
      </c>
      <c r="BH141" s="157">
        <f t="shared" si="27"/>
        <v>0</v>
      </c>
      <c r="BI141" s="157">
        <f t="shared" si="28"/>
        <v>0</v>
      </c>
      <c r="BJ141" s="14" t="s">
        <v>182</v>
      </c>
      <c r="BK141" s="157">
        <f t="shared" si="29"/>
        <v>21.36</v>
      </c>
      <c r="BL141" s="14" t="s">
        <v>181</v>
      </c>
      <c r="BM141" s="156" t="s">
        <v>239</v>
      </c>
    </row>
    <row r="142" spans="1:65" s="2" customFormat="1" ht="24.15" customHeight="1">
      <c r="A142" s="26"/>
      <c r="B142" s="144"/>
      <c r="C142" s="158" t="s">
        <v>210</v>
      </c>
      <c r="D142" s="158" t="s">
        <v>285</v>
      </c>
      <c r="E142" s="159" t="s">
        <v>1176</v>
      </c>
      <c r="F142" s="160" t="s">
        <v>1177</v>
      </c>
      <c r="G142" s="161" t="s">
        <v>254</v>
      </c>
      <c r="H142" s="162">
        <v>1</v>
      </c>
      <c r="I142" s="163">
        <v>25.26</v>
      </c>
      <c r="J142" s="163">
        <f t="shared" si="20"/>
        <v>25.26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21"/>
        <v>0</v>
      </c>
      <c r="Q142" s="154">
        <v>9.3000000000000005E-4</v>
      </c>
      <c r="R142" s="154">
        <f t="shared" si="22"/>
        <v>9.3000000000000005E-4</v>
      </c>
      <c r="S142" s="154">
        <v>0</v>
      </c>
      <c r="T142" s="155">
        <f t="shared" si="2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191</v>
      </c>
      <c r="AT142" s="156" t="s">
        <v>285</v>
      </c>
      <c r="AU142" s="156" t="s">
        <v>182</v>
      </c>
      <c r="AY142" s="14" t="s">
        <v>175</v>
      </c>
      <c r="BE142" s="157">
        <f t="shared" si="24"/>
        <v>0</v>
      </c>
      <c r="BF142" s="157">
        <f t="shared" si="25"/>
        <v>25.26</v>
      </c>
      <c r="BG142" s="157">
        <f t="shared" si="26"/>
        <v>0</v>
      </c>
      <c r="BH142" s="157">
        <f t="shared" si="27"/>
        <v>0</v>
      </c>
      <c r="BI142" s="157">
        <f t="shared" si="28"/>
        <v>0</v>
      </c>
      <c r="BJ142" s="14" t="s">
        <v>182</v>
      </c>
      <c r="BK142" s="157">
        <f t="shared" si="29"/>
        <v>25.26</v>
      </c>
      <c r="BL142" s="14" t="s">
        <v>181</v>
      </c>
      <c r="BM142" s="156" t="s">
        <v>242</v>
      </c>
    </row>
    <row r="143" spans="1:65" s="2" customFormat="1" ht="24.15" customHeight="1">
      <c r="A143" s="26"/>
      <c r="B143" s="144"/>
      <c r="C143" s="158" t="s">
        <v>244</v>
      </c>
      <c r="D143" s="158" t="s">
        <v>285</v>
      </c>
      <c r="E143" s="159" t="s">
        <v>1178</v>
      </c>
      <c r="F143" s="160" t="s">
        <v>1179</v>
      </c>
      <c r="G143" s="161" t="s">
        <v>254</v>
      </c>
      <c r="H143" s="162">
        <v>1</v>
      </c>
      <c r="I143" s="163">
        <v>25.26</v>
      </c>
      <c r="J143" s="163">
        <f t="shared" si="20"/>
        <v>25.26</v>
      </c>
      <c r="K143" s="164"/>
      <c r="L143" s="165"/>
      <c r="M143" s="166" t="s">
        <v>1</v>
      </c>
      <c r="N143" s="167" t="s">
        <v>35</v>
      </c>
      <c r="O143" s="154">
        <v>0</v>
      </c>
      <c r="P143" s="154">
        <f t="shared" si="21"/>
        <v>0</v>
      </c>
      <c r="Q143" s="154">
        <v>9.3000000000000005E-4</v>
      </c>
      <c r="R143" s="154">
        <f t="shared" si="22"/>
        <v>9.3000000000000005E-4</v>
      </c>
      <c r="S143" s="154">
        <v>0</v>
      </c>
      <c r="T143" s="155">
        <f t="shared" si="2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191</v>
      </c>
      <c r="AT143" s="156" t="s">
        <v>285</v>
      </c>
      <c r="AU143" s="156" t="s">
        <v>182</v>
      </c>
      <c r="AY143" s="14" t="s">
        <v>175</v>
      </c>
      <c r="BE143" s="157">
        <f t="shared" si="24"/>
        <v>0</v>
      </c>
      <c r="BF143" s="157">
        <f t="shared" si="25"/>
        <v>25.26</v>
      </c>
      <c r="BG143" s="157">
        <f t="shared" si="26"/>
        <v>0</v>
      </c>
      <c r="BH143" s="157">
        <f t="shared" si="27"/>
        <v>0</v>
      </c>
      <c r="BI143" s="157">
        <f t="shared" si="28"/>
        <v>0</v>
      </c>
      <c r="BJ143" s="14" t="s">
        <v>182</v>
      </c>
      <c r="BK143" s="157">
        <f t="shared" si="29"/>
        <v>25.26</v>
      </c>
      <c r="BL143" s="14" t="s">
        <v>181</v>
      </c>
      <c r="BM143" s="156" t="s">
        <v>247</v>
      </c>
    </row>
    <row r="144" spans="1:65" s="2" customFormat="1" ht="37.799999999999997" customHeight="1">
      <c r="A144" s="26"/>
      <c r="B144" s="144"/>
      <c r="C144" s="158" t="s">
        <v>7</v>
      </c>
      <c r="D144" s="158" t="s">
        <v>285</v>
      </c>
      <c r="E144" s="159" t="s">
        <v>1180</v>
      </c>
      <c r="F144" s="160" t="s">
        <v>1181</v>
      </c>
      <c r="G144" s="161" t="s">
        <v>254</v>
      </c>
      <c r="H144" s="162">
        <v>1</v>
      </c>
      <c r="I144" s="163">
        <v>21.36</v>
      </c>
      <c r="J144" s="163">
        <f t="shared" si="20"/>
        <v>21.36</v>
      </c>
      <c r="K144" s="164"/>
      <c r="L144" s="165"/>
      <c r="M144" s="166" t="s">
        <v>1</v>
      </c>
      <c r="N144" s="167" t="s">
        <v>35</v>
      </c>
      <c r="O144" s="154">
        <v>0</v>
      </c>
      <c r="P144" s="154">
        <f t="shared" si="21"/>
        <v>0</v>
      </c>
      <c r="Q144" s="154">
        <v>6.6E-4</v>
      </c>
      <c r="R144" s="154">
        <f t="shared" si="22"/>
        <v>6.6E-4</v>
      </c>
      <c r="S144" s="154">
        <v>0</v>
      </c>
      <c r="T144" s="155">
        <f t="shared" si="2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191</v>
      </c>
      <c r="AT144" s="156" t="s">
        <v>285</v>
      </c>
      <c r="AU144" s="156" t="s">
        <v>182</v>
      </c>
      <c r="AY144" s="14" t="s">
        <v>175</v>
      </c>
      <c r="BE144" s="157">
        <f t="shared" si="24"/>
        <v>0</v>
      </c>
      <c r="BF144" s="157">
        <f t="shared" si="25"/>
        <v>21.36</v>
      </c>
      <c r="BG144" s="157">
        <f t="shared" si="26"/>
        <v>0</v>
      </c>
      <c r="BH144" s="157">
        <f t="shared" si="27"/>
        <v>0</v>
      </c>
      <c r="BI144" s="157">
        <f t="shared" si="28"/>
        <v>0</v>
      </c>
      <c r="BJ144" s="14" t="s">
        <v>182</v>
      </c>
      <c r="BK144" s="157">
        <f t="shared" si="29"/>
        <v>21.36</v>
      </c>
      <c r="BL144" s="14" t="s">
        <v>181</v>
      </c>
      <c r="BM144" s="156" t="s">
        <v>250</v>
      </c>
    </row>
    <row r="145" spans="1:65" s="2" customFormat="1" ht="24.15" customHeight="1">
      <c r="A145" s="26"/>
      <c r="B145" s="144"/>
      <c r="C145" s="145" t="s">
        <v>251</v>
      </c>
      <c r="D145" s="145" t="s">
        <v>177</v>
      </c>
      <c r="E145" s="146" t="s">
        <v>1182</v>
      </c>
      <c r="F145" s="147" t="s">
        <v>1183</v>
      </c>
      <c r="G145" s="148" t="s">
        <v>231</v>
      </c>
      <c r="H145" s="149">
        <v>18</v>
      </c>
      <c r="I145" s="150">
        <v>11.25</v>
      </c>
      <c r="J145" s="150">
        <f t="shared" si="20"/>
        <v>202.5</v>
      </c>
      <c r="K145" s="151"/>
      <c r="L145" s="27"/>
      <c r="M145" s="152" t="s">
        <v>1</v>
      </c>
      <c r="N145" s="153" t="s">
        <v>35</v>
      </c>
      <c r="O145" s="154">
        <v>0.68400000000000005</v>
      </c>
      <c r="P145" s="154">
        <f t="shared" si="21"/>
        <v>12.312000000000001</v>
      </c>
      <c r="Q145" s="154">
        <v>1.3999999999999999E-4</v>
      </c>
      <c r="R145" s="154">
        <f t="shared" si="22"/>
        <v>2.5199999999999997E-3</v>
      </c>
      <c r="S145" s="154">
        <v>0</v>
      </c>
      <c r="T145" s="155">
        <f t="shared" si="2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181</v>
      </c>
      <c r="AT145" s="156" t="s">
        <v>177</v>
      </c>
      <c r="AU145" s="156" t="s">
        <v>182</v>
      </c>
      <c r="AY145" s="14" t="s">
        <v>175</v>
      </c>
      <c r="BE145" s="157">
        <f t="shared" si="24"/>
        <v>0</v>
      </c>
      <c r="BF145" s="157">
        <f t="shared" si="25"/>
        <v>202.5</v>
      </c>
      <c r="BG145" s="157">
        <f t="shared" si="26"/>
        <v>0</v>
      </c>
      <c r="BH145" s="157">
        <f t="shared" si="27"/>
        <v>0</v>
      </c>
      <c r="BI145" s="157">
        <f t="shared" si="28"/>
        <v>0</v>
      </c>
      <c r="BJ145" s="14" t="s">
        <v>182</v>
      </c>
      <c r="BK145" s="157">
        <f t="shared" si="29"/>
        <v>202.5</v>
      </c>
      <c r="BL145" s="14" t="s">
        <v>181</v>
      </c>
      <c r="BM145" s="156" t="s">
        <v>255</v>
      </c>
    </row>
    <row r="146" spans="1:65" s="2" customFormat="1" ht="24.15" customHeight="1">
      <c r="A146" s="26"/>
      <c r="B146" s="144"/>
      <c r="C146" s="158" t="s">
        <v>217</v>
      </c>
      <c r="D146" s="158" t="s">
        <v>285</v>
      </c>
      <c r="E146" s="159" t="s">
        <v>1184</v>
      </c>
      <c r="F146" s="160" t="s">
        <v>1185</v>
      </c>
      <c r="G146" s="161" t="s">
        <v>1068</v>
      </c>
      <c r="H146" s="162">
        <v>81</v>
      </c>
      <c r="I146" s="163">
        <v>1.39</v>
      </c>
      <c r="J146" s="163">
        <f t="shared" si="20"/>
        <v>112.59</v>
      </c>
      <c r="K146" s="164"/>
      <c r="L146" s="165"/>
      <c r="M146" s="166" t="s">
        <v>1</v>
      </c>
      <c r="N146" s="167" t="s">
        <v>35</v>
      </c>
      <c r="O146" s="154">
        <v>0</v>
      </c>
      <c r="P146" s="154">
        <f t="shared" si="21"/>
        <v>0</v>
      </c>
      <c r="Q146" s="154">
        <v>1E-3</v>
      </c>
      <c r="R146" s="154">
        <f t="shared" si="22"/>
        <v>8.1000000000000003E-2</v>
      </c>
      <c r="S146" s="154">
        <v>0</v>
      </c>
      <c r="T146" s="155">
        <f t="shared" si="2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191</v>
      </c>
      <c r="AT146" s="156" t="s">
        <v>285</v>
      </c>
      <c r="AU146" s="156" t="s">
        <v>182</v>
      </c>
      <c r="AY146" s="14" t="s">
        <v>175</v>
      </c>
      <c r="BE146" s="157">
        <f t="shared" si="24"/>
        <v>0</v>
      </c>
      <c r="BF146" s="157">
        <f t="shared" si="25"/>
        <v>112.59</v>
      </c>
      <c r="BG146" s="157">
        <f t="shared" si="26"/>
        <v>0</v>
      </c>
      <c r="BH146" s="157">
        <f t="shared" si="27"/>
        <v>0</v>
      </c>
      <c r="BI146" s="157">
        <f t="shared" si="28"/>
        <v>0</v>
      </c>
      <c r="BJ146" s="14" t="s">
        <v>182</v>
      </c>
      <c r="BK146" s="157">
        <f t="shared" si="29"/>
        <v>112.59</v>
      </c>
      <c r="BL146" s="14" t="s">
        <v>181</v>
      </c>
      <c r="BM146" s="156" t="s">
        <v>258</v>
      </c>
    </row>
    <row r="147" spans="1:65" s="2" customFormat="1" ht="37.799999999999997" customHeight="1">
      <c r="A147" s="26"/>
      <c r="B147" s="144"/>
      <c r="C147" s="145" t="s">
        <v>259</v>
      </c>
      <c r="D147" s="145" t="s">
        <v>177</v>
      </c>
      <c r="E147" s="146" t="s">
        <v>1186</v>
      </c>
      <c r="F147" s="147" t="s">
        <v>1187</v>
      </c>
      <c r="G147" s="148" t="s">
        <v>314</v>
      </c>
      <c r="H147" s="149">
        <v>100.2</v>
      </c>
      <c r="I147" s="150">
        <v>5.31</v>
      </c>
      <c r="J147" s="150">
        <f t="shared" si="20"/>
        <v>532.05999999999995</v>
      </c>
      <c r="K147" s="151"/>
      <c r="L147" s="27"/>
      <c r="M147" s="152" t="s">
        <v>1</v>
      </c>
      <c r="N147" s="153" t="s">
        <v>35</v>
      </c>
      <c r="O147" s="154">
        <v>0.13200000000000001</v>
      </c>
      <c r="P147" s="154">
        <f t="shared" si="21"/>
        <v>13.226400000000002</v>
      </c>
      <c r="Q147" s="154">
        <v>9.7930000000000003E-2</v>
      </c>
      <c r="R147" s="154">
        <f t="shared" si="22"/>
        <v>9.8125860000000014</v>
      </c>
      <c r="S147" s="154">
        <v>0</v>
      </c>
      <c r="T147" s="155">
        <f t="shared" si="2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181</v>
      </c>
      <c r="AT147" s="156" t="s">
        <v>177</v>
      </c>
      <c r="AU147" s="156" t="s">
        <v>182</v>
      </c>
      <c r="AY147" s="14" t="s">
        <v>175</v>
      </c>
      <c r="BE147" s="157">
        <f t="shared" si="24"/>
        <v>0</v>
      </c>
      <c r="BF147" s="157">
        <f t="shared" si="25"/>
        <v>532.05999999999995</v>
      </c>
      <c r="BG147" s="157">
        <f t="shared" si="26"/>
        <v>0</v>
      </c>
      <c r="BH147" s="157">
        <f t="shared" si="27"/>
        <v>0</v>
      </c>
      <c r="BI147" s="157">
        <f t="shared" si="28"/>
        <v>0</v>
      </c>
      <c r="BJ147" s="14" t="s">
        <v>182</v>
      </c>
      <c r="BK147" s="157">
        <f t="shared" si="29"/>
        <v>532.05999999999995</v>
      </c>
      <c r="BL147" s="14" t="s">
        <v>181</v>
      </c>
      <c r="BM147" s="156" t="s">
        <v>262</v>
      </c>
    </row>
    <row r="148" spans="1:65" s="2" customFormat="1" ht="21.75" customHeight="1">
      <c r="A148" s="26"/>
      <c r="B148" s="144"/>
      <c r="C148" s="158" t="s">
        <v>220</v>
      </c>
      <c r="D148" s="158" t="s">
        <v>285</v>
      </c>
      <c r="E148" s="159" t="s">
        <v>1188</v>
      </c>
      <c r="F148" s="160" t="s">
        <v>1189</v>
      </c>
      <c r="G148" s="161" t="s">
        <v>254</v>
      </c>
      <c r="H148" s="162">
        <v>101.202</v>
      </c>
      <c r="I148" s="163">
        <v>2.15</v>
      </c>
      <c r="J148" s="163">
        <f t="shared" si="20"/>
        <v>217.58</v>
      </c>
      <c r="K148" s="164"/>
      <c r="L148" s="165"/>
      <c r="M148" s="166" t="s">
        <v>1</v>
      </c>
      <c r="N148" s="167" t="s">
        <v>35</v>
      </c>
      <c r="O148" s="154">
        <v>0</v>
      </c>
      <c r="P148" s="154">
        <f t="shared" si="21"/>
        <v>0</v>
      </c>
      <c r="Q148" s="154">
        <v>2.3E-2</v>
      </c>
      <c r="R148" s="154">
        <f t="shared" si="22"/>
        <v>2.3276460000000001</v>
      </c>
      <c r="S148" s="154">
        <v>0</v>
      </c>
      <c r="T148" s="155">
        <f t="shared" si="2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191</v>
      </c>
      <c r="AT148" s="156" t="s">
        <v>285</v>
      </c>
      <c r="AU148" s="156" t="s">
        <v>182</v>
      </c>
      <c r="AY148" s="14" t="s">
        <v>175</v>
      </c>
      <c r="BE148" s="157">
        <f t="shared" si="24"/>
        <v>0</v>
      </c>
      <c r="BF148" s="157">
        <f t="shared" si="25"/>
        <v>217.58</v>
      </c>
      <c r="BG148" s="157">
        <f t="shared" si="26"/>
        <v>0</v>
      </c>
      <c r="BH148" s="157">
        <f t="shared" si="27"/>
        <v>0</v>
      </c>
      <c r="BI148" s="157">
        <f t="shared" si="28"/>
        <v>0</v>
      </c>
      <c r="BJ148" s="14" t="s">
        <v>182</v>
      </c>
      <c r="BK148" s="157">
        <f t="shared" si="29"/>
        <v>217.58</v>
      </c>
      <c r="BL148" s="14" t="s">
        <v>181</v>
      </c>
      <c r="BM148" s="156" t="s">
        <v>265</v>
      </c>
    </row>
    <row r="149" spans="1:65" s="2" customFormat="1" ht="33" customHeight="1">
      <c r="A149" s="26"/>
      <c r="B149" s="144"/>
      <c r="C149" s="145" t="s">
        <v>267</v>
      </c>
      <c r="D149" s="145" t="s">
        <v>177</v>
      </c>
      <c r="E149" s="146" t="s">
        <v>1190</v>
      </c>
      <c r="F149" s="147" t="s">
        <v>1191</v>
      </c>
      <c r="G149" s="148" t="s">
        <v>314</v>
      </c>
      <c r="H149" s="149">
        <v>58</v>
      </c>
      <c r="I149" s="150">
        <v>7.09</v>
      </c>
      <c r="J149" s="150">
        <f t="shared" si="20"/>
        <v>411.22</v>
      </c>
      <c r="K149" s="151"/>
      <c r="L149" s="27"/>
      <c r="M149" s="152" t="s">
        <v>1</v>
      </c>
      <c r="N149" s="153" t="s">
        <v>35</v>
      </c>
      <c r="O149" s="154">
        <v>0.32</v>
      </c>
      <c r="P149" s="154">
        <f t="shared" si="21"/>
        <v>18.559999999999999</v>
      </c>
      <c r="Q149" s="154">
        <v>0.19843116</v>
      </c>
      <c r="R149" s="154">
        <f t="shared" si="22"/>
        <v>11.509007280000001</v>
      </c>
      <c r="S149" s="154">
        <v>0</v>
      </c>
      <c r="T149" s="155">
        <f t="shared" si="2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181</v>
      </c>
      <c r="AT149" s="156" t="s">
        <v>177</v>
      </c>
      <c r="AU149" s="156" t="s">
        <v>182</v>
      </c>
      <c r="AY149" s="14" t="s">
        <v>175</v>
      </c>
      <c r="BE149" s="157">
        <f t="shared" si="24"/>
        <v>0</v>
      </c>
      <c r="BF149" s="157">
        <f t="shared" si="25"/>
        <v>411.22</v>
      </c>
      <c r="BG149" s="157">
        <f t="shared" si="26"/>
        <v>0</v>
      </c>
      <c r="BH149" s="157">
        <f t="shared" si="27"/>
        <v>0</v>
      </c>
      <c r="BI149" s="157">
        <f t="shared" si="28"/>
        <v>0</v>
      </c>
      <c r="BJ149" s="14" t="s">
        <v>182</v>
      </c>
      <c r="BK149" s="157">
        <f t="shared" si="29"/>
        <v>411.22</v>
      </c>
      <c r="BL149" s="14" t="s">
        <v>181</v>
      </c>
      <c r="BM149" s="156" t="s">
        <v>270</v>
      </c>
    </row>
    <row r="150" spans="1:65" s="2" customFormat="1" ht="24.15" customHeight="1">
      <c r="A150" s="26"/>
      <c r="B150" s="144"/>
      <c r="C150" s="158" t="s">
        <v>224</v>
      </c>
      <c r="D150" s="158" t="s">
        <v>285</v>
      </c>
      <c r="E150" s="159" t="s">
        <v>1192</v>
      </c>
      <c r="F150" s="160" t="s">
        <v>1193</v>
      </c>
      <c r="G150" s="161" t="s">
        <v>254</v>
      </c>
      <c r="H150" s="162">
        <v>58.58</v>
      </c>
      <c r="I150" s="163">
        <v>3.54</v>
      </c>
      <c r="J150" s="163">
        <f t="shared" si="20"/>
        <v>207.37</v>
      </c>
      <c r="K150" s="164"/>
      <c r="L150" s="165"/>
      <c r="M150" s="166" t="s">
        <v>1</v>
      </c>
      <c r="N150" s="167" t="s">
        <v>35</v>
      </c>
      <c r="O150" s="154">
        <v>0</v>
      </c>
      <c r="P150" s="154">
        <f t="shared" si="21"/>
        <v>0</v>
      </c>
      <c r="Q150" s="154">
        <v>8.5000000000000006E-2</v>
      </c>
      <c r="R150" s="154">
        <f t="shared" si="22"/>
        <v>4.9793000000000003</v>
      </c>
      <c r="S150" s="154">
        <v>0</v>
      </c>
      <c r="T150" s="155">
        <f t="shared" si="2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191</v>
      </c>
      <c r="AT150" s="156" t="s">
        <v>285</v>
      </c>
      <c r="AU150" s="156" t="s">
        <v>182</v>
      </c>
      <c r="AY150" s="14" t="s">
        <v>175</v>
      </c>
      <c r="BE150" s="157">
        <f t="shared" si="24"/>
        <v>0</v>
      </c>
      <c r="BF150" s="157">
        <f t="shared" si="25"/>
        <v>207.37</v>
      </c>
      <c r="BG150" s="157">
        <f t="shared" si="26"/>
        <v>0</v>
      </c>
      <c r="BH150" s="157">
        <f t="shared" si="27"/>
        <v>0</v>
      </c>
      <c r="BI150" s="157">
        <f t="shared" si="28"/>
        <v>0</v>
      </c>
      <c r="BJ150" s="14" t="s">
        <v>182</v>
      </c>
      <c r="BK150" s="157">
        <f t="shared" si="29"/>
        <v>207.37</v>
      </c>
      <c r="BL150" s="14" t="s">
        <v>181</v>
      </c>
      <c r="BM150" s="156" t="s">
        <v>273</v>
      </c>
    </row>
    <row r="151" spans="1:65" s="2" customFormat="1" ht="33" customHeight="1">
      <c r="A151" s="26"/>
      <c r="B151" s="144"/>
      <c r="C151" s="145" t="s">
        <v>274</v>
      </c>
      <c r="D151" s="145" t="s">
        <v>177</v>
      </c>
      <c r="E151" s="146" t="s">
        <v>1194</v>
      </c>
      <c r="F151" s="147" t="s">
        <v>1195</v>
      </c>
      <c r="G151" s="148" t="s">
        <v>314</v>
      </c>
      <c r="H151" s="149">
        <v>31.15</v>
      </c>
      <c r="I151" s="150">
        <v>11.25</v>
      </c>
      <c r="J151" s="150">
        <f t="shared" si="20"/>
        <v>350.44</v>
      </c>
      <c r="K151" s="151"/>
      <c r="L151" s="27"/>
      <c r="M151" s="152" t="s">
        <v>1</v>
      </c>
      <c r="N151" s="153" t="s">
        <v>35</v>
      </c>
      <c r="O151" s="154">
        <v>0.48930000000000001</v>
      </c>
      <c r="P151" s="154">
        <f t="shared" si="21"/>
        <v>15.241695</v>
      </c>
      <c r="Q151" s="154">
        <v>0.28127567999999997</v>
      </c>
      <c r="R151" s="154">
        <f t="shared" si="22"/>
        <v>8.7617374319999985</v>
      </c>
      <c r="S151" s="154">
        <v>0</v>
      </c>
      <c r="T151" s="155">
        <f t="shared" si="2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181</v>
      </c>
      <c r="AT151" s="156" t="s">
        <v>177</v>
      </c>
      <c r="AU151" s="156" t="s">
        <v>182</v>
      </c>
      <c r="AY151" s="14" t="s">
        <v>175</v>
      </c>
      <c r="BE151" s="157">
        <f t="shared" si="24"/>
        <v>0</v>
      </c>
      <c r="BF151" s="157">
        <f t="shared" si="25"/>
        <v>350.44</v>
      </c>
      <c r="BG151" s="157">
        <f t="shared" si="26"/>
        <v>0</v>
      </c>
      <c r="BH151" s="157">
        <f t="shared" si="27"/>
        <v>0</v>
      </c>
      <c r="BI151" s="157">
        <f t="shared" si="28"/>
        <v>0</v>
      </c>
      <c r="BJ151" s="14" t="s">
        <v>182</v>
      </c>
      <c r="BK151" s="157">
        <f t="shared" si="29"/>
        <v>350.44</v>
      </c>
      <c r="BL151" s="14" t="s">
        <v>181</v>
      </c>
      <c r="BM151" s="156" t="s">
        <v>277</v>
      </c>
    </row>
    <row r="152" spans="1:65" s="2" customFormat="1" ht="24.15" customHeight="1">
      <c r="A152" s="26"/>
      <c r="B152" s="144"/>
      <c r="C152" s="158" t="s">
        <v>227</v>
      </c>
      <c r="D152" s="158" t="s">
        <v>285</v>
      </c>
      <c r="E152" s="159" t="s">
        <v>1196</v>
      </c>
      <c r="F152" s="160" t="s">
        <v>1197</v>
      </c>
      <c r="G152" s="161" t="s">
        <v>254</v>
      </c>
      <c r="H152" s="162">
        <v>31.15</v>
      </c>
      <c r="I152" s="163">
        <v>27.72</v>
      </c>
      <c r="J152" s="163">
        <f t="shared" si="20"/>
        <v>863.48</v>
      </c>
      <c r="K152" s="164"/>
      <c r="L152" s="165"/>
      <c r="M152" s="166" t="s">
        <v>1</v>
      </c>
      <c r="N152" s="167" t="s">
        <v>35</v>
      </c>
      <c r="O152" s="154">
        <v>0</v>
      </c>
      <c r="P152" s="154">
        <f t="shared" si="21"/>
        <v>0</v>
      </c>
      <c r="Q152" s="154">
        <v>2.5000000000000001E-3</v>
      </c>
      <c r="R152" s="154">
        <f t="shared" si="22"/>
        <v>7.7875E-2</v>
      </c>
      <c r="S152" s="154">
        <v>0</v>
      </c>
      <c r="T152" s="155">
        <f t="shared" si="2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191</v>
      </c>
      <c r="AT152" s="156" t="s">
        <v>285</v>
      </c>
      <c r="AU152" s="156" t="s">
        <v>182</v>
      </c>
      <c r="AY152" s="14" t="s">
        <v>175</v>
      </c>
      <c r="BE152" s="157">
        <f t="shared" si="24"/>
        <v>0</v>
      </c>
      <c r="BF152" s="157">
        <f t="shared" si="25"/>
        <v>863.48</v>
      </c>
      <c r="BG152" s="157">
        <f t="shared" si="26"/>
        <v>0</v>
      </c>
      <c r="BH152" s="157">
        <f t="shared" si="27"/>
        <v>0</v>
      </c>
      <c r="BI152" s="157">
        <f t="shared" si="28"/>
        <v>0</v>
      </c>
      <c r="BJ152" s="14" t="s">
        <v>182</v>
      </c>
      <c r="BK152" s="157">
        <f t="shared" si="29"/>
        <v>863.48</v>
      </c>
      <c r="BL152" s="14" t="s">
        <v>181</v>
      </c>
      <c r="BM152" s="156" t="s">
        <v>280</v>
      </c>
    </row>
    <row r="153" spans="1:65" s="2" customFormat="1" ht="33" customHeight="1">
      <c r="A153" s="26"/>
      <c r="B153" s="144"/>
      <c r="C153" s="158" t="s">
        <v>281</v>
      </c>
      <c r="D153" s="158" t="s">
        <v>285</v>
      </c>
      <c r="E153" s="159" t="s">
        <v>1198</v>
      </c>
      <c r="F153" s="160" t="s">
        <v>1199</v>
      </c>
      <c r="G153" s="161" t="s">
        <v>254</v>
      </c>
      <c r="H153" s="162">
        <v>2</v>
      </c>
      <c r="I153" s="163">
        <v>5.05</v>
      </c>
      <c r="J153" s="163">
        <f t="shared" si="20"/>
        <v>10.1</v>
      </c>
      <c r="K153" s="164"/>
      <c r="L153" s="165"/>
      <c r="M153" s="166" t="s">
        <v>1</v>
      </c>
      <c r="N153" s="167" t="s">
        <v>35</v>
      </c>
      <c r="O153" s="154">
        <v>0</v>
      </c>
      <c r="P153" s="154">
        <f t="shared" si="21"/>
        <v>0</v>
      </c>
      <c r="Q153" s="154">
        <v>1E-4</v>
      </c>
      <c r="R153" s="154">
        <f t="shared" si="22"/>
        <v>2.0000000000000001E-4</v>
      </c>
      <c r="S153" s="154">
        <v>0</v>
      </c>
      <c r="T153" s="155">
        <f t="shared" si="2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191</v>
      </c>
      <c r="AT153" s="156" t="s">
        <v>285</v>
      </c>
      <c r="AU153" s="156" t="s">
        <v>182</v>
      </c>
      <c r="AY153" s="14" t="s">
        <v>175</v>
      </c>
      <c r="BE153" s="157">
        <f t="shared" si="24"/>
        <v>0</v>
      </c>
      <c r="BF153" s="157">
        <f t="shared" si="25"/>
        <v>10.1</v>
      </c>
      <c r="BG153" s="157">
        <f t="shared" si="26"/>
        <v>0</v>
      </c>
      <c r="BH153" s="157">
        <f t="shared" si="27"/>
        <v>0</v>
      </c>
      <c r="BI153" s="157">
        <f t="shared" si="28"/>
        <v>0</v>
      </c>
      <c r="BJ153" s="14" t="s">
        <v>182</v>
      </c>
      <c r="BK153" s="157">
        <f t="shared" si="29"/>
        <v>10.1</v>
      </c>
      <c r="BL153" s="14" t="s">
        <v>181</v>
      </c>
      <c r="BM153" s="156" t="s">
        <v>284</v>
      </c>
    </row>
    <row r="154" spans="1:65" s="2" customFormat="1" ht="49.05" customHeight="1">
      <c r="A154" s="26"/>
      <c r="B154" s="144"/>
      <c r="C154" s="158" t="s">
        <v>232</v>
      </c>
      <c r="D154" s="158" t="s">
        <v>285</v>
      </c>
      <c r="E154" s="159" t="s">
        <v>1200</v>
      </c>
      <c r="F154" s="160" t="s">
        <v>1201</v>
      </c>
      <c r="G154" s="161" t="s">
        <v>254</v>
      </c>
      <c r="H154" s="162">
        <v>31.15</v>
      </c>
      <c r="I154" s="163">
        <v>52.89</v>
      </c>
      <c r="J154" s="163">
        <f t="shared" si="20"/>
        <v>1647.52</v>
      </c>
      <c r="K154" s="164"/>
      <c r="L154" s="165"/>
      <c r="M154" s="172" t="s">
        <v>1</v>
      </c>
      <c r="N154" s="173" t="s">
        <v>35</v>
      </c>
      <c r="O154" s="170">
        <v>0</v>
      </c>
      <c r="P154" s="170">
        <f t="shared" si="21"/>
        <v>0</v>
      </c>
      <c r="Q154" s="170">
        <v>5.7999999999999996E-3</v>
      </c>
      <c r="R154" s="170">
        <f t="shared" si="22"/>
        <v>0.18066999999999997</v>
      </c>
      <c r="S154" s="170">
        <v>0</v>
      </c>
      <c r="T154" s="171">
        <f t="shared" si="2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191</v>
      </c>
      <c r="AT154" s="156" t="s">
        <v>285</v>
      </c>
      <c r="AU154" s="156" t="s">
        <v>182</v>
      </c>
      <c r="AY154" s="14" t="s">
        <v>175</v>
      </c>
      <c r="BE154" s="157">
        <f t="shared" si="24"/>
        <v>0</v>
      </c>
      <c r="BF154" s="157">
        <f t="shared" si="25"/>
        <v>1647.52</v>
      </c>
      <c r="BG154" s="157">
        <f t="shared" si="26"/>
        <v>0</v>
      </c>
      <c r="BH154" s="157">
        <f t="shared" si="27"/>
        <v>0</v>
      </c>
      <c r="BI154" s="157">
        <f t="shared" si="28"/>
        <v>0</v>
      </c>
      <c r="BJ154" s="14" t="s">
        <v>182</v>
      </c>
      <c r="BK154" s="157">
        <f t="shared" si="29"/>
        <v>1647.52</v>
      </c>
      <c r="BL154" s="14" t="s">
        <v>181</v>
      </c>
      <c r="BM154" s="156" t="s">
        <v>288</v>
      </c>
    </row>
    <row r="155" spans="1:65" s="2" customFormat="1" ht="6.9" customHeight="1">
      <c r="A155" s="26"/>
      <c r="B155" s="44"/>
      <c r="C155" s="45"/>
      <c r="D155" s="45"/>
      <c r="E155" s="45"/>
      <c r="F155" s="45"/>
      <c r="G155" s="45"/>
      <c r="H155" s="45"/>
      <c r="I155" s="45"/>
      <c r="J155" s="45"/>
      <c r="K155" s="45"/>
      <c r="L155" s="27"/>
      <c r="M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</row>
  </sheetData>
  <autoFilter ref="C119:K154" xr:uid="{00000000-0009-0000-0000-00000F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M164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108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1204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ROUND(J121, 2)</f>
        <v>20196.48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ROUND((SUM(BE121:BE163)),  2)</f>
        <v>0</v>
      </c>
      <c r="G33" s="98"/>
      <c r="H33" s="98"/>
      <c r="I33" s="99">
        <v>0.2</v>
      </c>
      <c r="J33" s="97">
        <f>ROUND(((SUM(BE121:BE163))*I33),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ROUND((SUM(BF121:BF163)),  2)</f>
        <v>20196.48</v>
      </c>
      <c r="G34" s="26"/>
      <c r="H34" s="26"/>
      <c r="I34" s="101">
        <v>0.2</v>
      </c>
      <c r="J34" s="100">
        <f>ROUND(((SUM(BF121:BF163))*I34),  2)</f>
        <v>4039.3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ROUND((SUM(BG121:BG163)),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ROUND((SUM(BH121:BH163)),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ROUND((SUM(BI121:BI163)),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24235.78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SO-06A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J121</f>
        <v>20196.48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139</v>
      </c>
      <c r="E97" s="115"/>
      <c r="F97" s="115"/>
      <c r="G97" s="115"/>
      <c r="H97" s="115"/>
      <c r="I97" s="115"/>
      <c r="J97" s="116">
        <f>J122</f>
        <v>20196.48</v>
      </c>
      <c r="L97" s="113"/>
    </row>
    <row r="98" spans="1:31" s="10" customFormat="1" ht="19.95" hidden="1" customHeight="1">
      <c r="B98" s="117"/>
      <c r="D98" s="118" t="s">
        <v>140</v>
      </c>
      <c r="E98" s="119"/>
      <c r="F98" s="119"/>
      <c r="G98" s="119"/>
      <c r="H98" s="119"/>
      <c r="I98" s="119"/>
      <c r="J98" s="120">
        <f>J123</f>
        <v>2959.26</v>
      </c>
      <c r="L98" s="117"/>
    </row>
    <row r="99" spans="1:31" s="10" customFormat="1" ht="19.95" hidden="1" customHeight="1">
      <c r="B99" s="117"/>
      <c r="D99" s="118" t="s">
        <v>1152</v>
      </c>
      <c r="E99" s="119"/>
      <c r="F99" s="119"/>
      <c r="G99" s="119"/>
      <c r="H99" s="119"/>
      <c r="I99" s="119"/>
      <c r="J99" s="120">
        <f>J138</f>
        <v>11488.45</v>
      </c>
      <c r="L99" s="117"/>
    </row>
    <row r="100" spans="1:31" s="10" customFormat="1" ht="19.95" hidden="1" customHeight="1">
      <c r="B100" s="117"/>
      <c r="D100" s="118" t="s">
        <v>145</v>
      </c>
      <c r="E100" s="119"/>
      <c r="F100" s="119"/>
      <c r="G100" s="119"/>
      <c r="H100" s="119"/>
      <c r="I100" s="119"/>
      <c r="J100" s="120">
        <f>J146</f>
        <v>5314.1399999999994</v>
      </c>
      <c r="L100" s="117"/>
    </row>
    <row r="101" spans="1:31" s="10" customFormat="1" ht="19.95" hidden="1" customHeight="1">
      <c r="B101" s="117"/>
      <c r="D101" s="118" t="s">
        <v>146</v>
      </c>
      <c r="E101" s="119"/>
      <c r="F101" s="119"/>
      <c r="G101" s="119"/>
      <c r="H101" s="119"/>
      <c r="I101" s="119"/>
      <c r="J101" s="120">
        <f>J162</f>
        <v>434.63</v>
      </c>
      <c r="L101" s="117"/>
    </row>
    <row r="102" spans="1:31" s="2" customFormat="1" ht="21.75" hidden="1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" hidden="1" customHeight="1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ht="10.199999999999999" hidden="1"/>
    <row r="105" spans="1:31" ht="10.199999999999999" hidden="1"/>
    <row r="106" spans="1:31" ht="10.199999999999999" hidden="1"/>
    <row r="107" spans="1:31" s="2" customFormat="1" ht="6.9" customHeight="1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" customHeight="1">
      <c r="A108" s="26"/>
      <c r="B108" s="27"/>
      <c r="C108" s="18" t="s">
        <v>161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11" t="str">
        <f>E7</f>
        <v>Prestúpne Bývanie JELKA</v>
      </c>
      <c r="F111" s="212"/>
      <c r="G111" s="212"/>
      <c r="H111" s="212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132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7" t="str">
        <f>E9</f>
        <v>SO-06A - Rozpočet</v>
      </c>
      <c r="F113" s="213"/>
      <c r="G113" s="213"/>
      <c r="H113" s="213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17</v>
      </c>
      <c r="D115" s="26"/>
      <c r="E115" s="26"/>
      <c r="F115" s="21" t="str">
        <f>F12</f>
        <v xml:space="preserve"> </v>
      </c>
      <c r="G115" s="26"/>
      <c r="H115" s="26"/>
      <c r="I115" s="23" t="s">
        <v>19</v>
      </c>
      <c r="J115" s="52" t="str">
        <f>IF(J12="","",J12)</f>
        <v>1. 3. 2022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15" customHeight="1">
      <c r="A117" s="26"/>
      <c r="B117" s="27"/>
      <c r="C117" s="23" t="s">
        <v>21</v>
      </c>
      <c r="D117" s="26"/>
      <c r="E117" s="26"/>
      <c r="F117" s="21" t="str">
        <f>E15</f>
        <v xml:space="preserve"> </v>
      </c>
      <c r="G117" s="26"/>
      <c r="H117" s="26"/>
      <c r="I117" s="23" t="s">
        <v>25</v>
      </c>
      <c r="J117" s="24" t="str">
        <f>E21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15" customHeight="1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27</v>
      </c>
      <c r="J118" s="24" t="str">
        <f>E24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1"/>
      <c r="B120" s="122"/>
      <c r="C120" s="123" t="s">
        <v>162</v>
      </c>
      <c r="D120" s="124" t="s">
        <v>54</v>
      </c>
      <c r="E120" s="124" t="s">
        <v>50</v>
      </c>
      <c r="F120" s="124" t="s">
        <v>51</v>
      </c>
      <c r="G120" s="124" t="s">
        <v>163</v>
      </c>
      <c r="H120" s="124" t="s">
        <v>164</v>
      </c>
      <c r="I120" s="124" t="s">
        <v>165</v>
      </c>
      <c r="J120" s="125" t="s">
        <v>136</v>
      </c>
      <c r="K120" s="126" t="s">
        <v>166</v>
      </c>
      <c r="L120" s="127"/>
      <c r="M120" s="59" t="s">
        <v>1</v>
      </c>
      <c r="N120" s="60" t="s">
        <v>33</v>
      </c>
      <c r="O120" s="60" t="s">
        <v>167</v>
      </c>
      <c r="P120" s="60" t="s">
        <v>168</v>
      </c>
      <c r="Q120" s="60" t="s">
        <v>169</v>
      </c>
      <c r="R120" s="60" t="s">
        <v>170</v>
      </c>
      <c r="S120" s="60" t="s">
        <v>171</v>
      </c>
      <c r="T120" s="61" t="s">
        <v>172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8" customHeight="1">
      <c r="A121" s="26"/>
      <c r="B121" s="27"/>
      <c r="C121" s="66" t="s">
        <v>137</v>
      </c>
      <c r="D121" s="26"/>
      <c r="E121" s="26"/>
      <c r="F121" s="26"/>
      <c r="G121" s="26"/>
      <c r="H121" s="26"/>
      <c r="I121" s="26"/>
      <c r="J121" s="128">
        <f>BK121</f>
        <v>20196.48</v>
      </c>
      <c r="K121" s="26"/>
      <c r="L121" s="27"/>
      <c r="M121" s="62"/>
      <c r="N121" s="53"/>
      <c r="O121" s="63"/>
      <c r="P121" s="129">
        <f>P122</f>
        <v>1296.94306852</v>
      </c>
      <c r="Q121" s="63"/>
      <c r="R121" s="129">
        <f>R122</f>
        <v>493.89776179</v>
      </c>
      <c r="S121" s="63"/>
      <c r="T121" s="130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68</v>
      </c>
      <c r="AU121" s="14" t="s">
        <v>138</v>
      </c>
      <c r="BK121" s="131">
        <f>BK122</f>
        <v>20196.48</v>
      </c>
    </row>
    <row r="122" spans="1:65" s="12" customFormat="1" ht="25.95" customHeight="1">
      <c r="B122" s="132"/>
      <c r="D122" s="133" t="s">
        <v>68</v>
      </c>
      <c r="E122" s="134" t="s">
        <v>173</v>
      </c>
      <c r="F122" s="134" t="s">
        <v>174</v>
      </c>
      <c r="J122" s="135">
        <f>BK122</f>
        <v>20196.48</v>
      </c>
      <c r="L122" s="132"/>
      <c r="M122" s="136"/>
      <c r="N122" s="137"/>
      <c r="O122" s="137"/>
      <c r="P122" s="138">
        <f>P123+P138+P146+P162</f>
        <v>1296.94306852</v>
      </c>
      <c r="Q122" s="137"/>
      <c r="R122" s="138">
        <f>R123+R138+R146+R162</f>
        <v>493.89776179</v>
      </c>
      <c r="S122" s="137"/>
      <c r="T122" s="139">
        <f>T123+T138+T146+T162</f>
        <v>0</v>
      </c>
      <c r="AR122" s="133" t="s">
        <v>77</v>
      </c>
      <c r="AT122" s="140" t="s">
        <v>68</v>
      </c>
      <c r="AU122" s="140" t="s">
        <v>69</v>
      </c>
      <c r="AY122" s="133" t="s">
        <v>175</v>
      </c>
      <c r="BK122" s="141">
        <f>BK123+BK138+BK146+BK162</f>
        <v>20196.48</v>
      </c>
    </row>
    <row r="123" spans="1:65" s="12" customFormat="1" ht="22.8" customHeight="1">
      <c r="B123" s="132"/>
      <c r="D123" s="133" t="s">
        <v>68</v>
      </c>
      <c r="E123" s="142" t="s">
        <v>77</v>
      </c>
      <c r="F123" s="142" t="s">
        <v>176</v>
      </c>
      <c r="J123" s="143">
        <f>BK123</f>
        <v>2959.26</v>
      </c>
      <c r="L123" s="132"/>
      <c r="M123" s="136"/>
      <c r="N123" s="137"/>
      <c r="O123" s="137"/>
      <c r="P123" s="138">
        <f>SUM(P124:P137)</f>
        <v>213.479805</v>
      </c>
      <c r="Q123" s="137"/>
      <c r="R123" s="138">
        <f>SUM(R124:R137)</f>
        <v>9.8329999999999997E-3</v>
      </c>
      <c r="S123" s="137"/>
      <c r="T123" s="139">
        <f>SUM(T124:T137)</f>
        <v>0</v>
      </c>
      <c r="AR123" s="133" t="s">
        <v>77</v>
      </c>
      <c r="AT123" s="140" t="s">
        <v>68</v>
      </c>
      <c r="AU123" s="140" t="s">
        <v>77</v>
      </c>
      <c r="AY123" s="133" t="s">
        <v>175</v>
      </c>
      <c r="BK123" s="141">
        <f>SUM(BK124:BK137)</f>
        <v>2959.26</v>
      </c>
    </row>
    <row r="124" spans="1:65" s="2" customFormat="1" ht="24.15" customHeight="1">
      <c r="A124" s="26"/>
      <c r="B124" s="144"/>
      <c r="C124" s="145" t="s">
        <v>77</v>
      </c>
      <c r="D124" s="145" t="s">
        <v>177</v>
      </c>
      <c r="E124" s="146" t="s">
        <v>1153</v>
      </c>
      <c r="F124" s="147" t="s">
        <v>1154</v>
      </c>
      <c r="G124" s="148" t="s">
        <v>180</v>
      </c>
      <c r="H124" s="149">
        <v>150</v>
      </c>
      <c r="I124" s="150">
        <v>1.9</v>
      </c>
      <c r="J124" s="150">
        <f t="shared" ref="J124:J137" si="0">ROUND(I124*H124,2)</f>
        <v>285</v>
      </c>
      <c r="K124" s="151"/>
      <c r="L124" s="27"/>
      <c r="M124" s="152" t="s">
        <v>1</v>
      </c>
      <c r="N124" s="153" t="s">
        <v>35</v>
      </c>
      <c r="O124" s="154">
        <v>0.24299999999999999</v>
      </c>
      <c r="P124" s="154">
        <f t="shared" ref="P124:P137" si="1">O124*H124</f>
        <v>36.449999999999996</v>
      </c>
      <c r="Q124" s="154">
        <v>0</v>
      </c>
      <c r="R124" s="154">
        <f t="shared" ref="R124:R137" si="2">Q124*H124</f>
        <v>0</v>
      </c>
      <c r="S124" s="154">
        <v>0</v>
      </c>
      <c r="T124" s="155">
        <f t="shared" ref="T124:T137" si="3"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181</v>
      </c>
      <c r="AT124" s="156" t="s">
        <v>177</v>
      </c>
      <c r="AU124" s="156" t="s">
        <v>182</v>
      </c>
      <c r="AY124" s="14" t="s">
        <v>175</v>
      </c>
      <c r="BE124" s="157">
        <f t="shared" ref="BE124:BE137" si="4">IF(N124="základná",J124,0)</f>
        <v>0</v>
      </c>
      <c r="BF124" s="157">
        <f t="shared" ref="BF124:BF137" si="5">IF(N124="znížená",J124,0)</f>
        <v>285</v>
      </c>
      <c r="BG124" s="157">
        <f t="shared" ref="BG124:BG137" si="6">IF(N124="zákl. prenesená",J124,0)</f>
        <v>0</v>
      </c>
      <c r="BH124" s="157">
        <f t="shared" ref="BH124:BH137" si="7">IF(N124="zníž. prenesená",J124,0)</f>
        <v>0</v>
      </c>
      <c r="BI124" s="157">
        <f t="shared" ref="BI124:BI137" si="8">IF(N124="nulová",J124,0)</f>
        <v>0</v>
      </c>
      <c r="BJ124" s="14" t="s">
        <v>182</v>
      </c>
      <c r="BK124" s="157">
        <f t="shared" ref="BK124:BK137" si="9">ROUND(I124*H124,2)</f>
        <v>285</v>
      </c>
      <c r="BL124" s="14" t="s">
        <v>181</v>
      </c>
      <c r="BM124" s="156" t="s">
        <v>182</v>
      </c>
    </row>
    <row r="125" spans="1:65" s="2" customFormat="1" ht="24.15" customHeight="1">
      <c r="A125" s="26"/>
      <c r="B125" s="144"/>
      <c r="C125" s="145" t="s">
        <v>182</v>
      </c>
      <c r="D125" s="145" t="s">
        <v>177</v>
      </c>
      <c r="E125" s="146" t="s">
        <v>1155</v>
      </c>
      <c r="F125" s="147" t="s">
        <v>1156</v>
      </c>
      <c r="G125" s="148" t="s">
        <v>180</v>
      </c>
      <c r="H125" s="149">
        <v>150</v>
      </c>
      <c r="I125" s="150">
        <v>0.52</v>
      </c>
      <c r="J125" s="150">
        <f t="shared" si="0"/>
        <v>78</v>
      </c>
      <c r="K125" s="151"/>
      <c r="L125" s="27"/>
      <c r="M125" s="152" t="s">
        <v>1</v>
      </c>
      <c r="N125" s="153" t="s">
        <v>35</v>
      </c>
      <c r="O125" s="154">
        <v>5.6000000000000001E-2</v>
      </c>
      <c r="P125" s="154">
        <f t="shared" si="1"/>
        <v>8.4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181</v>
      </c>
      <c r="AT125" s="156" t="s">
        <v>177</v>
      </c>
      <c r="AU125" s="156" t="s">
        <v>182</v>
      </c>
      <c r="AY125" s="14" t="s">
        <v>175</v>
      </c>
      <c r="BE125" s="157">
        <f t="shared" si="4"/>
        <v>0</v>
      </c>
      <c r="BF125" s="157">
        <f t="shared" si="5"/>
        <v>78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182</v>
      </c>
      <c r="BK125" s="157">
        <f t="shared" si="9"/>
        <v>78</v>
      </c>
      <c r="BL125" s="14" t="s">
        <v>181</v>
      </c>
      <c r="BM125" s="156" t="s">
        <v>181</v>
      </c>
    </row>
    <row r="126" spans="1:65" s="2" customFormat="1" ht="21.75" customHeight="1">
      <c r="A126" s="26"/>
      <c r="B126" s="144"/>
      <c r="C126" s="145" t="s">
        <v>185</v>
      </c>
      <c r="D126" s="145" t="s">
        <v>177</v>
      </c>
      <c r="E126" s="146" t="s">
        <v>1205</v>
      </c>
      <c r="F126" s="147" t="s">
        <v>1206</v>
      </c>
      <c r="G126" s="148" t="s">
        <v>180</v>
      </c>
      <c r="H126" s="149">
        <v>3.75</v>
      </c>
      <c r="I126" s="150">
        <v>28.04</v>
      </c>
      <c r="J126" s="150">
        <f t="shared" si="0"/>
        <v>105.15</v>
      </c>
      <c r="K126" s="151"/>
      <c r="L126" s="27"/>
      <c r="M126" s="152" t="s">
        <v>1</v>
      </c>
      <c r="N126" s="153" t="s">
        <v>35</v>
      </c>
      <c r="O126" s="154">
        <v>3.8503500000000002</v>
      </c>
      <c r="P126" s="154">
        <f t="shared" si="1"/>
        <v>14.438812500000001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181</v>
      </c>
      <c r="AT126" s="156" t="s">
        <v>177</v>
      </c>
      <c r="AU126" s="156" t="s">
        <v>182</v>
      </c>
      <c r="AY126" s="14" t="s">
        <v>175</v>
      </c>
      <c r="BE126" s="157">
        <f t="shared" si="4"/>
        <v>0</v>
      </c>
      <c r="BF126" s="157">
        <f t="shared" si="5"/>
        <v>105.15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182</v>
      </c>
      <c r="BK126" s="157">
        <f t="shared" si="9"/>
        <v>105.15</v>
      </c>
      <c r="BL126" s="14" t="s">
        <v>181</v>
      </c>
      <c r="BM126" s="156" t="s">
        <v>188</v>
      </c>
    </row>
    <row r="127" spans="1:65" s="2" customFormat="1" ht="24.15" customHeight="1">
      <c r="A127" s="26"/>
      <c r="B127" s="144"/>
      <c r="C127" s="145" t="s">
        <v>181</v>
      </c>
      <c r="D127" s="145" t="s">
        <v>177</v>
      </c>
      <c r="E127" s="146" t="s">
        <v>1207</v>
      </c>
      <c r="F127" s="147" t="s">
        <v>1208</v>
      </c>
      <c r="G127" s="148" t="s">
        <v>180</v>
      </c>
      <c r="H127" s="149">
        <v>3.75</v>
      </c>
      <c r="I127" s="150">
        <v>5.61</v>
      </c>
      <c r="J127" s="150">
        <f t="shared" si="0"/>
        <v>21.04</v>
      </c>
      <c r="K127" s="151"/>
      <c r="L127" s="27"/>
      <c r="M127" s="152" t="s">
        <v>1</v>
      </c>
      <c r="N127" s="153" t="s">
        <v>35</v>
      </c>
      <c r="O127" s="154">
        <v>0.77059</v>
      </c>
      <c r="P127" s="154">
        <f t="shared" si="1"/>
        <v>2.8897124999999999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181</v>
      </c>
      <c r="AT127" s="156" t="s">
        <v>177</v>
      </c>
      <c r="AU127" s="156" t="s">
        <v>182</v>
      </c>
      <c r="AY127" s="14" t="s">
        <v>175</v>
      </c>
      <c r="BE127" s="157">
        <f t="shared" si="4"/>
        <v>0</v>
      </c>
      <c r="BF127" s="157">
        <f t="shared" si="5"/>
        <v>21.04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182</v>
      </c>
      <c r="BK127" s="157">
        <f t="shared" si="9"/>
        <v>21.04</v>
      </c>
      <c r="BL127" s="14" t="s">
        <v>181</v>
      </c>
      <c r="BM127" s="156" t="s">
        <v>191</v>
      </c>
    </row>
    <row r="128" spans="1:65" s="2" customFormat="1" ht="24.15" customHeight="1">
      <c r="A128" s="26"/>
      <c r="B128" s="144"/>
      <c r="C128" s="145" t="s">
        <v>192</v>
      </c>
      <c r="D128" s="145" t="s">
        <v>177</v>
      </c>
      <c r="E128" s="146" t="s">
        <v>189</v>
      </c>
      <c r="F128" s="147" t="s">
        <v>190</v>
      </c>
      <c r="G128" s="148" t="s">
        <v>180</v>
      </c>
      <c r="H128" s="149">
        <v>150.75</v>
      </c>
      <c r="I128" s="150">
        <v>0.82</v>
      </c>
      <c r="J128" s="150">
        <f t="shared" si="0"/>
        <v>123.62</v>
      </c>
      <c r="K128" s="151"/>
      <c r="L128" s="27"/>
      <c r="M128" s="152" t="s">
        <v>1</v>
      </c>
      <c r="N128" s="153" t="s">
        <v>35</v>
      </c>
      <c r="O128" s="154">
        <v>6.9000000000000006E-2</v>
      </c>
      <c r="P128" s="154">
        <f t="shared" si="1"/>
        <v>10.401750000000002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181</v>
      </c>
      <c r="AT128" s="156" t="s">
        <v>177</v>
      </c>
      <c r="AU128" s="156" t="s">
        <v>182</v>
      </c>
      <c r="AY128" s="14" t="s">
        <v>175</v>
      </c>
      <c r="BE128" s="157">
        <f t="shared" si="4"/>
        <v>0</v>
      </c>
      <c r="BF128" s="157">
        <f t="shared" si="5"/>
        <v>123.62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182</v>
      </c>
      <c r="BK128" s="157">
        <f t="shared" si="9"/>
        <v>123.62</v>
      </c>
      <c r="BL128" s="14" t="s">
        <v>181</v>
      </c>
      <c r="BM128" s="156" t="s">
        <v>195</v>
      </c>
    </row>
    <row r="129" spans="1:65" s="2" customFormat="1" ht="37.799999999999997" customHeight="1">
      <c r="A129" s="26"/>
      <c r="B129" s="144"/>
      <c r="C129" s="145" t="s">
        <v>188</v>
      </c>
      <c r="D129" s="145" t="s">
        <v>177</v>
      </c>
      <c r="E129" s="146" t="s">
        <v>193</v>
      </c>
      <c r="F129" s="147" t="s">
        <v>194</v>
      </c>
      <c r="G129" s="148" t="s">
        <v>180</v>
      </c>
      <c r="H129" s="149">
        <v>150.75</v>
      </c>
      <c r="I129" s="150">
        <v>2.89</v>
      </c>
      <c r="J129" s="150">
        <f t="shared" si="0"/>
        <v>435.67</v>
      </c>
      <c r="K129" s="151"/>
      <c r="L129" s="27"/>
      <c r="M129" s="152" t="s">
        <v>1</v>
      </c>
      <c r="N129" s="153" t="s">
        <v>35</v>
      </c>
      <c r="O129" s="154">
        <v>9.8000000000000004E-2</v>
      </c>
      <c r="P129" s="154">
        <f t="shared" si="1"/>
        <v>14.7735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181</v>
      </c>
      <c r="AT129" s="156" t="s">
        <v>177</v>
      </c>
      <c r="AU129" s="156" t="s">
        <v>182</v>
      </c>
      <c r="AY129" s="14" t="s">
        <v>175</v>
      </c>
      <c r="BE129" s="157">
        <f t="shared" si="4"/>
        <v>0</v>
      </c>
      <c r="BF129" s="157">
        <f t="shared" si="5"/>
        <v>435.67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182</v>
      </c>
      <c r="BK129" s="157">
        <f t="shared" si="9"/>
        <v>435.67</v>
      </c>
      <c r="BL129" s="14" t="s">
        <v>181</v>
      </c>
      <c r="BM129" s="156" t="s">
        <v>198</v>
      </c>
    </row>
    <row r="130" spans="1:65" s="2" customFormat="1" ht="21.75" customHeight="1">
      <c r="A130" s="26"/>
      <c r="B130" s="144"/>
      <c r="C130" s="145" t="s">
        <v>199</v>
      </c>
      <c r="D130" s="145" t="s">
        <v>177</v>
      </c>
      <c r="E130" s="146" t="s">
        <v>1209</v>
      </c>
      <c r="F130" s="147" t="s">
        <v>1210</v>
      </c>
      <c r="G130" s="148" t="s">
        <v>231</v>
      </c>
      <c r="H130" s="149">
        <v>318.23</v>
      </c>
      <c r="I130" s="150">
        <v>0.4</v>
      </c>
      <c r="J130" s="150">
        <f t="shared" si="0"/>
        <v>127.29</v>
      </c>
      <c r="K130" s="151"/>
      <c r="L130" s="27"/>
      <c r="M130" s="152" t="s">
        <v>1</v>
      </c>
      <c r="N130" s="153" t="s">
        <v>35</v>
      </c>
      <c r="O130" s="154">
        <v>6.0999999999999999E-2</v>
      </c>
      <c r="P130" s="154">
        <f t="shared" si="1"/>
        <v>19.412030000000001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181</v>
      </c>
      <c r="AT130" s="156" t="s">
        <v>177</v>
      </c>
      <c r="AU130" s="156" t="s">
        <v>182</v>
      </c>
      <c r="AY130" s="14" t="s">
        <v>175</v>
      </c>
      <c r="BE130" s="157">
        <f t="shared" si="4"/>
        <v>0</v>
      </c>
      <c r="BF130" s="157">
        <f t="shared" si="5"/>
        <v>127.29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182</v>
      </c>
      <c r="BK130" s="157">
        <f t="shared" si="9"/>
        <v>127.29</v>
      </c>
      <c r="BL130" s="14" t="s">
        <v>181</v>
      </c>
      <c r="BM130" s="156" t="s">
        <v>202</v>
      </c>
    </row>
    <row r="131" spans="1:65" s="2" customFormat="1" ht="16.5" customHeight="1">
      <c r="A131" s="26"/>
      <c r="B131" s="144"/>
      <c r="C131" s="158" t="s">
        <v>191</v>
      </c>
      <c r="D131" s="158" t="s">
        <v>285</v>
      </c>
      <c r="E131" s="159" t="s">
        <v>1211</v>
      </c>
      <c r="F131" s="160" t="s">
        <v>1212</v>
      </c>
      <c r="G131" s="161" t="s">
        <v>1068</v>
      </c>
      <c r="H131" s="162">
        <v>9.8330000000000002</v>
      </c>
      <c r="I131" s="163">
        <v>3.53</v>
      </c>
      <c r="J131" s="163">
        <f t="shared" si="0"/>
        <v>34.71</v>
      </c>
      <c r="K131" s="164"/>
      <c r="L131" s="165"/>
      <c r="M131" s="166" t="s">
        <v>1</v>
      </c>
      <c r="N131" s="167" t="s">
        <v>35</v>
      </c>
      <c r="O131" s="154">
        <v>0</v>
      </c>
      <c r="P131" s="154">
        <f t="shared" si="1"/>
        <v>0</v>
      </c>
      <c r="Q131" s="154">
        <v>1E-3</v>
      </c>
      <c r="R131" s="154">
        <f t="shared" si="2"/>
        <v>9.8329999999999997E-3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191</v>
      </c>
      <c r="AT131" s="156" t="s">
        <v>285</v>
      </c>
      <c r="AU131" s="156" t="s">
        <v>182</v>
      </c>
      <c r="AY131" s="14" t="s">
        <v>175</v>
      </c>
      <c r="BE131" s="157">
        <f t="shared" si="4"/>
        <v>0</v>
      </c>
      <c r="BF131" s="157">
        <f t="shared" si="5"/>
        <v>34.71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182</v>
      </c>
      <c r="BK131" s="157">
        <f t="shared" si="9"/>
        <v>34.71</v>
      </c>
      <c r="BL131" s="14" t="s">
        <v>181</v>
      </c>
      <c r="BM131" s="156" t="s">
        <v>205</v>
      </c>
    </row>
    <row r="132" spans="1:65" s="2" customFormat="1" ht="33" customHeight="1">
      <c r="A132" s="26"/>
      <c r="B132" s="144"/>
      <c r="C132" s="145" t="s">
        <v>206</v>
      </c>
      <c r="D132" s="145" t="s">
        <v>177</v>
      </c>
      <c r="E132" s="146" t="s">
        <v>1213</v>
      </c>
      <c r="F132" s="147" t="s">
        <v>1214</v>
      </c>
      <c r="G132" s="148" t="s">
        <v>231</v>
      </c>
      <c r="H132" s="149">
        <v>318.23</v>
      </c>
      <c r="I132" s="150">
        <v>0.51</v>
      </c>
      <c r="J132" s="150">
        <f t="shared" si="0"/>
        <v>162.30000000000001</v>
      </c>
      <c r="K132" s="151"/>
      <c r="L132" s="27"/>
      <c r="M132" s="152" t="s">
        <v>1</v>
      </c>
      <c r="N132" s="153" t="s">
        <v>35</v>
      </c>
      <c r="O132" s="154">
        <v>8.8999999999999996E-2</v>
      </c>
      <c r="P132" s="154">
        <f t="shared" si="1"/>
        <v>28.322469999999999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181</v>
      </c>
      <c r="AT132" s="156" t="s">
        <v>177</v>
      </c>
      <c r="AU132" s="156" t="s">
        <v>182</v>
      </c>
      <c r="AY132" s="14" t="s">
        <v>175</v>
      </c>
      <c r="BE132" s="157">
        <f t="shared" si="4"/>
        <v>0</v>
      </c>
      <c r="BF132" s="157">
        <f t="shared" si="5"/>
        <v>162.30000000000001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182</v>
      </c>
      <c r="BK132" s="157">
        <f t="shared" si="9"/>
        <v>162.30000000000001</v>
      </c>
      <c r="BL132" s="14" t="s">
        <v>181</v>
      </c>
      <c r="BM132" s="156" t="s">
        <v>210</v>
      </c>
    </row>
    <row r="133" spans="1:65" s="2" customFormat="1" ht="24.15" customHeight="1">
      <c r="A133" s="26"/>
      <c r="B133" s="144"/>
      <c r="C133" s="145" t="s">
        <v>195</v>
      </c>
      <c r="D133" s="145" t="s">
        <v>177</v>
      </c>
      <c r="E133" s="146" t="s">
        <v>1215</v>
      </c>
      <c r="F133" s="147" t="s">
        <v>1216</v>
      </c>
      <c r="G133" s="148" t="s">
        <v>254</v>
      </c>
      <c r="H133" s="149">
        <v>4</v>
      </c>
      <c r="I133" s="150">
        <v>8.67</v>
      </c>
      <c r="J133" s="150">
        <f t="shared" si="0"/>
        <v>34.68</v>
      </c>
      <c r="K133" s="151"/>
      <c r="L133" s="27"/>
      <c r="M133" s="152" t="s">
        <v>1</v>
      </c>
      <c r="N133" s="153" t="s">
        <v>35</v>
      </c>
      <c r="O133" s="154">
        <v>1.3149999999999999</v>
      </c>
      <c r="P133" s="154">
        <f t="shared" si="1"/>
        <v>5.26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181</v>
      </c>
      <c r="AT133" s="156" t="s">
        <v>177</v>
      </c>
      <c r="AU133" s="156" t="s">
        <v>182</v>
      </c>
      <c r="AY133" s="14" t="s">
        <v>175</v>
      </c>
      <c r="BE133" s="157">
        <f t="shared" si="4"/>
        <v>0</v>
      </c>
      <c r="BF133" s="157">
        <f t="shared" si="5"/>
        <v>34.68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182</v>
      </c>
      <c r="BK133" s="157">
        <f t="shared" si="9"/>
        <v>34.68</v>
      </c>
      <c r="BL133" s="14" t="s">
        <v>181</v>
      </c>
      <c r="BM133" s="156" t="s">
        <v>7</v>
      </c>
    </row>
    <row r="134" spans="1:65" s="2" customFormat="1" ht="33" customHeight="1">
      <c r="A134" s="26"/>
      <c r="B134" s="144"/>
      <c r="C134" s="145" t="s">
        <v>214</v>
      </c>
      <c r="D134" s="145" t="s">
        <v>177</v>
      </c>
      <c r="E134" s="146" t="s">
        <v>1217</v>
      </c>
      <c r="F134" s="147" t="s">
        <v>1218</v>
      </c>
      <c r="G134" s="148" t="s">
        <v>254</v>
      </c>
      <c r="H134" s="149">
        <v>4</v>
      </c>
      <c r="I134" s="150">
        <v>5.42</v>
      </c>
      <c r="J134" s="150">
        <f t="shared" si="0"/>
        <v>21.68</v>
      </c>
      <c r="K134" s="151"/>
      <c r="L134" s="27"/>
      <c r="M134" s="152" t="s">
        <v>1</v>
      </c>
      <c r="N134" s="153" t="s">
        <v>35</v>
      </c>
      <c r="O134" s="154">
        <v>0.74312</v>
      </c>
      <c r="P134" s="154">
        <f t="shared" si="1"/>
        <v>2.97248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181</v>
      </c>
      <c r="AT134" s="156" t="s">
        <v>177</v>
      </c>
      <c r="AU134" s="156" t="s">
        <v>182</v>
      </c>
      <c r="AY134" s="14" t="s">
        <v>175</v>
      </c>
      <c r="BE134" s="157">
        <f t="shared" si="4"/>
        <v>0</v>
      </c>
      <c r="BF134" s="157">
        <f t="shared" si="5"/>
        <v>21.68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182</v>
      </c>
      <c r="BK134" s="157">
        <f t="shared" si="9"/>
        <v>21.68</v>
      </c>
      <c r="BL134" s="14" t="s">
        <v>181</v>
      </c>
      <c r="BM134" s="156" t="s">
        <v>217</v>
      </c>
    </row>
    <row r="135" spans="1:65" s="2" customFormat="1" ht="24.15" customHeight="1">
      <c r="A135" s="26"/>
      <c r="B135" s="144"/>
      <c r="C135" s="145" t="s">
        <v>198</v>
      </c>
      <c r="D135" s="145" t="s">
        <v>177</v>
      </c>
      <c r="E135" s="146" t="s">
        <v>200</v>
      </c>
      <c r="F135" s="147" t="s">
        <v>201</v>
      </c>
      <c r="G135" s="148" t="s">
        <v>180</v>
      </c>
      <c r="H135" s="149">
        <v>150.75</v>
      </c>
      <c r="I135" s="150">
        <v>3.82</v>
      </c>
      <c r="J135" s="150">
        <f t="shared" si="0"/>
        <v>575.87</v>
      </c>
      <c r="K135" s="151"/>
      <c r="L135" s="27"/>
      <c r="M135" s="152" t="s">
        <v>1</v>
      </c>
      <c r="N135" s="153" t="s">
        <v>35</v>
      </c>
      <c r="O135" s="154">
        <v>0.46539999999999998</v>
      </c>
      <c r="P135" s="154">
        <f t="shared" si="1"/>
        <v>70.159049999999993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181</v>
      </c>
      <c r="AT135" s="156" t="s">
        <v>177</v>
      </c>
      <c r="AU135" s="156" t="s">
        <v>182</v>
      </c>
      <c r="AY135" s="14" t="s">
        <v>175</v>
      </c>
      <c r="BE135" s="157">
        <f t="shared" si="4"/>
        <v>0</v>
      </c>
      <c r="BF135" s="157">
        <f t="shared" si="5"/>
        <v>575.87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182</v>
      </c>
      <c r="BK135" s="157">
        <f t="shared" si="9"/>
        <v>575.87</v>
      </c>
      <c r="BL135" s="14" t="s">
        <v>181</v>
      </c>
      <c r="BM135" s="156" t="s">
        <v>220</v>
      </c>
    </row>
    <row r="136" spans="1:65" s="2" customFormat="1" ht="24.15" customHeight="1">
      <c r="A136" s="26"/>
      <c r="B136" s="144"/>
      <c r="C136" s="145" t="s">
        <v>221</v>
      </c>
      <c r="D136" s="145" t="s">
        <v>177</v>
      </c>
      <c r="E136" s="146" t="s">
        <v>203</v>
      </c>
      <c r="F136" s="147" t="s">
        <v>204</v>
      </c>
      <c r="G136" s="148" t="s">
        <v>180</v>
      </c>
      <c r="H136" s="149">
        <v>452.25</v>
      </c>
      <c r="I136" s="150">
        <v>0.19</v>
      </c>
      <c r="J136" s="150">
        <f t="shared" si="0"/>
        <v>85.93</v>
      </c>
      <c r="K136" s="151"/>
      <c r="L136" s="27"/>
      <c r="M136" s="152" t="s">
        <v>1</v>
      </c>
      <c r="N136" s="153" t="s">
        <v>35</v>
      </c>
      <c r="O136" s="154">
        <v>0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181</v>
      </c>
      <c r="AT136" s="156" t="s">
        <v>177</v>
      </c>
      <c r="AU136" s="156" t="s">
        <v>182</v>
      </c>
      <c r="AY136" s="14" t="s">
        <v>175</v>
      </c>
      <c r="BE136" s="157">
        <f t="shared" si="4"/>
        <v>0</v>
      </c>
      <c r="BF136" s="157">
        <f t="shared" si="5"/>
        <v>85.93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4" t="s">
        <v>182</v>
      </c>
      <c r="BK136" s="157">
        <f t="shared" si="9"/>
        <v>85.93</v>
      </c>
      <c r="BL136" s="14" t="s">
        <v>181</v>
      </c>
      <c r="BM136" s="156" t="s">
        <v>224</v>
      </c>
    </row>
    <row r="137" spans="1:65" s="2" customFormat="1" ht="24.15" customHeight="1">
      <c r="A137" s="26"/>
      <c r="B137" s="144"/>
      <c r="C137" s="145" t="s">
        <v>202</v>
      </c>
      <c r="D137" s="145" t="s">
        <v>177</v>
      </c>
      <c r="E137" s="146" t="s">
        <v>207</v>
      </c>
      <c r="F137" s="147" t="s">
        <v>208</v>
      </c>
      <c r="G137" s="148" t="s">
        <v>209</v>
      </c>
      <c r="H137" s="149">
        <v>241.2</v>
      </c>
      <c r="I137" s="150">
        <v>3.6</v>
      </c>
      <c r="J137" s="150">
        <f t="shared" si="0"/>
        <v>868.32</v>
      </c>
      <c r="K137" s="151"/>
      <c r="L137" s="27"/>
      <c r="M137" s="152" t="s">
        <v>1</v>
      </c>
      <c r="N137" s="153" t="s">
        <v>35</v>
      </c>
      <c r="O137" s="154">
        <v>0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181</v>
      </c>
      <c r="AT137" s="156" t="s">
        <v>177</v>
      </c>
      <c r="AU137" s="156" t="s">
        <v>182</v>
      </c>
      <c r="AY137" s="14" t="s">
        <v>175</v>
      </c>
      <c r="BE137" s="157">
        <f t="shared" si="4"/>
        <v>0</v>
      </c>
      <c r="BF137" s="157">
        <f t="shared" si="5"/>
        <v>868.32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4" t="s">
        <v>182</v>
      </c>
      <c r="BK137" s="157">
        <f t="shared" si="9"/>
        <v>868.32</v>
      </c>
      <c r="BL137" s="14" t="s">
        <v>181</v>
      </c>
      <c r="BM137" s="156" t="s">
        <v>227</v>
      </c>
    </row>
    <row r="138" spans="1:65" s="12" customFormat="1" ht="22.8" customHeight="1">
      <c r="B138" s="132"/>
      <c r="D138" s="133" t="s">
        <v>68</v>
      </c>
      <c r="E138" s="142" t="s">
        <v>192</v>
      </c>
      <c r="F138" s="142" t="s">
        <v>1157</v>
      </c>
      <c r="J138" s="143">
        <f>BK138</f>
        <v>11488.45</v>
      </c>
      <c r="L138" s="132"/>
      <c r="M138" s="136"/>
      <c r="N138" s="137"/>
      <c r="O138" s="137"/>
      <c r="P138" s="138">
        <f>SUM(P139:P145)</f>
        <v>78.972907520000007</v>
      </c>
      <c r="Q138" s="137"/>
      <c r="R138" s="138">
        <f>SUM(R139:R145)</f>
        <v>486.96368624000002</v>
      </c>
      <c r="S138" s="137"/>
      <c r="T138" s="139">
        <f>SUM(T139:T145)</f>
        <v>0</v>
      </c>
      <c r="AR138" s="133" t="s">
        <v>77</v>
      </c>
      <c r="AT138" s="140" t="s">
        <v>68</v>
      </c>
      <c r="AU138" s="140" t="s">
        <v>77</v>
      </c>
      <c r="AY138" s="133" t="s">
        <v>175</v>
      </c>
      <c r="BK138" s="141">
        <f>SUM(BK139:BK145)</f>
        <v>11488.45</v>
      </c>
    </row>
    <row r="139" spans="1:65" s="2" customFormat="1" ht="33" customHeight="1">
      <c r="A139" s="26"/>
      <c r="B139" s="144"/>
      <c r="C139" s="145" t="s">
        <v>228</v>
      </c>
      <c r="D139" s="145" t="s">
        <v>177</v>
      </c>
      <c r="E139" s="146" t="s">
        <v>1219</v>
      </c>
      <c r="F139" s="147" t="s">
        <v>1220</v>
      </c>
      <c r="G139" s="148" t="s">
        <v>231</v>
      </c>
      <c r="H139" s="149">
        <v>375</v>
      </c>
      <c r="I139" s="150">
        <v>5.07</v>
      </c>
      <c r="J139" s="150">
        <f t="shared" ref="J139:J145" si="10">ROUND(I139*H139,2)</f>
        <v>1901.25</v>
      </c>
      <c r="K139" s="151"/>
      <c r="L139" s="27"/>
      <c r="M139" s="152" t="s">
        <v>1</v>
      </c>
      <c r="N139" s="153" t="s">
        <v>35</v>
      </c>
      <c r="O139" s="154">
        <v>2.562E-2</v>
      </c>
      <c r="P139" s="154">
        <f t="shared" ref="P139:P145" si="11">O139*H139</f>
        <v>9.6074999999999999</v>
      </c>
      <c r="Q139" s="154">
        <v>0.29899999999999999</v>
      </c>
      <c r="R139" s="154">
        <f t="shared" ref="R139:R145" si="12">Q139*H139</f>
        <v>112.125</v>
      </c>
      <c r="S139" s="154">
        <v>0</v>
      </c>
      <c r="T139" s="155">
        <f t="shared" ref="T139:T145" si="13"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181</v>
      </c>
      <c r="AT139" s="156" t="s">
        <v>177</v>
      </c>
      <c r="AU139" s="156" t="s">
        <v>182</v>
      </c>
      <c r="AY139" s="14" t="s">
        <v>175</v>
      </c>
      <c r="BE139" s="157">
        <f t="shared" ref="BE139:BE145" si="14">IF(N139="základná",J139,0)</f>
        <v>0</v>
      </c>
      <c r="BF139" s="157">
        <f t="shared" ref="BF139:BF145" si="15">IF(N139="znížená",J139,0)</f>
        <v>1901.25</v>
      </c>
      <c r="BG139" s="157">
        <f t="shared" ref="BG139:BG145" si="16">IF(N139="zákl. prenesená",J139,0)</f>
        <v>0</v>
      </c>
      <c r="BH139" s="157">
        <f t="shared" ref="BH139:BH145" si="17">IF(N139="zníž. prenesená",J139,0)</f>
        <v>0</v>
      </c>
      <c r="BI139" s="157">
        <f t="shared" ref="BI139:BI145" si="18">IF(N139="nulová",J139,0)</f>
        <v>0</v>
      </c>
      <c r="BJ139" s="14" t="s">
        <v>182</v>
      </c>
      <c r="BK139" s="157">
        <f t="shared" ref="BK139:BK145" si="19">ROUND(I139*H139,2)</f>
        <v>1901.25</v>
      </c>
      <c r="BL139" s="14" t="s">
        <v>181</v>
      </c>
      <c r="BM139" s="156" t="s">
        <v>232</v>
      </c>
    </row>
    <row r="140" spans="1:65" s="2" customFormat="1" ht="16.5" customHeight="1">
      <c r="A140" s="26"/>
      <c r="B140" s="144"/>
      <c r="C140" s="158" t="s">
        <v>205</v>
      </c>
      <c r="D140" s="158" t="s">
        <v>285</v>
      </c>
      <c r="E140" s="159" t="s">
        <v>1221</v>
      </c>
      <c r="F140" s="160" t="s">
        <v>1222</v>
      </c>
      <c r="G140" s="161" t="s">
        <v>209</v>
      </c>
      <c r="H140" s="162">
        <v>56.25</v>
      </c>
      <c r="I140" s="163">
        <v>14.96</v>
      </c>
      <c r="J140" s="163">
        <f t="shared" si="10"/>
        <v>841.5</v>
      </c>
      <c r="K140" s="164"/>
      <c r="L140" s="165"/>
      <c r="M140" s="166" t="s">
        <v>1</v>
      </c>
      <c r="N140" s="167" t="s">
        <v>35</v>
      </c>
      <c r="O140" s="154">
        <v>0</v>
      </c>
      <c r="P140" s="154">
        <f t="shared" si="11"/>
        <v>0</v>
      </c>
      <c r="Q140" s="154">
        <v>1</v>
      </c>
      <c r="R140" s="154">
        <f t="shared" si="12"/>
        <v>56.25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191</v>
      </c>
      <c r="AT140" s="156" t="s">
        <v>285</v>
      </c>
      <c r="AU140" s="156" t="s">
        <v>182</v>
      </c>
      <c r="AY140" s="14" t="s">
        <v>175</v>
      </c>
      <c r="BE140" s="157">
        <f t="shared" si="14"/>
        <v>0</v>
      </c>
      <c r="BF140" s="157">
        <f t="shared" si="15"/>
        <v>841.5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182</v>
      </c>
      <c r="BK140" s="157">
        <f t="shared" si="19"/>
        <v>841.5</v>
      </c>
      <c r="BL140" s="14" t="s">
        <v>181</v>
      </c>
      <c r="BM140" s="156" t="s">
        <v>235</v>
      </c>
    </row>
    <row r="141" spans="1:65" s="2" customFormat="1" ht="33" customHeight="1">
      <c r="A141" s="26"/>
      <c r="B141" s="144"/>
      <c r="C141" s="145" t="s">
        <v>236</v>
      </c>
      <c r="D141" s="145" t="s">
        <v>177</v>
      </c>
      <c r="E141" s="146" t="s">
        <v>1158</v>
      </c>
      <c r="F141" s="147" t="s">
        <v>1159</v>
      </c>
      <c r="G141" s="148" t="s">
        <v>231</v>
      </c>
      <c r="H141" s="149">
        <v>438.57600000000002</v>
      </c>
      <c r="I141" s="150">
        <v>7.04</v>
      </c>
      <c r="J141" s="150">
        <f t="shared" si="10"/>
        <v>3087.58</v>
      </c>
      <c r="K141" s="151"/>
      <c r="L141" s="27"/>
      <c r="M141" s="152" t="s">
        <v>1</v>
      </c>
      <c r="N141" s="153" t="s">
        <v>35</v>
      </c>
      <c r="O141" s="154">
        <v>5.5120000000000002E-2</v>
      </c>
      <c r="P141" s="154">
        <f t="shared" si="11"/>
        <v>24.174309120000004</v>
      </c>
      <c r="Q141" s="154">
        <v>0.48574000000000001</v>
      </c>
      <c r="R141" s="154">
        <f t="shared" si="12"/>
        <v>213.03390624000002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181</v>
      </c>
      <c r="AT141" s="156" t="s">
        <v>177</v>
      </c>
      <c r="AU141" s="156" t="s">
        <v>182</v>
      </c>
      <c r="AY141" s="14" t="s">
        <v>175</v>
      </c>
      <c r="BE141" s="157">
        <f t="shared" si="14"/>
        <v>0</v>
      </c>
      <c r="BF141" s="157">
        <f t="shared" si="15"/>
        <v>3087.58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4" t="s">
        <v>182</v>
      </c>
      <c r="BK141" s="157">
        <f t="shared" si="19"/>
        <v>3087.58</v>
      </c>
      <c r="BL141" s="14" t="s">
        <v>181</v>
      </c>
      <c r="BM141" s="156" t="s">
        <v>239</v>
      </c>
    </row>
    <row r="142" spans="1:65" s="2" customFormat="1" ht="16.5" customHeight="1">
      <c r="A142" s="26"/>
      <c r="B142" s="144"/>
      <c r="C142" s="158" t="s">
        <v>210</v>
      </c>
      <c r="D142" s="158" t="s">
        <v>285</v>
      </c>
      <c r="E142" s="159" t="s">
        <v>1160</v>
      </c>
      <c r="F142" s="160" t="s">
        <v>1161</v>
      </c>
      <c r="G142" s="161" t="s">
        <v>209</v>
      </c>
      <c r="H142" s="162">
        <v>87.715000000000003</v>
      </c>
      <c r="I142" s="163">
        <v>12.37</v>
      </c>
      <c r="J142" s="163">
        <f t="shared" si="10"/>
        <v>1085.03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1"/>
        <v>0</v>
      </c>
      <c r="Q142" s="154">
        <v>1</v>
      </c>
      <c r="R142" s="154">
        <f t="shared" si="12"/>
        <v>87.715000000000003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191</v>
      </c>
      <c r="AT142" s="156" t="s">
        <v>285</v>
      </c>
      <c r="AU142" s="156" t="s">
        <v>182</v>
      </c>
      <c r="AY142" s="14" t="s">
        <v>175</v>
      </c>
      <c r="BE142" s="157">
        <f t="shared" si="14"/>
        <v>0</v>
      </c>
      <c r="BF142" s="157">
        <f t="shared" si="15"/>
        <v>1085.03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182</v>
      </c>
      <c r="BK142" s="157">
        <f t="shared" si="19"/>
        <v>1085.03</v>
      </c>
      <c r="BL142" s="14" t="s">
        <v>181</v>
      </c>
      <c r="BM142" s="156" t="s">
        <v>242</v>
      </c>
    </row>
    <row r="143" spans="1:65" s="2" customFormat="1" ht="21.75" customHeight="1">
      <c r="A143" s="26"/>
      <c r="B143" s="144"/>
      <c r="C143" s="145" t="s">
        <v>244</v>
      </c>
      <c r="D143" s="145" t="s">
        <v>177</v>
      </c>
      <c r="E143" s="146" t="s">
        <v>1223</v>
      </c>
      <c r="F143" s="147" t="s">
        <v>1224</v>
      </c>
      <c r="G143" s="148" t="s">
        <v>231</v>
      </c>
      <c r="H143" s="149">
        <v>65.36</v>
      </c>
      <c r="I143" s="150">
        <v>52.89</v>
      </c>
      <c r="J143" s="150">
        <f t="shared" si="10"/>
        <v>3456.89</v>
      </c>
      <c r="K143" s="151"/>
      <c r="L143" s="27"/>
      <c r="M143" s="152" t="s">
        <v>1</v>
      </c>
      <c r="N143" s="153" t="s">
        <v>35</v>
      </c>
      <c r="O143" s="154">
        <v>0</v>
      </c>
      <c r="P143" s="154">
        <f t="shared" si="11"/>
        <v>0</v>
      </c>
      <c r="Q143" s="154">
        <v>0</v>
      </c>
      <c r="R143" s="154">
        <f t="shared" si="12"/>
        <v>0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181</v>
      </c>
      <c r="AT143" s="156" t="s">
        <v>177</v>
      </c>
      <c r="AU143" s="156" t="s">
        <v>182</v>
      </c>
      <c r="AY143" s="14" t="s">
        <v>175</v>
      </c>
      <c r="BE143" s="157">
        <f t="shared" si="14"/>
        <v>0</v>
      </c>
      <c r="BF143" s="157">
        <f t="shared" si="15"/>
        <v>3456.89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182</v>
      </c>
      <c r="BK143" s="157">
        <f t="shared" si="19"/>
        <v>3456.89</v>
      </c>
      <c r="BL143" s="14" t="s">
        <v>181</v>
      </c>
      <c r="BM143" s="156" t="s">
        <v>247</v>
      </c>
    </row>
    <row r="144" spans="1:65" s="2" customFormat="1" ht="44.25" customHeight="1">
      <c r="A144" s="26"/>
      <c r="B144" s="144"/>
      <c r="C144" s="145" t="s">
        <v>7</v>
      </c>
      <c r="D144" s="145" t="s">
        <v>177</v>
      </c>
      <c r="E144" s="146" t="s">
        <v>1166</v>
      </c>
      <c r="F144" s="147" t="s">
        <v>1167</v>
      </c>
      <c r="G144" s="148" t="s">
        <v>231</v>
      </c>
      <c r="H144" s="149">
        <v>64.52</v>
      </c>
      <c r="I144" s="150">
        <v>9.5</v>
      </c>
      <c r="J144" s="150">
        <f t="shared" si="10"/>
        <v>612.94000000000005</v>
      </c>
      <c r="K144" s="151"/>
      <c r="L144" s="27"/>
      <c r="M144" s="152" t="s">
        <v>1</v>
      </c>
      <c r="N144" s="153" t="s">
        <v>35</v>
      </c>
      <c r="O144" s="154">
        <v>0.70042000000000004</v>
      </c>
      <c r="P144" s="154">
        <f t="shared" si="11"/>
        <v>45.191098400000001</v>
      </c>
      <c r="Q144" s="154">
        <v>9.2499999999999999E-2</v>
      </c>
      <c r="R144" s="154">
        <f t="shared" si="12"/>
        <v>5.9680999999999997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181</v>
      </c>
      <c r="AT144" s="156" t="s">
        <v>177</v>
      </c>
      <c r="AU144" s="156" t="s">
        <v>182</v>
      </c>
      <c r="AY144" s="14" t="s">
        <v>175</v>
      </c>
      <c r="BE144" s="157">
        <f t="shared" si="14"/>
        <v>0</v>
      </c>
      <c r="BF144" s="157">
        <f t="shared" si="15"/>
        <v>612.94000000000005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182</v>
      </c>
      <c r="BK144" s="157">
        <f t="shared" si="19"/>
        <v>612.94000000000005</v>
      </c>
      <c r="BL144" s="14" t="s">
        <v>181</v>
      </c>
      <c r="BM144" s="156" t="s">
        <v>250</v>
      </c>
    </row>
    <row r="145" spans="1:65" s="2" customFormat="1" ht="24.15" customHeight="1">
      <c r="A145" s="26"/>
      <c r="B145" s="144"/>
      <c r="C145" s="158" t="s">
        <v>251</v>
      </c>
      <c r="D145" s="158" t="s">
        <v>285</v>
      </c>
      <c r="E145" s="159" t="s">
        <v>1168</v>
      </c>
      <c r="F145" s="160" t="s">
        <v>1169</v>
      </c>
      <c r="G145" s="161" t="s">
        <v>231</v>
      </c>
      <c r="H145" s="162">
        <v>64.52</v>
      </c>
      <c r="I145" s="163">
        <v>7.8</v>
      </c>
      <c r="J145" s="163">
        <f t="shared" si="10"/>
        <v>503.26</v>
      </c>
      <c r="K145" s="164"/>
      <c r="L145" s="165"/>
      <c r="M145" s="166" t="s">
        <v>1</v>
      </c>
      <c r="N145" s="167" t="s">
        <v>35</v>
      </c>
      <c r="O145" s="154">
        <v>0</v>
      </c>
      <c r="P145" s="154">
        <f t="shared" si="11"/>
        <v>0</v>
      </c>
      <c r="Q145" s="154">
        <v>0.184</v>
      </c>
      <c r="R145" s="154">
        <f t="shared" si="12"/>
        <v>11.87168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191</v>
      </c>
      <c r="AT145" s="156" t="s">
        <v>285</v>
      </c>
      <c r="AU145" s="156" t="s">
        <v>182</v>
      </c>
      <c r="AY145" s="14" t="s">
        <v>175</v>
      </c>
      <c r="BE145" s="157">
        <f t="shared" si="14"/>
        <v>0</v>
      </c>
      <c r="BF145" s="157">
        <f t="shared" si="15"/>
        <v>503.26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4" t="s">
        <v>182</v>
      </c>
      <c r="BK145" s="157">
        <f t="shared" si="19"/>
        <v>503.26</v>
      </c>
      <c r="BL145" s="14" t="s">
        <v>181</v>
      </c>
      <c r="BM145" s="156" t="s">
        <v>255</v>
      </c>
    </row>
    <row r="146" spans="1:65" s="12" customFormat="1" ht="22.8" customHeight="1">
      <c r="B146" s="132"/>
      <c r="D146" s="133" t="s">
        <v>68</v>
      </c>
      <c r="E146" s="142" t="s">
        <v>206</v>
      </c>
      <c r="F146" s="142" t="s">
        <v>344</v>
      </c>
      <c r="J146" s="143">
        <f>BK146</f>
        <v>5314.1399999999994</v>
      </c>
      <c r="L146" s="132"/>
      <c r="M146" s="136"/>
      <c r="N146" s="137"/>
      <c r="O146" s="137"/>
      <c r="P146" s="138">
        <f>SUM(P147:P161)</f>
        <v>35.462480000000006</v>
      </c>
      <c r="Q146" s="137"/>
      <c r="R146" s="138">
        <f>SUM(R147:R161)</f>
        <v>6.9242425500000007</v>
      </c>
      <c r="S146" s="137"/>
      <c r="T146" s="139">
        <f>SUM(T147:T161)</f>
        <v>0</v>
      </c>
      <c r="AR146" s="133" t="s">
        <v>77</v>
      </c>
      <c r="AT146" s="140" t="s">
        <v>68</v>
      </c>
      <c r="AU146" s="140" t="s">
        <v>77</v>
      </c>
      <c r="AY146" s="133" t="s">
        <v>175</v>
      </c>
      <c r="BK146" s="141">
        <f>SUM(BK147:BK161)</f>
        <v>5314.1399999999994</v>
      </c>
    </row>
    <row r="147" spans="1:65" s="2" customFormat="1" ht="37.799999999999997" customHeight="1">
      <c r="A147" s="26"/>
      <c r="B147" s="144"/>
      <c r="C147" s="145" t="s">
        <v>217</v>
      </c>
      <c r="D147" s="145" t="s">
        <v>177</v>
      </c>
      <c r="E147" s="146" t="s">
        <v>1186</v>
      </c>
      <c r="F147" s="147" t="s">
        <v>1187</v>
      </c>
      <c r="G147" s="148" t="s">
        <v>314</v>
      </c>
      <c r="H147" s="149">
        <v>35</v>
      </c>
      <c r="I147" s="150">
        <v>5.31</v>
      </c>
      <c r="J147" s="150">
        <f t="shared" ref="J147:J161" si="20">ROUND(I147*H147,2)</f>
        <v>185.85</v>
      </c>
      <c r="K147" s="151"/>
      <c r="L147" s="27"/>
      <c r="M147" s="152" t="s">
        <v>1</v>
      </c>
      <c r="N147" s="153" t="s">
        <v>35</v>
      </c>
      <c r="O147" s="154">
        <v>0.13200000000000001</v>
      </c>
      <c r="P147" s="154">
        <f t="shared" ref="P147:P161" si="21">O147*H147</f>
        <v>4.62</v>
      </c>
      <c r="Q147" s="154">
        <v>9.7930000000000003E-2</v>
      </c>
      <c r="R147" s="154">
        <f t="shared" ref="R147:R161" si="22">Q147*H147</f>
        <v>3.4275500000000001</v>
      </c>
      <c r="S147" s="154">
        <v>0</v>
      </c>
      <c r="T147" s="155">
        <f t="shared" ref="T147:T161" si="23"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181</v>
      </c>
      <c r="AT147" s="156" t="s">
        <v>177</v>
      </c>
      <c r="AU147" s="156" t="s">
        <v>182</v>
      </c>
      <c r="AY147" s="14" t="s">
        <v>175</v>
      </c>
      <c r="BE147" s="157">
        <f t="shared" ref="BE147:BE161" si="24">IF(N147="základná",J147,0)</f>
        <v>0</v>
      </c>
      <c r="BF147" s="157">
        <f t="shared" ref="BF147:BF161" si="25">IF(N147="znížená",J147,0)</f>
        <v>185.85</v>
      </c>
      <c r="BG147" s="157">
        <f t="shared" ref="BG147:BG161" si="26">IF(N147="zákl. prenesená",J147,0)</f>
        <v>0</v>
      </c>
      <c r="BH147" s="157">
        <f t="shared" ref="BH147:BH161" si="27">IF(N147="zníž. prenesená",J147,0)</f>
        <v>0</v>
      </c>
      <c r="BI147" s="157">
        <f t="shared" ref="BI147:BI161" si="28">IF(N147="nulová",J147,0)</f>
        <v>0</v>
      </c>
      <c r="BJ147" s="14" t="s">
        <v>182</v>
      </c>
      <c r="BK147" s="157">
        <f t="shared" ref="BK147:BK161" si="29">ROUND(I147*H147,2)</f>
        <v>185.85</v>
      </c>
      <c r="BL147" s="14" t="s">
        <v>181</v>
      </c>
      <c r="BM147" s="156" t="s">
        <v>258</v>
      </c>
    </row>
    <row r="148" spans="1:65" s="2" customFormat="1" ht="21.75" customHeight="1">
      <c r="A148" s="26"/>
      <c r="B148" s="144"/>
      <c r="C148" s="158" t="s">
        <v>259</v>
      </c>
      <c r="D148" s="158" t="s">
        <v>285</v>
      </c>
      <c r="E148" s="159" t="s">
        <v>1188</v>
      </c>
      <c r="F148" s="160" t="s">
        <v>1189</v>
      </c>
      <c r="G148" s="161" t="s">
        <v>254</v>
      </c>
      <c r="H148" s="162">
        <v>37</v>
      </c>
      <c r="I148" s="163">
        <v>2.5099999999999998</v>
      </c>
      <c r="J148" s="163">
        <f t="shared" si="20"/>
        <v>92.87</v>
      </c>
      <c r="K148" s="164"/>
      <c r="L148" s="165"/>
      <c r="M148" s="166" t="s">
        <v>1</v>
      </c>
      <c r="N148" s="167" t="s">
        <v>35</v>
      </c>
      <c r="O148" s="154">
        <v>0</v>
      </c>
      <c r="P148" s="154">
        <f t="shared" si="21"/>
        <v>0</v>
      </c>
      <c r="Q148" s="154">
        <v>2.3E-2</v>
      </c>
      <c r="R148" s="154">
        <f t="shared" si="22"/>
        <v>0.85099999999999998</v>
      </c>
      <c r="S148" s="154">
        <v>0</v>
      </c>
      <c r="T148" s="155">
        <f t="shared" si="2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191</v>
      </c>
      <c r="AT148" s="156" t="s">
        <v>285</v>
      </c>
      <c r="AU148" s="156" t="s">
        <v>182</v>
      </c>
      <c r="AY148" s="14" t="s">
        <v>175</v>
      </c>
      <c r="BE148" s="157">
        <f t="shared" si="24"/>
        <v>0</v>
      </c>
      <c r="BF148" s="157">
        <f t="shared" si="25"/>
        <v>92.87</v>
      </c>
      <c r="BG148" s="157">
        <f t="shared" si="26"/>
        <v>0</v>
      </c>
      <c r="BH148" s="157">
        <f t="shared" si="27"/>
        <v>0</v>
      </c>
      <c r="BI148" s="157">
        <f t="shared" si="28"/>
        <v>0</v>
      </c>
      <c r="BJ148" s="14" t="s">
        <v>182</v>
      </c>
      <c r="BK148" s="157">
        <f t="shared" si="29"/>
        <v>92.87</v>
      </c>
      <c r="BL148" s="14" t="s">
        <v>181</v>
      </c>
      <c r="BM148" s="156" t="s">
        <v>262</v>
      </c>
    </row>
    <row r="149" spans="1:65" s="2" customFormat="1" ht="16.5" customHeight="1">
      <c r="A149" s="26"/>
      <c r="B149" s="144"/>
      <c r="C149" s="145" t="s">
        <v>220</v>
      </c>
      <c r="D149" s="145" t="s">
        <v>177</v>
      </c>
      <c r="E149" s="146" t="s">
        <v>1225</v>
      </c>
      <c r="F149" s="147" t="s">
        <v>1226</v>
      </c>
      <c r="G149" s="148" t="s">
        <v>254</v>
      </c>
      <c r="H149" s="149">
        <v>1</v>
      </c>
      <c r="I149" s="150">
        <v>9.16</v>
      </c>
      <c r="J149" s="150">
        <f t="shared" si="20"/>
        <v>9.16</v>
      </c>
      <c r="K149" s="151"/>
      <c r="L149" s="27"/>
      <c r="M149" s="152" t="s">
        <v>1</v>
      </c>
      <c r="N149" s="153" t="s">
        <v>35</v>
      </c>
      <c r="O149" s="154">
        <v>0.41599999999999998</v>
      </c>
      <c r="P149" s="154">
        <f t="shared" si="21"/>
        <v>0.41599999999999998</v>
      </c>
      <c r="Q149" s="154">
        <v>0.153056</v>
      </c>
      <c r="R149" s="154">
        <f t="shared" si="22"/>
        <v>0.153056</v>
      </c>
      <c r="S149" s="154">
        <v>0</v>
      </c>
      <c r="T149" s="155">
        <f t="shared" si="2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181</v>
      </c>
      <c r="AT149" s="156" t="s">
        <v>177</v>
      </c>
      <c r="AU149" s="156" t="s">
        <v>182</v>
      </c>
      <c r="AY149" s="14" t="s">
        <v>175</v>
      </c>
      <c r="BE149" s="157">
        <f t="shared" si="24"/>
        <v>0</v>
      </c>
      <c r="BF149" s="157">
        <f t="shared" si="25"/>
        <v>9.16</v>
      </c>
      <c r="BG149" s="157">
        <f t="shared" si="26"/>
        <v>0</v>
      </c>
      <c r="BH149" s="157">
        <f t="shared" si="27"/>
        <v>0</v>
      </c>
      <c r="BI149" s="157">
        <f t="shared" si="28"/>
        <v>0</v>
      </c>
      <c r="BJ149" s="14" t="s">
        <v>182</v>
      </c>
      <c r="BK149" s="157">
        <f t="shared" si="29"/>
        <v>9.16</v>
      </c>
      <c r="BL149" s="14" t="s">
        <v>181</v>
      </c>
      <c r="BM149" s="156" t="s">
        <v>265</v>
      </c>
    </row>
    <row r="150" spans="1:65" s="2" customFormat="1" ht="37.799999999999997" customHeight="1">
      <c r="A150" s="26"/>
      <c r="B150" s="144"/>
      <c r="C150" s="158" t="s">
        <v>267</v>
      </c>
      <c r="D150" s="158" t="s">
        <v>285</v>
      </c>
      <c r="E150" s="159" t="s">
        <v>1227</v>
      </c>
      <c r="F150" s="160" t="s">
        <v>1228</v>
      </c>
      <c r="G150" s="161" t="s">
        <v>254</v>
      </c>
      <c r="H150" s="162">
        <v>2</v>
      </c>
      <c r="I150" s="163">
        <v>135.58000000000001</v>
      </c>
      <c r="J150" s="163">
        <f t="shared" si="20"/>
        <v>271.16000000000003</v>
      </c>
      <c r="K150" s="164"/>
      <c r="L150" s="165"/>
      <c r="M150" s="166" t="s">
        <v>1</v>
      </c>
      <c r="N150" s="167" t="s">
        <v>35</v>
      </c>
      <c r="O150" s="154">
        <v>0</v>
      </c>
      <c r="P150" s="154">
        <f t="shared" si="21"/>
        <v>0</v>
      </c>
      <c r="Q150" s="154">
        <v>2.7E-2</v>
      </c>
      <c r="R150" s="154">
        <f t="shared" si="22"/>
        <v>5.3999999999999999E-2</v>
      </c>
      <c r="S150" s="154">
        <v>0</v>
      </c>
      <c r="T150" s="155">
        <f t="shared" si="2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191</v>
      </c>
      <c r="AT150" s="156" t="s">
        <v>285</v>
      </c>
      <c r="AU150" s="156" t="s">
        <v>182</v>
      </c>
      <c r="AY150" s="14" t="s">
        <v>175</v>
      </c>
      <c r="BE150" s="157">
        <f t="shared" si="24"/>
        <v>0</v>
      </c>
      <c r="BF150" s="157">
        <f t="shared" si="25"/>
        <v>271.16000000000003</v>
      </c>
      <c r="BG150" s="157">
        <f t="shared" si="26"/>
        <v>0</v>
      </c>
      <c r="BH150" s="157">
        <f t="shared" si="27"/>
        <v>0</v>
      </c>
      <c r="BI150" s="157">
        <f t="shared" si="28"/>
        <v>0</v>
      </c>
      <c r="BJ150" s="14" t="s">
        <v>182</v>
      </c>
      <c r="BK150" s="157">
        <f t="shared" si="29"/>
        <v>271.16000000000003</v>
      </c>
      <c r="BL150" s="14" t="s">
        <v>181</v>
      </c>
      <c r="BM150" s="156" t="s">
        <v>270</v>
      </c>
    </row>
    <row r="151" spans="1:65" s="2" customFormat="1" ht="33" customHeight="1">
      <c r="A151" s="26"/>
      <c r="B151" s="144"/>
      <c r="C151" s="145" t="s">
        <v>224</v>
      </c>
      <c r="D151" s="145" t="s">
        <v>177</v>
      </c>
      <c r="E151" s="146" t="s">
        <v>1229</v>
      </c>
      <c r="F151" s="147" t="s">
        <v>1230</v>
      </c>
      <c r="G151" s="148" t="s">
        <v>1231</v>
      </c>
      <c r="H151" s="149">
        <v>1</v>
      </c>
      <c r="I151" s="150">
        <v>82.88</v>
      </c>
      <c r="J151" s="150">
        <f t="shared" si="20"/>
        <v>82.88</v>
      </c>
      <c r="K151" s="151"/>
      <c r="L151" s="27"/>
      <c r="M151" s="152" t="s">
        <v>1</v>
      </c>
      <c r="N151" s="153" t="s">
        <v>35</v>
      </c>
      <c r="O151" s="154">
        <v>6</v>
      </c>
      <c r="P151" s="154">
        <f t="shared" si="21"/>
        <v>6</v>
      </c>
      <c r="Q151" s="154">
        <v>0.13899805000000001</v>
      </c>
      <c r="R151" s="154">
        <f t="shared" si="22"/>
        <v>0.13899805000000001</v>
      </c>
      <c r="S151" s="154">
        <v>0</v>
      </c>
      <c r="T151" s="155">
        <f t="shared" si="2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181</v>
      </c>
      <c r="AT151" s="156" t="s">
        <v>177</v>
      </c>
      <c r="AU151" s="156" t="s">
        <v>182</v>
      </c>
      <c r="AY151" s="14" t="s">
        <v>175</v>
      </c>
      <c r="BE151" s="157">
        <f t="shared" si="24"/>
        <v>0</v>
      </c>
      <c r="BF151" s="157">
        <f t="shared" si="25"/>
        <v>82.88</v>
      </c>
      <c r="BG151" s="157">
        <f t="shared" si="26"/>
        <v>0</v>
      </c>
      <c r="BH151" s="157">
        <f t="shared" si="27"/>
        <v>0</v>
      </c>
      <c r="BI151" s="157">
        <f t="shared" si="28"/>
        <v>0</v>
      </c>
      <c r="BJ151" s="14" t="s">
        <v>182</v>
      </c>
      <c r="BK151" s="157">
        <f t="shared" si="29"/>
        <v>82.88</v>
      </c>
      <c r="BL151" s="14" t="s">
        <v>181</v>
      </c>
      <c r="BM151" s="156" t="s">
        <v>273</v>
      </c>
    </row>
    <row r="152" spans="1:65" s="2" customFormat="1" ht="24.15" customHeight="1">
      <c r="A152" s="26"/>
      <c r="B152" s="144"/>
      <c r="C152" s="158" t="s">
        <v>274</v>
      </c>
      <c r="D152" s="158" t="s">
        <v>285</v>
      </c>
      <c r="E152" s="159" t="s">
        <v>1232</v>
      </c>
      <c r="F152" s="160" t="s">
        <v>1233</v>
      </c>
      <c r="G152" s="161" t="s">
        <v>254</v>
      </c>
      <c r="H152" s="162">
        <v>1</v>
      </c>
      <c r="I152" s="163">
        <v>145.80000000000001</v>
      </c>
      <c r="J152" s="163">
        <f t="shared" si="20"/>
        <v>145.80000000000001</v>
      </c>
      <c r="K152" s="164"/>
      <c r="L152" s="165"/>
      <c r="M152" s="166" t="s">
        <v>1</v>
      </c>
      <c r="N152" s="167" t="s">
        <v>35</v>
      </c>
      <c r="O152" s="154">
        <v>0</v>
      </c>
      <c r="P152" s="154">
        <f t="shared" si="21"/>
        <v>0</v>
      </c>
      <c r="Q152" s="154">
        <v>0.02</v>
      </c>
      <c r="R152" s="154">
        <f t="shared" si="22"/>
        <v>0.02</v>
      </c>
      <c r="S152" s="154">
        <v>0</v>
      </c>
      <c r="T152" s="155">
        <f t="shared" si="2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191</v>
      </c>
      <c r="AT152" s="156" t="s">
        <v>285</v>
      </c>
      <c r="AU152" s="156" t="s">
        <v>182</v>
      </c>
      <c r="AY152" s="14" t="s">
        <v>175</v>
      </c>
      <c r="BE152" s="157">
        <f t="shared" si="24"/>
        <v>0</v>
      </c>
      <c r="BF152" s="157">
        <f t="shared" si="25"/>
        <v>145.80000000000001</v>
      </c>
      <c r="BG152" s="157">
        <f t="shared" si="26"/>
        <v>0</v>
      </c>
      <c r="BH152" s="157">
        <f t="shared" si="27"/>
        <v>0</v>
      </c>
      <c r="BI152" s="157">
        <f t="shared" si="28"/>
        <v>0</v>
      </c>
      <c r="BJ152" s="14" t="s">
        <v>182</v>
      </c>
      <c r="BK152" s="157">
        <f t="shared" si="29"/>
        <v>145.80000000000001</v>
      </c>
      <c r="BL152" s="14" t="s">
        <v>181</v>
      </c>
      <c r="BM152" s="156" t="s">
        <v>277</v>
      </c>
    </row>
    <row r="153" spans="1:65" s="2" customFormat="1" ht="24.15" customHeight="1">
      <c r="A153" s="26"/>
      <c r="B153" s="144"/>
      <c r="C153" s="145" t="s">
        <v>227</v>
      </c>
      <c r="D153" s="145" t="s">
        <v>177</v>
      </c>
      <c r="E153" s="146" t="s">
        <v>1234</v>
      </c>
      <c r="F153" s="147" t="s">
        <v>1235</v>
      </c>
      <c r="G153" s="148" t="s">
        <v>1231</v>
      </c>
      <c r="H153" s="149">
        <v>1</v>
      </c>
      <c r="I153" s="150">
        <v>135.38999999999999</v>
      </c>
      <c r="J153" s="150">
        <f t="shared" si="20"/>
        <v>135.38999999999999</v>
      </c>
      <c r="K153" s="151"/>
      <c r="L153" s="27"/>
      <c r="M153" s="152" t="s">
        <v>1</v>
      </c>
      <c r="N153" s="153" t="s">
        <v>35</v>
      </c>
      <c r="O153" s="154">
        <v>8</v>
      </c>
      <c r="P153" s="154">
        <f t="shared" si="21"/>
        <v>8</v>
      </c>
      <c r="Q153" s="154">
        <v>0.55599220000000005</v>
      </c>
      <c r="R153" s="154">
        <f t="shared" si="22"/>
        <v>0.55599220000000005</v>
      </c>
      <c r="S153" s="154">
        <v>0</v>
      </c>
      <c r="T153" s="155">
        <f t="shared" si="2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181</v>
      </c>
      <c r="AT153" s="156" t="s">
        <v>177</v>
      </c>
      <c r="AU153" s="156" t="s">
        <v>182</v>
      </c>
      <c r="AY153" s="14" t="s">
        <v>175</v>
      </c>
      <c r="BE153" s="157">
        <f t="shared" si="24"/>
        <v>0</v>
      </c>
      <c r="BF153" s="157">
        <f t="shared" si="25"/>
        <v>135.38999999999999</v>
      </c>
      <c r="BG153" s="157">
        <f t="shared" si="26"/>
        <v>0</v>
      </c>
      <c r="BH153" s="157">
        <f t="shared" si="27"/>
        <v>0</v>
      </c>
      <c r="BI153" s="157">
        <f t="shared" si="28"/>
        <v>0</v>
      </c>
      <c r="BJ153" s="14" t="s">
        <v>182</v>
      </c>
      <c r="BK153" s="157">
        <f t="shared" si="29"/>
        <v>135.38999999999999</v>
      </c>
      <c r="BL153" s="14" t="s">
        <v>181</v>
      </c>
      <c r="BM153" s="156" t="s">
        <v>280</v>
      </c>
    </row>
    <row r="154" spans="1:65" s="2" customFormat="1" ht="21.75" customHeight="1">
      <c r="A154" s="26"/>
      <c r="B154" s="144"/>
      <c r="C154" s="158" t="s">
        <v>281</v>
      </c>
      <c r="D154" s="158" t="s">
        <v>285</v>
      </c>
      <c r="E154" s="159" t="s">
        <v>1236</v>
      </c>
      <c r="F154" s="160" t="s">
        <v>1237</v>
      </c>
      <c r="G154" s="161" t="s">
        <v>254</v>
      </c>
      <c r="H154" s="162">
        <v>1</v>
      </c>
      <c r="I154" s="163">
        <v>397.01</v>
      </c>
      <c r="J154" s="163">
        <f t="shared" si="20"/>
        <v>397.01</v>
      </c>
      <c r="K154" s="164"/>
      <c r="L154" s="165"/>
      <c r="M154" s="166" t="s">
        <v>1</v>
      </c>
      <c r="N154" s="167" t="s">
        <v>35</v>
      </c>
      <c r="O154" s="154">
        <v>0</v>
      </c>
      <c r="P154" s="154">
        <f t="shared" si="21"/>
        <v>0</v>
      </c>
      <c r="Q154" s="154">
        <v>0.05</v>
      </c>
      <c r="R154" s="154">
        <f t="shared" si="22"/>
        <v>0.05</v>
      </c>
      <c r="S154" s="154">
        <v>0</v>
      </c>
      <c r="T154" s="155">
        <f t="shared" si="2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191</v>
      </c>
      <c r="AT154" s="156" t="s">
        <v>285</v>
      </c>
      <c r="AU154" s="156" t="s">
        <v>182</v>
      </c>
      <c r="AY154" s="14" t="s">
        <v>175</v>
      </c>
      <c r="BE154" s="157">
        <f t="shared" si="24"/>
        <v>0</v>
      </c>
      <c r="BF154" s="157">
        <f t="shared" si="25"/>
        <v>397.01</v>
      </c>
      <c r="BG154" s="157">
        <f t="shared" si="26"/>
        <v>0</v>
      </c>
      <c r="BH154" s="157">
        <f t="shared" si="27"/>
        <v>0</v>
      </c>
      <c r="BI154" s="157">
        <f t="shared" si="28"/>
        <v>0</v>
      </c>
      <c r="BJ154" s="14" t="s">
        <v>182</v>
      </c>
      <c r="BK154" s="157">
        <f t="shared" si="29"/>
        <v>397.01</v>
      </c>
      <c r="BL154" s="14" t="s">
        <v>181</v>
      </c>
      <c r="BM154" s="156" t="s">
        <v>284</v>
      </c>
    </row>
    <row r="155" spans="1:65" s="2" customFormat="1" ht="33" customHeight="1">
      <c r="A155" s="26"/>
      <c r="B155" s="144"/>
      <c r="C155" s="145" t="s">
        <v>232</v>
      </c>
      <c r="D155" s="145" t="s">
        <v>177</v>
      </c>
      <c r="E155" s="146" t="s">
        <v>1217</v>
      </c>
      <c r="F155" s="147" t="s">
        <v>1218</v>
      </c>
      <c r="G155" s="148" t="s">
        <v>254</v>
      </c>
      <c r="H155" s="149">
        <v>4</v>
      </c>
      <c r="I155" s="150">
        <v>7.59</v>
      </c>
      <c r="J155" s="150">
        <f t="shared" si="20"/>
        <v>30.36</v>
      </c>
      <c r="K155" s="151"/>
      <c r="L155" s="27"/>
      <c r="M155" s="152" t="s">
        <v>1</v>
      </c>
      <c r="N155" s="153" t="s">
        <v>35</v>
      </c>
      <c r="O155" s="154">
        <v>0.74312</v>
      </c>
      <c r="P155" s="154">
        <f t="shared" si="21"/>
        <v>2.97248</v>
      </c>
      <c r="Q155" s="154">
        <v>0</v>
      </c>
      <c r="R155" s="154">
        <f t="shared" si="22"/>
        <v>0</v>
      </c>
      <c r="S155" s="154">
        <v>0</v>
      </c>
      <c r="T155" s="155">
        <f t="shared" si="2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181</v>
      </c>
      <c r="AT155" s="156" t="s">
        <v>177</v>
      </c>
      <c r="AU155" s="156" t="s">
        <v>182</v>
      </c>
      <c r="AY155" s="14" t="s">
        <v>175</v>
      </c>
      <c r="BE155" s="157">
        <f t="shared" si="24"/>
        <v>0</v>
      </c>
      <c r="BF155" s="157">
        <f t="shared" si="25"/>
        <v>30.36</v>
      </c>
      <c r="BG155" s="157">
        <f t="shared" si="26"/>
        <v>0</v>
      </c>
      <c r="BH155" s="157">
        <f t="shared" si="27"/>
        <v>0</v>
      </c>
      <c r="BI155" s="157">
        <f t="shared" si="28"/>
        <v>0</v>
      </c>
      <c r="BJ155" s="14" t="s">
        <v>182</v>
      </c>
      <c r="BK155" s="157">
        <f t="shared" si="29"/>
        <v>30.36</v>
      </c>
      <c r="BL155" s="14" t="s">
        <v>181</v>
      </c>
      <c r="BM155" s="156" t="s">
        <v>288</v>
      </c>
    </row>
    <row r="156" spans="1:65" s="2" customFormat="1" ht="33" customHeight="1">
      <c r="A156" s="26"/>
      <c r="B156" s="144"/>
      <c r="C156" s="145" t="s">
        <v>290</v>
      </c>
      <c r="D156" s="145" t="s">
        <v>177</v>
      </c>
      <c r="E156" s="146" t="s">
        <v>1238</v>
      </c>
      <c r="F156" s="147" t="s">
        <v>1239</v>
      </c>
      <c r="G156" s="148" t="s">
        <v>1231</v>
      </c>
      <c r="H156" s="149">
        <v>1</v>
      </c>
      <c r="I156" s="150">
        <v>78.67</v>
      </c>
      <c r="J156" s="150">
        <f t="shared" si="20"/>
        <v>78.67</v>
      </c>
      <c r="K156" s="151"/>
      <c r="L156" s="27"/>
      <c r="M156" s="152" t="s">
        <v>1</v>
      </c>
      <c r="N156" s="153" t="s">
        <v>35</v>
      </c>
      <c r="O156" s="154">
        <v>5</v>
      </c>
      <c r="P156" s="154">
        <f t="shared" si="21"/>
        <v>5</v>
      </c>
      <c r="Q156" s="154">
        <v>0.27799610000000002</v>
      </c>
      <c r="R156" s="154">
        <f t="shared" si="22"/>
        <v>0.27799610000000002</v>
      </c>
      <c r="S156" s="154">
        <v>0</v>
      </c>
      <c r="T156" s="155">
        <f t="shared" si="2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181</v>
      </c>
      <c r="AT156" s="156" t="s">
        <v>177</v>
      </c>
      <c r="AU156" s="156" t="s">
        <v>182</v>
      </c>
      <c r="AY156" s="14" t="s">
        <v>175</v>
      </c>
      <c r="BE156" s="157">
        <f t="shared" si="24"/>
        <v>0</v>
      </c>
      <c r="BF156" s="157">
        <f t="shared" si="25"/>
        <v>78.67</v>
      </c>
      <c r="BG156" s="157">
        <f t="shared" si="26"/>
        <v>0</v>
      </c>
      <c r="BH156" s="157">
        <f t="shared" si="27"/>
        <v>0</v>
      </c>
      <c r="BI156" s="157">
        <f t="shared" si="28"/>
        <v>0</v>
      </c>
      <c r="BJ156" s="14" t="s">
        <v>182</v>
      </c>
      <c r="BK156" s="157">
        <f t="shared" si="29"/>
        <v>78.67</v>
      </c>
      <c r="BL156" s="14" t="s">
        <v>181</v>
      </c>
      <c r="BM156" s="156" t="s">
        <v>293</v>
      </c>
    </row>
    <row r="157" spans="1:65" s="2" customFormat="1" ht="24.15" customHeight="1">
      <c r="A157" s="26"/>
      <c r="B157" s="144"/>
      <c r="C157" s="158" t="s">
        <v>235</v>
      </c>
      <c r="D157" s="158" t="s">
        <v>285</v>
      </c>
      <c r="E157" s="159" t="s">
        <v>1240</v>
      </c>
      <c r="F157" s="160" t="s">
        <v>1241</v>
      </c>
      <c r="G157" s="161" t="s">
        <v>254</v>
      </c>
      <c r="H157" s="162">
        <v>1</v>
      </c>
      <c r="I157" s="163">
        <v>196.61</v>
      </c>
      <c r="J157" s="163">
        <f t="shared" si="20"/>
        <v>196.61</v>
      </c>
      <c r="K157" s="164"/>
      <c r="L157" s="165"/>
      <c r="M157" s="166" t="s">
        <v>1</v>
      </c>
      <c r="N157" s="167" t="s">
        <v>35</v>
      </c>
      <c r="O157" s="154">
        <v>0</v>
      </c>
      <c r="P157" s="154">
        <f t="shared" si="21"/>
        <v>0</v>
      </c>
      <c r="Q157" s="154">
        <v>0.04</v>
      </c>
      <c r="R157" s="154">
        <f t="shared" si="22"/>
        <v>0.04</v>
      </c>
      <c r="S157" s="154">
        <v>0</v>
      </c>
      <c r="T157" s="155">
        <f t="shared" si="2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191</v>
      </c>
      <c r="AT157" s="156" t="s">
        <v>285</v>
      </c>
      <c r="AU157" s="156" t="s">
        <v>182</v>
      </c>
      <c r="AY157" s="14" t="s">
        <v>175</v>
      </c>
      <c r="BE157" s="157">
        <f t="shared" si="24"/>
        <v>0</v>
      </c>
      <c r="BF157" s="157">
        <f t="shared" si="25"/>
        <v>196.61</v>
      </c>
      <c r="BG157" s="157">
        <f t="shared" si="26"/>
        <v>0</v>
      </c>
      <c r="BH157" s="157">
        <f t="shared" si="27"/>
        <v>0</v>
      </c>
      <c r="BI157" s="157">
        <f t="shared" si="28"/>
        <v>0</v>
      </c>
      <c r="BJ157" s="14" t="s">
        <v>182</v>
      </c>
      <c r="BK157" s="157">
        <f t="shared" si="29"/>
        <v>196.61</v>
      </c>
      <c r="BL157" s="14" t="s">
        <v>181</v>
      </c>
      <c r="BM157" s="156" t="s">
        <v>296</v>
      </c>
    </row>
    <row r="158" spans="1:65" s="2" customFormat="1" ht="33" customHeight="1">
      <c r="A158" s="26"/>
      <c r="B158" s="144"/>
      <c r="C158" s="145" t="s">
        <v>297</v>
      </c>
      <c r="D158" s="145" t="s">
        <v>177</v>
      </c>
      <c r="E158" s="146" t="s">
        <v>1242</v>
      </c>
      <c r="F158" s="147" t="s">
        <v>1243</v>
      </c>
      <c r="G158" s="148" t="s">
        <v>1231</v>
      </c>
      <c r="H158" s="149">
        <v>1</v>
      </c>
      <c r="I158" s="150">
        <v>107.83</v>
      </c>
      <c r="J158" s="150">
        <f t="shared" si="20"/>
        <v>107.83</v>
      </c>
      <c r="K158" s="151"/>
      <c r="L158" s="27"/>
      <c r="M158" s="152" t="s">
        <v>1</v>
      </c>
      <c r="N158" s="153" t="s">
        <v>35</v>
      </c>
      <c r="O158" s="154">
        <v>6</v>
      </c>
      <c r="P158" s="154">
        <f t="shared" si="21"/>
        <v>6</v>
      </c>
      <c r="Q158" s="154">
        <v>0.55599220000000005</v>
      </c>
      <c r="R158" s="154">
        <f t="shared" si="22"/>
        <v>0.55599220000000005</v>
      </c>
      <c r="S158" s="154">
        <v>0</v>
      </c>
      <c r="T158" s="155">
        <f t="shared" si="2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181</v>
      </c>
      <c r="AT158" s="156" t="s">
        <v>177</v>
      </c>
      <c r="AU158" s="156" t="s">
        <v>182</v>
      </c>
      <c r="AY158" s="14" t="s">
        <v>175</v>
      </c>
      <c r="BE158" s="157">
        <f t="shared" si="24"/>
        <v>0</v>
      </c>
      <c r="BF158" s="157">
        <f t="shared" si="25"/>
        <v>107.83</v>
      </c>
      <c r="BG158" s="157">
        <f t="shared" si="26"/>
        <v>0</v>
      </c>
      <c r="BH158" s="157">
        <f t="shared" si="27"/>
        <v>0</v>
      </c>
      <c r="BI158" s="157">
        <f t="shared" si="28"/>
        <v>0</v>
      </c>
      <c r="BJ158" s="14" t="s">
        <v>182</v>
      </c>
      <c r="BK158" s="157">
        <f t="shared" si="29"/>
        <v>107.83</v>
      </c>
      <c r="BL158" s="14" t="s">
        <v>181</v>
      </c>
      <c r="BM158" s="156" t="s">
        <v>300</v>
      </c>
    </row>
    <row r="159" spans="1:65" s="2" customFormat="1" ht="24.15" customHeight="1">
      <c r="A159" s="26"/>
      <c r="B159" s="144"/>
      <c r="C159" s="158" t="s">
        <v>239</v>
      </c>
      <c r="D159" s="158" t="s">
        <v>285</v>
      </c>
      <c r="E159" s="159" t="s">
        <v>1244</v>
      </c>
      <c r="F159" s="160" t="s">
        <v>1245</v>
      </c>
      <c r="G159" s="161" t="s">
        <v>254</v>
      </c>
      <c r="H159" s="162">
        <v>1</v>
      </c>
      <c r="I159" s="163">
        <v>2609.0300000000002</v>
      </c>
      <c r="J159" s="163">
        <f t="shared" si="20"/>
        <v>2609.0300000000002</v>
      </c>
      <c r="K159" s="164"/>
      <c r="L159" s="165"/>
      <c r="M159" s="166" t="s">
        <v>1</v>
      </c>
      <c r="N159" s="167" t="s">
        <v>35</v>
      </c>
      <c r="O159" s="154">
        <v>0</v>
      </c>
      <c r="P159" s="154">
        <f t="shared" si="21"/>
        <v>0</v>
      </c>
      <c r="Q159" s="154">
        <v>6.2E-2</v>
      </c>
      <c r="R159" s="154">
        <f t="shared" si="22"/>
        <v>6.2E-2</v>
      </c>
      <c r="S159" s="154">
        <v>0</v>
      </c>
      <c r="T159" s="155">
        <f t="shared" si="2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191</v>
      </c>
      <c r="AT159" s="156" t="s">
        <v>285</v>
      </c>
      <c r="AU159" s="156" t="s">
        <v>182</v>
      </c>
      <c r="AY159" s="14" t="s">
        <v>175</v>
      </c>
      <c r="BE159" s="157">
        <f t="shared" si="24"/>
        <v>0</v>
      </c>
      <c r="BF159" s="157">
        <f t="shared" si="25"/>
        <v>2609.0300000000002</v>
      </c>
      <c r="BG159" s="157">
        <f t="shared" si="26"/>
        <v>0</v>
      </c>
      <c r="BH159" s="157">
        <f t="shared" si="27"/>
        <v>0</v>
      </c>
      <c r="BI159" s="157">
        <f t="shared" si="28"/>
        <v>0</v>
      </c>
      <c r="BJ159" s="14" t="s">
        <v>182</v>
      </c>
      <c r="BK159" s="157">
        <f t="shared" si="29"/>
        <v>2609.0300000000002</v>
      </c>
      <c r="BL159" s="14" t="s">
        <v>181</v>
      </c>
      <c r="BM159" s="156" t="s">
        <v>303</v>
      </c>
    </row>
    <row r="160" spans="1:65" s="2" customFormat="1" ht="16.5" customHeight="1">
      <c r="A160" s="26"/>
      <c r="B160" s="144"/>
      <c r="C160" s="145" t="s">
        <v>304</v>
      </c>
      <c r="D160" s="145" t="s">
        <v>177</v>
      </c>
      <c r="E160" s="146" t="s">
        <v>1246</v>
      </c>
      <c r="F160" s="147" t="s">
        <v>1247</v>
      </c>
      <c r="G160" s="148" t="s">
        <v>254</v>
      </c>
      <c r="H160" s="149">
        <v>3</v>
      </c>
      <c r="I160" s="150">
        <v>15.25</v>
      </c>
      <c r="J160" s="150">
        <f t="shared" si="20"/>
        <v>45.75</v>
      </c>
      <c r="K160" s="151"/>
      <c r="L160" s="27"/>
      <c r="M160" s="152" t="s">
        <v>1</v>
      </c>
      <c r="N160" s="153" t="s">
        <v>35</v>
      </c>
      <c r="O160" s="154">
        <v>0.81799999999999995</v>
      </c>
      <c r="P160" s="154">
        <f t="shared" si="21"/>
        <v>2.4539999999999997</v>
      </c>
      <c r="Q160" s="154">
        <v>0.20088600000000001</v>
      </c>
      <c r="R160" s="154">
        <f t="shared" si="22"/>
        <v>0.60265800000000003</v>
      </c>
      <c r="S160" s="154">
        <v>0</v>
      </c>
      <c r="T160" s="155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181</v>
      </c>
      <c r="AT160" s="156" t="s">
        <v>177</v>
      </c>
      <c r="AU160" s="156" t="s">
        <v>182</v>
      </c>
      <c r="AY160" s="14" t="s">
        <v>175</v>
      </c>
      <c r="BE160" s="157">
        <f t="shared" si="24"/>
        <v>0</v>
      </c>
      <c r="BF160" s="157">
        <f t="shared" si="25"/>
        <v>45.75</v>
      </c>
      <c r="BG160" s="157">
        <f t="shared" si="26"/>
        <v>0</v>
      </c>
      <c r="BH160" s="157">
        <f t="shared" si="27"/>
        <v>0</v>
      </c>
      <c r="BI160" s="157">
        <f t="shared" si="28"/>
        <v>0</v>
      </c>
      <c r="BJ160" s="14" t="s">
        <v>182</v>
      </c>
      <c r="BK160" s="157">
        <f t="shared" si="29"/>
        <v>45.75</v>
      </c>
      <c r="BL160" s="14" t="s">
        <v>181</v>
      </c>
      <c r="BM160" s="156" t="s">
        <v>307</v>
      </c>
    </row>
    <row r="161" spans="1:65" s="2" customFormat="1" ht="44.25" customHeight="1">
      <c r="A161" s="26"/>
      <c r="B161" s="144"/>
      <c r="C161" s="158" t="s">
        <v>242</v>
      </c>
      <c r="D161" s="158" t="s">
        <v>285</v>
      </c>
      <c r="E161" s="159" t="s">
        <v>1248</v>
      </c>
      <c r="F161" s="160" t="s">
        <v>1249</v>
      </c>
      <c r="G161" s="161" t="s">
        <v>254</v>
      </c>
      <c r="H161" s="162">
        <v>3</v>
      </c>
      <c r="I161" s="163">
        <v>308.58999999999997</v>
      </c>
      <c r="J161" s="163">
        <f t="shared" si="20"/>
        <v>925.77</v>
      </c>
      <c r="K161" s="164"/>
      <c r="L161" s="165"/>
      <c r="M161" s="166" t="s">
        <v>1</v>
      </c>
      <c r="N161" s="167" t="s">
        <v>35</v>
      </c>
      <c r="O161" s="154">
        <v>0</v>
      </c>
      <c r="P161" s="154">
        <f t="shared" si="21"/>
        <v>0</v>
      </c>
      <c r="Q161" s="154">
        <v>4.4999999999999998E-2</v>
      </c>
      <c r="R161" s="154">
        <f t="shared" si="22"/>
        <v>0.13500000000000001</v>
      </c>
      <c r="S161" s="154">
        <v>0</v>
      </c>
      <c r="T161" s="155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191</v>
      </c>
      <c r="AT161" s="156" t="s">
        <v>285</v>
      </c>
      <c r="AU161" s="156" t="s">
        <v>182</v>
      </c>
      <c r="AY161" s="14" t="s">
        <v>175</v>
      </c>
      <c r="BE161" s="157">
        <f t="shared" si="24"/>
        <v>0</v>
      </c>
      <c r="BF161" s="157">
        <f t="shared" si="25"/>
        <v>925.77</v>
      </c>
      <c r="BG161" s="157">
        <f t="shared" si="26"/>
        <v>0</v>
      </c>
      <c r="BH161" s="157">
        <f t="shared" si="27"/>
        <v>0</v>
      </c>
      <c r="BI161" s="157">
        <f t="shared" si="28"/>
        <v>0</v>
      </c>
      <c r="BJ161" s="14" t="s">
        <v>182</v>
      </c>
      <c r="BK161" s="157">
        <f t="shared" si="29"/>
        <v>925.77</v>
      </c>
      <c r="BL161" s="14" t="s">
        <v>181</v>
      </c>
      <c r="BM161" s="156" t="s">
        <v>310</v>
      </c>
    </row>
    <row r="162" spans="1:65" s="12" customFormat="1" ht="22.8" customHeight="1">
      <c r="B162" s="132"/>
      <c r="D162" s="133" t="s">
        <v>68</v>
      </c>
      <c r="E162" s="142" t="s">
        <v>355</v>
      </c>
      <c r="F162" s="142" t="s">
        <v>356</v>
      </c>
      <c r="J162" s="143">
        <f>BK162</f>
        <v>434.63</v>
      </c>
      <c r="L162" s="132"/>
      <c r="M162" s="136"/>
      <c r="N162" s="137"/>
      <c r="O162" s="137"/>
      <c r="P162" s="138">
        <f>P163</f>
        <v>969.02787599999999</v>
      </c>
      <c r="Q162" s="137"/>
      <c r="R162" s="138">
        <f>R163</f>
        <v>0</v>
      </c>
      <c r="S162" s="137"/>
      <c r="T162" s="139">
        <f>T163</f>
        <v>0</v>
      </c>
      <c r="AR162" s="133" t="s">
        <v>77</v>
      </c>
      <c r="AT162" s="140" t="s">
        <v>68</v>
      </c>
      <c r="AU162" s="140" t="s">
        <v>77</v>
      </c>
      <c r="AY162" s="133" t="s">
        <v>175</v>
      </c>
      <c r="BK162" s="141">
        <f>BK163</f>
        <v>434.63</v>
      </c>
    </row>
    <row r="163" spans="1:65" s="2" customFormat="1" ht="33" customHeight="1">
      <c r="A163" s="26"/>
      <c r="B163" s="144"/>
      <c r="C163" s="145" t="s">
        <v>311</v>
      </c>
      <c r="D163" s="145" t="s">
        <v>177</v>
      </c>
      <c r="E163" s="146" t="s">
        <v>1250</v>
      </c>
      <c r="F163" s="147" t="s">
        <v>1251</v>
      </c>
      <c r="G163" s="148" t="s">
        <v>209</v>
      </c>
      <c r="H163" s="149">
        <v>493.89800000000002</v>
      </c>
      <c r="I163" s="150">
        <v>0.88</v>
      </c>
      <c r="J163" s="150">
        <f>ROUND(I163*H163,2)</f>
        <v>434.63</v>
      </c>
      <c r="K163" s="151"/>
      <c r="L163" s="27"/>
      <c r="M163" s="168" t="s">
        <v>1</v>
      </c>
      <c r="N163" s="169" t="s">
        <v>35</v>
      </c>
      <c r="O163" s="170">
        <v>1.962</v>
      </c>
      <c r="P163" s="170">
        <f>O163*H163</f>
        <v>969.02787599999999</v>
      </c>
      <c r="Q163" s="170">
        <v>0</v>
      </c>
      <c r="R163" s="170">
        <f>Q163*H163</f>
        <v>0</v>
      </c>
      <c r="S163" s="170">
        <v>0</v>
      </c>
      <c r="T163" s="171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181</v>
      </c>
      <c r="AT163" s="156" t="s">
        <v>177</v>
      </c>
      <c r="AU163" s="156" t="s">
        <v>182</v>
      </c>
      <c r="AY163" s="14" t="s">
        <v>175</v>
      </c>
      <c r="BE163" s="157">
        <f>IF(N163="základná",J163,0)</f>
        <v>0</v>
      </c>
      <c r="BF163" s="157">
        <f>IF(N163="znížená",J163,0)</f>
        <v>434.63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4" t="s">
        <v>182</v>
      </c>
      <c r="BK163" s="157">
        <f>ROUND(I163*H163,2)</f>
        <v>434.63</v>
      </c>
      <c r="BL163" s="14" t="s">
        <v>181</v>
      </c>
      <c r="BM163" s="156" t="s">
        <v>315</v>
      </c>
    </row>
    <row r="164" spans="1:65" s="2" customFormat="1" ht="6.9" customHeight="1">
      <c r="A164" s="26"/>
      <c r="B164" s="44"/>
      <c r="C164" s="45"/>
      <c r="D164" s="45"/>
      <c r="E164" s="45"/>
      <c r="F164" s="45"/>
      <c r="G164" s="45"/>
      <c r="H164" s="45"/>
      <c r="I164" s="45"/>
      <c r="J164" s="45"/>
      <c r="K164" s="45"/>
      <c r="L164" s="27"/>
      <c r="M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</row>
  </sheetData>
  <autoFilter ref="C120:K163" xr:uid="{00000000-0009-0000-0000-000010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BM164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110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1252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ROUND(J121, 2)</f>
        <v>20196.48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ROUND((SUM(BE121:BE163)),  2)</f>
        <v>0</v>
      </c>
      <c r="G33" s="98"/>
      <c r="H33" s="98"/>
      <c r="I33" s="99">
        <v>0.2</v>
      </c>
      <c r="J33" s="97">
        <f>ROUND(((SUM(BE121:BE163))*I33),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ROUND((SUM(BF121:BF163)),  2)</f>
        <v>20196.48</v>
      </c>
      <c r="G34" s="26"/>
      <c r="H34" s="26"/>
      <c r="I34" s="101">
        <v>0.2</v>
      </c>
      <c r="J34" s="100">
        <f>ROUND(((SUM(BF121:BF163))*I34),  2)</f>
        <v>4039.3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ROUND((SUM(BG121:BG163)),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ROUND((SUM(BH121:BH163)),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ROUND((SUM(BI121:BI163)),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24235.78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SO-06B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J121</f>
        <v>20196.48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139</v>
      </c>
      <c r="E97" s="115"/>
      <c r="F97" s="115"/>
      <c r="G97" s="115"/>
      <c r="H97" s="115"/>
      <c r="I97" s="115"/>
      <c r="J97" s="116">
        <f>J122</f>
        <v>20196.48</v>
      </c>
      <c r="L97" s="113"/>
    </row>
    <row r="98" spans="1:31" s="10" customFormat="1" ht="19.95" hidden="1" customHeight="1">
      <c r="B98" s="117"/>
      <c r="D98" s="118" t="s">
        <v>140</v>
      </c>
      <c r="E98" s="119"/>
      <c r="F98" s="119"/>
      <c r="G98" s="119"/>
      <c r="H98" s="119"/>
      <c r="I98" s="119"/>
      <c r="J98" s="120">
        <f>J123</f>
        <v>2959.26</v>
      </c>
      <c r="L98" s="117"/>
    </row>
    <row r="99" spans="1:31" s="10" customFormat="1" ht="19.95" hidden="1" customHeight="1">
      <c r="B99" s="117"/>
      <c r="D99" s="118" t="s">
        <v>1152</v>
      </c>
      <c r="E99" s="119"/>
      <c r="F99" s="119"/>
      <c r="G99" s="119"/>
      <c r="H99" s="119"/>
      <c r="I99" s="119"/>
      <c r="J99" s="120">
        <f>J138</f>
        <v>11488.45</v>
      </c>
      <c r="L99" s="117"/>
    </row>
    <row r="100" spans="1:31" s="10" customFormat="1" ht="19.95" hidden="1" customHeight="1">
      <c r="B100" s="117"/>
      <c r="D100" s="118" t="s">
        <v>145</v>
      </c>
      <c r="E100" s="119"/>
      <c r="F100" s="119"/>
      <c r="G100" s="119"/>
      <c r="H100" s="119"/>
      <c r="I100" s="119"/>
      <c r="J100" s="120">
        <f>J146</f>
        <v>5314.1399999999994</v>
      </c>
      <c r="L100" s="117"/>
    </row>
    <row r="101" spans="1:31" s="10" customFormat="1" ht="19.95" hidden="1" customHeight="1">
      <c r="B101" s="117"/>
      <c r="D101" s="118" t="s">
        <v>146</v>
      </c>
      <c r="E101" s="119"/>
      <c r="F101" s="119"/>
      <c r="G101" s="119"/>
      <c r="H101" s="119"/>
      <c r="I101" s="119"/>
      <c r="J101" s="120">
        <f>J162</f>
        <v>434.63</v>
      </c>
      <c r="L101" s="117"/>
    </row>
    <row r="102" spans="1:31" s="2" customFormat="1" ht="21.75" hidden="1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" hidden="1" customHeight="1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ht="10.199999999999999" hidden="1"/>
    <row r="105" spans="1:31" ht="10.199999999999999" hidden="1"/>
    <row r="106" spans="1:31" ht="10.199999999999999" hidden="1"/>
    <row r="107" spans="1:31" s="2" customFormat="1" ht="6.9" customHeight="1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" customHeight="1">
      <c r="A108" s="26"/>
      <c r="B108" s="27"/>
      <c r="C108" s="18" t="s">
        <v>161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11" t="str">
        <f>E7</f>
        <v>Prestúpne Bývanie JELKA</v>
      </c>
      <c r="F111" s="212"/>
      <c r="G111" s="212"/>
      <c r="H111" s="212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132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7" t="str">
        <f>E9</f>
        <v>SO-06B - Rozpočet</v>
      </c>
      <c r="F113" s="213"/>
      <c r="G113" s="213"/>
      <c r="H113" s="213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17</v>
      </c>
      <c r="D115" s="26"/>
      <c r="E115" s="26"/>
      <c r="F115" s="21" t="str">
        <f>F12</f>
        <v xml:space="preserve"> </v>
      </c>
      <c r="G115" s="26"/>
      <c r="H115" s="26"/>
      <c r="I115" s="23" t="s">
        <v>19</v>
      </c>
      <c r="J115" s="52" t="str">
        <f>IF(J12="","",J12)</f>
        <v>1. 3. 2022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15" customHeight="1">
      <c r="A117" s="26"/>
      <c r="B117" s="27"/>
      <c r="C117" s="23" t="s">
        <v>21</v>
      </c>
      <c r="D117" s="26"/>
      <c r="E117" s="26"/>
      <c r="F117" s="21" t="str">
        <f>E15</f>
        <v xml:space="preserve"> </v>
      </c>
      <c r="G117" s="26"/>
      <c r="H117" s="26"/>
      <c r="I117" s="23" t="s">
        <v>25</v>
      </c>
      <c r="J117" s="24" t="str">
        <f>E21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15" customHeight="1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27</v>
      </c>
      <c r="J118" s="24" t="str">
        <f>E24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1"/>
      <c r="B120" s="122"/>
      <c r="C120" s="123" t="s">
        <v>162</v>
      </c>
      <c r="D120" s="124" t="s">
        <v>54</v>
      </c>
      <c r="E120" s="124" t="s">
        <v>50</v>
      </c>
      <c r="F120" s="124" t="s">
        <v>51</v>
      </c>
      <c r="G120" s="124" t="s">
        <v>163</v>
      </c>
      <c r="H120" s="124" t="s">
        <v>164</v>
      </c>
      <c r="I120" s="124" t="s">
        <v>165</v>
      </c>
      <c r="J120" s="125" t="s">
        <v>136</v>
      </c>
      <c r="K120" s="126" t="s">
        <v>166</v>
      </c>
      <c r="L120" s="127"/>
      <c r="M120" s="59" t="s">
        <v>1</v>
      </c>
      <c r="N120" s="60" t="s">
        <v>33</v>
      </c>
      <c r="O120" s="60" t="s">
        <v>167</v>
      </c>
      <c r="P120" s="60" t="s">
        <v>168</v>
      </c>
      <c r="Q120" s="60" t="s">
        <v>169</v>
      </c>
      <c r="R120" s="60" t="s">
        <v>170</v>
      </c>
      <c r="S120" s="60" t="s">
        <v>171</v>
      </c>
      <c r="T120" s="61" t="s">
        <v>172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8" customHeight="1">
      <c r="A121" s="26"/>
      <c r="B121" s="27"/>
      <c r="C121" s="66" t="s">
        <v>137</v>
      </c>
      <c r="D121" s="26"/>
      <c r="E121" s="26"/>
      <c r="F121" s="26"/>
      <c r="G121" s="26"/>
      <c r="H121" s="26"/>
      <c r="I121" s="26"/>
      <c r="J121" s="128">
        <f>BK121</f>
        <v>20196.48</v>
      </c>
      <c r="K121" s="26"/>
      <c r="L121" s="27"/>
      <c r="M121" s="62"/>
      <c r="N121" s="53"/>
      <c r="O121" s="63"/>
      <c r="P121" s="129">
        <f>P122</f>
        <v>1296.94306852</v>
      </c>
      <c r="Q121" s="63"/>
      <c r="R121" s="129">
        <f>R122</f>
        <v>493.89776179</v>
      </c>
      <c r="S121" s="63"/>
      <c r="T121" s="130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68</v>
      </c>
      <c r="AU121" s="14" t="s">
        <v>138</v>
      </c>
      <c r="BK121" s="131">
        <f>BK122</f>
        <v>20196.48</v>
      </c>
    </row>
    <row r="122" spans="1:65" s="12" customFormat="1" ht="25.95" customHeight="1">
      <c r="B122" s="132"/>
      <c r="D122" s="133" t="s">
        <v>68</v>
      </c>
      <c r="E122" s="134" t="s">
        <v>173</v>
      </c>
      <c r="F122" s="134" t="s">
        <v>174</v>
      </c>
      <c r="J122" s="135">
        <f>BK122</f>
        <v>20196.48</v>
      </c>
      <c r="L122" s="132"/>
      <c r="M122" s="136"/>
      <c r="N122" s="137"/>
      <c r="O122" s="137"/>
      <c r="P122" s="138">
        <f>P123+P138+P146+P162</f>
        <v>1296.94306852</v>
      </c>
      <c r="Q122" s="137"/>
      <c r="R122" s="138">
        <f>R123+R138+R146+R162</f>
        <v>493.89776179</v>
      </c>
      <c r="S122" s="137"/>
      <c r="T122" s="139">
        <f>T123+T138+T146+T162</f>
        <v>0</v>
      </c>
      <c r="AR122" s="133" t="s">
        <v>77</v>
      </c>
      <c r="AT122" s="140" t="s">
        <v>68</v>
      </c>
      <c r="AU122" s="140" t="s">
        <v>69</v>
      </c>
      <c r="AY122" s="133" t="s">
        <v>175</v>
      </c>
      <c r="BK122" s="141">
        <f>BK123+BK138+BK146+BK162</f>
        <v>20196.48</v>
      </c>
    </row>
    <row r="123" spans="1:65" s="12" customFormat="1" ht="22.8" customHeight="1">
      <c r="B123" s="132"/>
      <c r="D123" s="133" t="s">
        <v>68</v>
      </c>
      <c r="E123" s="142" t="s">
        <v>77</v>
      </c>
      <c r="F123" s="142" t="s">
        <v>176</v>
      </c>
      <c r="J123" s="143">
        <f>BK123</f>
        <v>2959.26</v>
      </c>
      <c r="L123" s="132"/>
      <c r="M123" s="136"/>
      <c r="N123" s="137"/>
      <c r="O123" s="137"/>
      <c r="P123" s="138">
        <f>SUM(P124:P137)</f>
        <v>213.479805</v>
      </c>
      <c r="Q123" s="137"/>
      <c r="R123" s="138">
        <f>SUM(R124:R137)</f>
        <v>9.8329999999999997E-3</v>
      </c>
      <c r="S123" s="137"/>
      <c r="T123" s="139">
        <f>SUM(T124:T137)</f>
        <v>0</v>
      </c>
      <c r="AR123" s="133" t="s">
        <v>77</v>
      </c>
      <c r="AT123" s="140" t="s">
        <v>68</v>
      </c>
      <c r="AU123" s="140" t="s">
        <v>77</v>
      </c>
      <c r="AY123" s="133" t="s">
        <v>175</v>
      </c>
      <c r="BK123" s="141">
        <f>SUM(BK124:BK137)</f>
        <v>2959.26</v>
      </c>
    </row>
    <row r="124" spans="1:65" s="2" customFormat="1" ht="24.15" customHeight="1">
      <c r="A124" s="26"/>
      <c r="B124" s="144"/>
      <c r="C124" s="145" t="s">
        <v>77</v>
      </c>
      <c r="D124" s="145" t="s">
        <v>177</v>
      </c>
      <c r="E124" s="146" t="s">
        <v>1153</v>
      </c>
      <c r="F124" s="147" t="s">
        <v>1154</v>
      </c>
      <c r="G124" s="148" t="s">
        <v>180</v>
      </c>
      <c r="H124" s="149">
        <v>150</v>
      </c>
      <c r="I124" s="150">
        <v>1.9</v>
      </c>
      <c r="J124" s="150">
        <f t="shared" ref="J124:J137" si="0">ROUND(I124*H124,2)</f>
        <v>285</v>
      </c>
      <c r="K124" s="151"/>
      <c r="L124" s="27"/>
      <c r="M124" s="152" t="s">
        <v>1</v>
      </c>
      <c r="N124" s="153" t="s">
        <v>35</v>
      </c>
      <c r="O124" s="154">
        <v>0.24299999999999999</v>
      </c>
      <c r="P124" s="154">
        <f t="shared" ref="P124:P137" si="1">O124*H124</f>
        <v>36.449999999999996</v>
      </c>
      <c r="Q124" s="154">
        <v>0</v>
      </c>
      <c r="R124" s="154">
        <f t="shared" ref="R124:R137" si="2">Q124*H124</f>
        <v>0</v>
      </c>
      <c r="S124" s="154">
        <v>0</v>
      </c>
      <c r="T124" s="155">
        <f t="shared" ref="T124:T137" si="3"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181</v>
      </c>
      <c r="AT124" s="156" t="s">
        <v>177</v>
      </c>
      <c r="AU124" s="156" t="s">
        <v>182</v>
      </c>
      <c r="AY124" s="14" t="s">
        <v>175</v>
      </c>
      <c r="BE124" s="157">
        <f t="shared" ref="BE124:BE137" si="4">IF(N124="základná",J124,0)</f>
        <v>0</v>
      </c>
      <c r="BF124" s="157">
        <f t="shared" ref="BF124:BF137" si="5">IF(N124="znížená",J124,0)</f>
        <v>285</v>
      </c>
      <c r="BG124" s="157">
        <f t="shared" ref="BG124:BG137" si="6">IF(N124="zákl. prenesená",J124,0)</f>
        <v>0</v>
      </c>
      <c r="BH124" s="157">
        <f t="shared" ref="BH124:BH137" si="7">IF(N124="zníž. prenesená",J124,0)</f>
        <v>0</v>
      </c>
      <c r="BI124" s="157">
        <f t="shared" ref="BI124:BI137" si="8">IF(N124="nulová",J124,0)</f>
        <v>0</v>
      </c>
      <c r="BJ124" s="14" t="s">
        <v>182</v>
      </c>
      <c r="BK124" s="157">
        <f t="shared" ref="BK124:BK137" si="9">ROUND(I124*H124,2)</f>
        <v>285</v>
      </c>
      <c r="BL124" s="14" t="s">
        <v>181</v>
      </c>
      <c r="BM124" s="156" t="s">
        <v>182</v>
      </c>
    </row>
    <row r="125" spans="1:65" s="2" customFormat="1" ht="24.15" customHeight="1">
      <c r="A125" s="26"/>
      <c r="B125" s="144"/>
      <c r="C125" s="145" t="s">
        <v>182</v>
      </c>
      <c r="D125" s="145" t="s">
        <v>177</v>
      </c>
      <c r="E125" s="146" t="s">
        <v>1155</v>
      </c>
      <c r="F125" s="147" t="s">
        <v>1156</v>
      </c>
      <c r="G125" s="148" t="s">
        <v>180</v>
      </c>
      <c r="H125" s="149">
        <v>150</v>
      </c>
      <c r="I125" s="150">
        <v>0.52</v>
      </c>
      <c r="J125" s="150">
        <f t="shared" si="0"/>
        <v>78</v>
      </c>
      <c r="K125" s="151"/>
      <c r="L125" s="27"/>
      <c r="M125" s="152" t="s">
        <v>1</v>
      </c>
      <c r="N125" s="153" t="s">
        <v>35</v>
      </c>
      <c r="O125" s="154">
        <v>5.6000000000000001E-2</v>
      </c>
      <c r="P125" s="154">
        <f t="shared" si="1"/>
        <v>8.4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181</v>
      </c>
      <c r="AT125" s="156" t="s">
        <v>177</v>
      </c>
      <c r="AU125" s="156" t="s">
        <v>182</v>
      </c>
      <c r="AY125" s="14" t="s">
        <v>175</v>
      </c>
      <c r="BE125" s="157">
        <f t="shared" si="4"/>
        <v>0</v>
      </c>
      <c r="BF125" s="157">
        <f t="shared" si="5"/>
        <v>78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182</v>
      </c>
      <c r="BK125" s="157">
        <f t="shared" si="9"/>
        <v>78</v>
      </c>
      <c r="BL125" s="14" t="s">
        <v>181</v>
      </c>
      <c r="BM125" s="156" t="s">
        <v>181</v>
      </c>
    </row>
    <row r="126" spans="1:65" s="2" customFormat="1" ht="21.75" customHeight="1">
      <c r="A126" s="26"/>
      <c r="B126" s="144"/>
      <c r="C126" s="145" t="s">
        <v>185</v>
      </c>
      <c r="D126" s="145" t="s">
        <v>177</v>
      </c>
      <c r="E126" s="146" t="s">
        <v>1205</v>
      </c>
      <c r="F126" s="147" t="s">
        <v>1206</v>
      </c>
      <c r="G126" s="148" t="s">
        <v>180</v>
      </c>
      <c r="H126" s="149">
        <v>3.75</v>
      </c>
      <c r="I126" s="150">
        <v>28.04</v>
      </c>
      <c r="J126" s="150">
        <f t="shared" si="0"/>
        <v>105.15</v>
      </c>
      <c r="K126" s="151"/>
      <c r="L126" s="27"/>
      <c r="M126" s="152" t="s">
        <v>1</v>
      </c>
      <c r="N126" s="153" t="s">
        <v>35</v>
      </c>
      <c r="O126" s="154">
        <v>3.8503500000000002</v>
      </c>
      <c r="P126" s="154">
        <f t="shared" si="1"/>
        <v>14.438812500000001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181</v>
      </c>
      <c r="AT126" s="156" t="s">
        <v>177</v>
      </c>
      <c r="AU126" s="156" t="s">
        <v>182</v>
      </c>
      <c r="AY126" s="14" t="s">
        <v>175</v>
      </c>
      <c r="BE126" s="157">
        <f t="shared" si="4"/>
        <v>0</v>
      </c>
      <c r="BF126" s="157">
        <f t="shared" si="5"/>
        <v>105.15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182</v>
      </c>
      <c r="BK126" s="157">
        <f t="shared" si="9"/>
        <v>105.15</v>
      </c>
      <c r="BL126" s="14" t="s">
        <v>181</v>
      </c>
      <c r="BM126" s="156" t="s">
        <v>188</v>
      </c>
    </row>
    <row r="127" spans="1:65" s="2" customFormat="1" ht="24.15" customHeight="1">
      <c r="A127" s="26"/>
      <c r="B127" s="144"/>
      <c r="C127" s="145" t="s">
        <v>181</v>
      </c>
      <c r="D127" s="145" t="s">
        <v>177</v>
      </c>
      <c r="E127" s="146" t="s">
        <v>1207</v>
      </c>
      <c r="F127" s="147" t="s">
        <v>1208</v>
      </c>
      <c r="G127" s="148" t="s">
        <v>180</v>
      </c>
      <c r="H127" s="149">
        <v>3.75</v>
      </c>
      <c r="I127" s="150">
        <v>5.61</v>
      </c>
      <c r="J127" s="150">
        <f t="shared" si="0"/>
        <v>21.04</v>
      </c>
      <c r="K127" s="151"/>
      <c r="L127" s="27"/>
      <c r="M127" s="152" t="s">
        <v>1</v>
      </c>
      <c r="N127" s="153" t="s">
        <v>35</v>
      </c>
      <c r="O127" s="154">
        <v>0.77059</v>
      </c>
      <c r="P127" s="154">
        <f t="shared" si="1"/>
        <v>2.8897124999999999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181</v>
      </c>
      <c r="AT127" s="156" t="s">
        <v>177</v>
      </c>
      <c r="AU127" s="156" t="s">
        <v>182</v>
      </c>
      <c r="AY127" s="14" t="s">
        <v>175</v>
      </c>
      <c r="BE127" s="157">
        <f t="shared" si="4"/>
        <v>0</v>
      </c>
      <c r="BF127" s="157">
        <f t="shared" si="5"/>
        <v>21.04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182</v>
      </c>
      <c r="BK127" s="157">
        <f t="shared" si="9"/>
        <v>21.04</v>
      </c>
      <c r="BL127" s="14" t="s">
        <v>181</v>
      </c>
      <c r="BM127" s="156" t="s">
        <v>191</v>
      </c>
    </row>
    <row r="128" spans="1:65" s="2" customFormat="1" ht="24.15" customHeight="1">
      <c r="A128" s="26"/>
      <c r="B128" s="144"/>
      <c r="C128" s="145" t="s">
        <v>192</v>
      </c>
      <c r="D128" s="145" t="s">
        <v>177</v>
      </c>
      <c r="E128" s="146" t="s">
        <v>189</v>
      </c>
      <c r="F128" s="147" t="s">
        <v>190</v>
      </c>
      <c r="G128" s="148" t="s">
        <v>180</v>
      </c>
      <c r="H128" s="149">
        <v>150.75</v>
      </c>
      <c r="I128" s="150">
        <v>0.82</v>
      </c>
      <c r="J128" s="150">
        <f t="shared" si="0"/>
        <v>123.62</v>
      </c>
      <c r="K128" s="151"/>
      <c r="L128" s="27"/>
      <c r="M128" s="152" t="s">
        <v>1</v>
      </c>
      <c r="N128" s="153" t="s">
        <v>35</v>
      </c>
      <c r="O128" s="154">
        <v>6.9000000000000006E-2</v>
      </c>
      <c r="P128" s="154">
        <f t="shared" si="1"/>
        <v>10.401750000000002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181</v>
      </c>
      <c r="AT128" s="156" t="s">
        <v>177</v>
      </c>
      <c r="AU128" s="156" t="s">
        <v>182</v>
      </c>
      <c r="AY128" s="14" t="s">
        <v>175</v>
      </c>
      <c r="BE128" s="157">
        <f t="shared" si="4"/>
        <v>0</v>
      </c>
      <c r="BF128" s="157">
        <f t="shared" si="5"/>
        <v>123.62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182</v>
      </c>
      <c r="BK128" s="157">
        <f t="shared" si="9"/>
        <v>123.62</v>
      </c>
      <c r="BL128" s="14" t="s">
        <v>181</v>
      </c>
      <c r="BM128" s="156" t="s">
        <v>195</v>
      </c>
    </row>
    <row r="129" spans="1:65" s="2" customFormat="1" ht="37.799999999999997" customHeight="1">
      <c r="A129" s="26"/>
      <c r="B129" s="144"/>
      <c r="C129" s="145" t="s">
        <v>188</v>
      </c>
      <c r="D129" s="145" t="s">
        <v>177</v>
      </c>
      <c r="E129" s="146" t="s">
        <v>193</v>
      </c>
      <c r="F129" s="147" t="s">
        <v>194</v>
      </c>
      <c r="G129" s="148" t="s">
        <v>180</v>
      </c>
      <c r="H129" s="149">
        <v>150.75</v>
      </c>
      <c r="I129" s="150">
        <v>2.89</v>
      </c>
      <c r="J129" s="150">
        <f t="shared" si="0"/>
        <v>435.67</v>
      </c>
      <c r="K129" s="151"/>
      <c r="L129" s="27"/>
      <c r="M129" s="152" t="s">
        <v>1</v>
      </c>
      <c r="N129" s="153" t="s">
        <v>35</v>
      </c>
      <c r="O129" s="154">
        <v>9.8000000000000004E-2</v>
      </c>
      <c r="P129" s="154">
        <f t="shared" si="1"/>
        <v>14.7735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181</v>
      </c>
      <c r="AT129" s="156" t="s">
        <v>177</v>
      </c>
      <c r="AU129" s="156" t="s">
        <v>182</v>
      </c>
      <c r="AY129" s="14" t="s">
        <v>175</v>
      </c>
      <c r="BE129" s="157">
        <f t="shared" si="4"/>
        <v>0</v>
      </c>
      <c r="BF129" s="157">
        <f t="shared" si="5"/>
        <v>435.67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182</v>
      </c>
      <c r="BK129" s="157">
        <f t="shared" si="9"/>
        <v>435.67</v>
      </c>
      <c r="BL129" s="14" t="s">
        <v>181</v>
      </c>
      <c r="BM129" s="156" t="s">
        <v>198</v>
      </c>
    </row>
    <row r="130" spans="1:65" s="2" customFormat="1" ht="21.75" customHeight="1">
      <c r="A130" s="26"/>
      <c r="B130" s="144"/>
      <c r="C130" s="145" t="s">
        <v>199</v>
      </c>
      <c r="D130" s="145" t="s">
        <v>177</v>
      </c>
      <c r="E130" s="146" t="s">
        <v>1209</v>
      </c>
      <c r="F130" s="147" t="s">
        <v>1210</v>
      </c>
      <c r="G130" s="148" t="s">
        <v>231</v>
      </c>
      <c r="H130" s="149">
        <v>318.23</v>
      </c>
      <c r="I130" s="150">
        <v>0.4</v>
      </c>
      <c r="J130" s="150">
        <f t="shared" si="0"/>
        <v>127.29</v>
      </c>
      <c r="K130" s="151"/>
      <c r="L130" s="27"/>
      <c r="M130" s="152" t="s">
        <v>1</v>
      </c>
      <c r="N130" s="153" t="s">
        <v>35</v>
      </c>
      <c r="O130" s="154">
        <v>6.0999999999999999E-2</v>
      </c>
      <c r="P130" s="154">
        <f t="shared" si="1"/>
        <v>19.412030000000001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181</v>
      </c>
      <c r="AT130" s="156" t="s">
        <v>177</v>
      </c>
      <c r="AU130" s="156" t="s">
        <v>182</v>
      </c>
      <c r="AY130" s="14" t="s">
        <v>175</v>
      </c>
      <c r="BE130" s="157">
        <f t="shared" si="4"/>
        <v>0</v>
      </c>
      <c r="BF130" s="157">
        <f t="shared" si="5"/>
        <v>127.29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182</v>
      </c>
      <c r="BK130" s="157">
        <f t="shared" si="9"/>
        <v>127.29</v>
      </c>
      <c r="BL130" s="14" t="s">
        <v>181</v>
      </c>
      <c r="BM130" s="156" t="s">
        <v>202</v>
      </c>
    </row>
    <row r="131" spans="1:65" s="2" customFormat="1" ht="16.5" customHeight="1">
      <c r="A131" s="26"/>
      <c r="B131" s="144"/>
      <c r="C131" s="158" t="s">
        <v>191</v>
      </c>
      <c r="D131" s="158" t="s">
        <v>285</v>
      </c>
      <c r="E131" s="159" t="s">
        <v>1211</v>
      </c>
      <c r="F131" s="160" t="s">
        <v>1212</v>
      </c>
      <c r="G131" s="161" t="s">
        <v>1068</v>
      </c>
      <c r="H131" s="162">
        <v>9.8330000000000002</v>
      </c>
      <c r="I131" s="163">
        <v>3.53</v>
      </c>
      <c r="J131" s="163">
        <f t="shared" si="0"/>
        <v>34.71</v>
      </c>
      <c r="K131" s="164"/>
      <c r="L131" s="165"/>
      <c r="M131" s="166" t="s">
        <v>1</v>
      </c>
      <c r="N131" s="167" t="s">
        <v>35</v>
      </c>
      <c r="O131" s="154">
        <v>0</v>
      </c>
      <c r="P131" s="154">
        <f t="shared" si="1"/>
        <v>0</v>
      </c>
      <c r="Q131" s="154">
        <v>1E-3</v>
      </c>
      <c r="R131" s="154">
        <f t="shared" si="2"/>
        <v>9.8329999999999997E-3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191</v>
      </c>
      <c r="AT131" s="156" t="s">
        <v>285</v>
      </c>
      <c r="AU131" s="156" t="s">
        <v>182</v>
      </c>
      <c r="AY131" s="14" t="s">
        <v>175</v>
      </c>
      <c r="BE131" s="157">
        <f t="shared" si="4"/>
        <v>0</v>
      </c>
      <c r="BF131" s="157">
        <f t="shared" si="5"/>
        <v>34.71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182</v>
      </c>
      <c r="BK131" s="157">
        <f t="shared" si="9"/>
        <v>34.71</v>
      </c>
      <c r="BL131" s="14" t="s">
        <v>181</v>
      </c>
      <c r="BM131" s="156" t="s">
        <v>205</v>
      </c>
    </row>
    <row r="132" spans="1:65" s="2" customFormat="1" ht="33" customHeight="1">
      <c r="A132" s="26"/>
      <c r="B132" s="144"/>
      <c r="C132" s="145" t="s">
        <v>206</v>
      </c>
      <c r="D132" s="145" t="s">
        <v>177</v>
      </c>
      <c r="E132" s="146" t="s">
        <v>1213</v>
      </c>
      <c r="F132" s="147" t="s">
        <v>1214</v>
      </c>
      <c r="G132" s="148" t="s">
        <v>231</v>
      </c>
      <c r="H132" s="149">
        <v>318.23</v>
      </c>
      <c r="I132" s="150">
        <v>0.51</v>
      </c>
      <c r="J132" s="150">
        <f t="shared" si="0"/>
        <v>162.30000000000001</v>
      </c>
      <c r="K132" s="151"/>
      <c r="L132" s="27"/>
      <c r="M132" s="152" t="s">
        <v>1</v>
      </c>
      <c r="N132" s="153" t="s">
        <v>35</v>
      </c>
      <c r="O132" s="154">
        <v>8.8999999999999996E-2</v>
      </c>
      <c r="P132" s="154">
        <f t="shared" si="1"/>
        <v>28.322469999999999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181</v>
      </c>
      <c r="AT132" s="156" t="s">
        <v>177</v>
      </c>
      <c r="AU132" s="156" t="s">
        <v>182</v>
      </c>
      <c r="AY132" s="14" t="s">
        <v>175</v>
      </c>
      <c r="BE132" s="157">
        <f t="shared" si="4"/>
        <v>0</v>
      </c>
      <c r="BF132" s="157">
        <f t="shared" si="5"/>
        <v>162.30000000000001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182</v>
      </c>
      <c r="BK132" s="157">
        <f t="shared" si="9"/>
        <v>162.30000000000001</v>
      </c>
      <c r="BL132" s="14" t="s">
        <v>181</v>
      </c>
      <c r="BM132" s="156" t="s">
        <v>210</v>
      </c>
    </row>
    <row r="133" spans="1:65" s="2" customFormat="1" ht="24.15" customHeight="1">
      <c r="A133" s="26"/>
      <c r="B133" s="144"/>
      <c r="C133" s="145" t="s">
        <v>195</v>
      </c>
      <c r="D133" s="145" t="s">
        <v>177</v>
      </c>
      <c r="E133" s="146" t="s">
        <v>1215</v>
      </c>
      <c r="F133" s="147" t="s">
        <v>1216</v>
      </c>
      <c r="G133" s="148" t="s">
        <v>254</v>
      </c>
      <c r="H133" s="149">
        <v>4</v>
      </c>
      <c r="I133" s="150">
        <v>8.67</v>
      </c>
      <c r="J133" s="150">
        <f t="shared" si="0"/>
        <v>34.68</v>
      </c>
      <c r="K133" s="151"/>
      <c r="L133" s="27"/>
      <c r="M133" s="152" t="s">
        <v>1</v>
      </c>
      <c r="N133" s="153" t="s">
        <v>35</v>
      </c>
      <c r="O133" s="154">
        <v>1.3149999999999999</v>
      </c>
      <c r="P133" s="154">
        <f t="shared" si="1"/>
        <v>5.26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181</v>
      </c>
      <c r="AT133" s="156" t="s">
        <v>177</v>
      </c>
      <c r="AU133" s="156" t="s">
        <v>182</v>
      </c>
      <c r="AY133" s="14" t="s">
        <v>175</v>
      </c>
      <c r="BE133" s="157">
        <f t="shared" si="4"/>
        <v>0</v>
      </c>
      <c r="BF133" s="157">
        <f t="shared" si="5"/>
        <v>34.68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182</v>
      </c>
      <c r="BK133" s="157">
        <f t="shared" si="9"/>
        <v>34.68</v>
      </c>
      <c r="BL133" s="14" t="s">
        <v>181</v>
      </c>
      <c r="BM133" s="156" t="s">
        <v>7</v>
      </c>
    </row>
    <row r="134" spans="1:65" s="2" customFormat="1" ht="33" customHeight="1">
      <c r="A134" s="26"/>
      <c r="B134" s="144"/>
      <c r="C134" s="145" t="s">
        <v>214</v>
      </c>
      <c r="D134" s="145" t="s">
        <v>177</v>
      </c>
      <c r="E134" s="146" t="s">
        <v>1217</v>
      </c>
      <c r="F134" s="147" t="s">
        <v>1218</v>
      </c>
      <c r="G134" s="148" t="s">
        <v>254</v>
      </c>
      <c r="H134" s="149">
        <v>4</v>
      </c>
      <c r="I134" s="150">
        <v>5.42</v>
      </c>
      <c r="J134" s="150">
        <f t="shared" si="0"/>
        <v>21.68</v>
      </c>
      <c r="K134" s="151"/>
      <c r="L134" s="27"/>
      <c r="M134" s="152" t="s">
        <v>1</v>
      </c>
      <c r="N134" s="153" t="s">
        <v>35</v>
      </c>
      <c r="O134" s="154">
        <v>0.74312</v>
      </c>
      <c r="P134" s="154">
        <f t="shared" si="1"/>
        <v>2.97248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181</v>
      </c>
      <c r="AT134" s="156" t="s">
        <v>177</v>
      </c>
      <c r="AU134" s="156" t="s">
        <v>182</v>
      </c>
      <c r="AY134" s="14" t="s">
        <v>175</v>
      </c>
      <c r="BE134" s="157">
        <f t="shared" si="4"/>
        <v>0</v>
      </c>
      <c r="BF134" s="157">
        <f t="shared" si="5"/>
        <v>21.68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182</v>
      </c>
      <c r="BK134" s="157">
        <f t="shared" si="9"/>
        <v>21.68</v>
      </c>
      <c r="BL134" s="14" t="s">
        <v>181</v>
      </c>
      <c r="BM134" s="156" t="s">
        <v>217</v>
      </c>
    </row>
    <row r="135" spans="1:65" s="2" customFormat="1" ht="24.15" customHeight="1">
      <c r="A135" s="26"/>
      <c r="B135" s="144"/>
      <c r="C135" s="145" t="s">
        <v>198</v>
      </c>
      <c r="D135" s="145" t="s">
        <v>177</v>
      </c>
      <c r="E135" s="146" t="s">
        <v>200</v>
      </c>
      <c r="F135" s="147" t="s">
        <v>201</v>
      </c>
      <c r="G135" s="148" t="s">
        <v>180</v>
      </c>
      <c r="H135" s="149">
        <v>150.75</v>
      </c>
      <c r="I135" s="150">
        <v>3.82</v>
      </c>
      <c r="J135" s="150">
        <f t="shared" si="0"/>
        <v>575.87</v>
      </c>
      <c r="K135" s="151"/>
      <c r="L135" s="27"/>
      <c r="M135" s="152" t="s">
        <v>1</v>
      </c>
      <c r="N135" s="153" t="s">
        <v>35</v>
      </c>
      <c r="O135" s="154">
        <v>0.46539999999999998</v>
      </c>
      <c r="P135" s="154">
        <f t="shared" si="1"/>
        <v>70.159049999999993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181</v>
      </c>
      <c r="AT135" s="156" t="s">
        <v>177</v>
      </c>
      <c r="AU135" s="156" t="s">
        <v>182</v>
      </c>
      <c r="AY135" s="14" t="s">
        <v>175</v>
      </c>
      <c r="BE135" s="157">
        <f t="shared" si="4"/>
        <v>0</v>
      </c>
      <c r="BF135" s="157">
        <f t="shared" si="5"/>
        <v>575.87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182</v>
      </c>
      <c r="BK135" s="157">
        <f t="shared" si="9"/>
        <v>575.87</v>
      </c>
      <c r="BL135" s="14" t="s">
        <v>181</v>
      </c>
      <c r="BM135" s="156" t="s">
        <v>220</v>
      </c>
    </row>
    <row r="136" spans="1:65" s="2" customFormat="1" ht="24.15" customHeight="1">
      <c r="A136" s="26"/>
      <c r="B136" s="144"/>
      <c r="C136" s="145" t="s">
        <v>221</v>
      </c>
      <c r="D136" s="145" t="s">
        <v>177</v>
      </c>
      <c r="E136" s="146" t="s">
        <v>203</v>
      </c>
      <c r="F136" s="147" t="s">
        <v>204</v>
      </c>
      <c r="G136" s="148" t="s">
        <v>180</v>
      </c>
      <c r="H136" s="149">
        <v>452.25</v>
      </c>
      <c r="I136" s="150">
        <v>0.19</v>
      </c>
      <c r="J136" s="150">
        <f t="shared" si="0"/>
        <v>85.93</v>
      </c>
      <c r="K136" s="151"/>
      <c r="L136" s="27"/>
      <c r="M136" s="152" t="s">
        <v>1</v>
      </c>
      <c r="N136" s="153" t="s">
        <v>35</v>
      </c>
      <c r="O136" s="154">
        <v>0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181</v>
      </c>
      <c r="AT136" s="156" t="s">
        <v>177</v>
      </c>
      <c r="AU136" s="156" t="s">
        <v>182</v>
      </c>
      <c r="AY136" s="14" t="s">
        <v>175</v>
      </c>
      <c r="BE136" s="157">
        <f t="shared" si="4"/>
        <v>0</v>
      </c>
      <c r="BF136" s="157">
        <f t="shared" si="5"/>
        <v>85.93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4" t="s">
        <v>182</v>
      </c>
      <c r="BK136" s="157">
        <f t="shared" si="9"/>
        <v>85.93</v>
      </c>
      <c r="BL136" s="14" t="s">
        <v>181</v>
      </c>
      <c r="BM136" s="156" t="s">
        <v>224</v>
      </c>
    </row>
    <row r="137" spans="1:65" s="2" customFormat="1" ht="24.15" customHeight="1">
      <c r="A137" s="26"/>
      <c r="B137" s="144"/>
      <c r="C137" s="145" t="s">
        <v>202</v>
      </c>
      <c r="D137" s="145" t="s">
        <v>177</v>
      </c>
      <c r="E137" s="146" t="s">
        <v>207</v>
      </c>
      <c r="F137" s="147" t="s">
        <v>208</v>
      </c>
      <c r="G137" s="148" t="s">
        <v>209</v>
      </c>
      <c r="H137" s="149">
        <v>241.2</v>
      </c>
      <c r="I137" s="150">
        <v>3.6</v>
      </c>
      <c r="J137" s="150">
        <f t="shared" si="0"/>
        <v>868.32</v>
      </c>
      <c r="K137" s="151"/>
      <c r="L137" s="27"/>
      <c r="M137" s="152" t="s">
        <v>1</v>
      </c>
      <c r="N137" s="153" t="s">
        <v>35</v>
      </c>
      <c r="O137" s="154">
        <v>0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181</v>
      </c>
      <c r="AT137" s="156" t="s">
        <v>177</v>
      </c>
      <c r="AU137" s="156" t="s">
        <v>182</v>
      </c>
      <c r="AY137" s="14" t="s">
        <v>175</v>
      </c>
      <c r="BE137" s="157">
        <f t="shared" si="4"/>
        <v>0</v>
      </c>
      <c r="BF137" s="157">
        <f t="shared" si="5"/>
        <v>868.32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4" t="s">
        <v>182</v>
      </c>
      <c r="BK137" s="157">
        <f t="shared" si="9"/>
        <v>868.32</v>
      </c>
      <c r="BL137" s="14" t="s">
        <v>181</v>
      </c>
      <c r="BM137" s="156" t="s">
        <v>227</v>
      </c>
    </row>
    <row r="138" spans="1:65" s="12" customFormat="1" ht="22.8" customHeight="1">
      <c r="B138" s="132"/>
      <c r="D138" s="133" t="s">
        <v>68</v>
      </c>
      <c r="E138" s="142" t="s">
        <v>192</v>
      </c>
      <c r="F138" s="142" t="s">
        <v>1157</v>
      </c>
      <c r="J138" s="143">
        <f>BK138</f>
        <v>11488.45</v>
      </c>
      <c r="L138" s="132"/>
      <c r="M138" s="136"/>
      <c r="N138" s="137"/>
      <c r="O138" s="137"/>
      <c r="P138" s="138">
        <f>SUM(P139:P145)</f>
        <v>78.972907520000007</v>
      </c>
      <c r="Q138" s="137"/>
      <c r="R138" s="138">
        <f>SUM(R139:R145)</f>
        <v>486.96368624000002</v>
      </c>
      <c r="S138" s="137"/>
      <c r="T138" s="139">
        <f>SUM(T139:T145)</f>
        <v>0</v>
      </c>
      <c r="AR138" s="133" t="s">
        <v>77</v>
      </c>
      <c r="AT138" s="140" t="s">
        <v>68</v>
      </c>
      <c r="AU138" s="140" t="s">
        <v>77</v>
      </c>
      <c r="AY138" s="133" t="s">
        <v>175</v>
      </c>
      <c r="BK138" s="141">
        <f>SUM(BK139:BK145)</f>
        <v>11488.45</v>
      </c>
    </row>
    <row r="139" spans="1:65" s="2" customFormat="1" ht="33" customHeight="1">
      <c r="A139" s="26"/>
      <c r="B139" s="144"/>
      <c r="C139" s="145" t="s">
        <v>228</v>
      </c>
      <c r="D139" s="145" t="s">
        <v>177</v>
      </c>
      <c r="E139" s="146" t="s">
        <v>1219</v>
      </c>
      <c r="F139" s="147" t="s">
        <v>1220</v>
      </c>
      <c r="G139" s="148" t="s">
        <v>231</v>
      </c>
      <c r="H139" s="149">
        <v>375</v>
      </c>
      <c r="I139" s="150">
        <v>5.07</v>
      </c>
      <c r="J139" s="150">
        <f t="shared" ref="J139:J145" si="10">ROUND(I139*H139,2)</f>
        <v>1901.25</v>
      </c>
      <c r="K139" s="151"/>
      <c r="L139" s="27"/>
      <c r="M139" s="152" t="s">
        <v>1</v>
      </c>
      <c r="N139" s="153" t="s">
        <v>35</v>
      </c>
      <c r="O139" s="154">
        <v>2.562E-2</v>
      </c>
      <c r="P139" s="154">
        <f t="shared" ref="P139:P145" si="11">O139*H139</f>
        <v>9.6074999999999999</v>
      </c>
      <c r="Q139" s="154">
        <v>0.29899999999999999</v>
      </c>
      <c r="R139" s="154">
        <f t="shared" ref="R139:R145" si="12">Q139*H139</f>
        <v>112.125</v>
      </c>
      <c r="S139" s="154">
        <v>0</v>
      </c>
      <c r="T139" s="155">
        <f t="shared" ref="T139:T145" si="13"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181</v>
      </c>
      <c r="AT139" s="156" t="s">
        <v>177</v>
      </c>
      <c r="AU139" s="156" t="s">
        <v>182</v>
      </c>
      <c r="AY139" s="14" t="s">
        <v>175</v>
      </c>
      <c r="BE139" s="157">
        <f t="shared" ref="BE139:BE145" si="14">IF(N139="základná",J139,0)</f>
        <v>0</v>
      </c>
      <c r="BF139" s="157">
        <f t="shared" ref="BF139:BF145" si="15">IF(N139="znížená",J139,0)</f>
        <v>1901.25</v>
      </c>
      <c r="BG139" s="157">
        <f t="shared" ref="BG139:BG145" si="16">IF(N139="zákl. prenesená",J139,0)</f>
        <v>0</v>
      </c>
      <c r="BH139" s="157">
        <f t="shared" ref="BH139:BH145" si="17">IF(N139="zníž. prenesená",J139,0)</f>
        <v>0</v>
      </c>
      <c r="BI139" s="157">
        <f t="shared" ref="BI139:BI145" si="18">IF(N139="nulová",J139,0)</f>
        <v>0</v>
      </c>
      <c r="BJ139" s="14" t="s">
        <v>182</v>
      </c>
      <c r="BK139" s="157">
        <f t="shared" ref="BK139:BK145" si="19">ROUND(I139*H139,2)</f>
        <v>1901.25</v>
      </c>
      <c r="BL139" s="14" t="s">
        <v>181</v>
      </c>
      <c r="BM139" s="156" t="s">
        <v>232</v>
      </c>
    </row>
    <row r="140" spans="1:65" s="2" customFormat="1" ht="16.5" customHeight="1">
      <c r="A140" s="26"/>
      <c r="B140" s="144"/>
      <c r="C140" s="158" t="s">
        <v>205</v>
      </c>
      <c r="D140" s="158" t="s">
        <v>285</v>
      </c>
      <c r="E140" s="159" t="s">
        <v>1221</v>
      </c>
      <c r="F140" s="160" t="s">
        <v>1222</v>
      </c>
      <c r="G140" s="161" t="s">
        <v>209</v>
      </c>
      <c r="H140" s="162">
        <v>56.25</v>
      </c>
      <c r="I140" s="163">
        <v>14.96</v>
      </c>
      <c r="J140" s="163">
        <f t="shared" si="10"/>
        <v>841.5</v>
      </c>
      <c r="K140" s="164"/>
      <c r="L140" s="165"/>
      <c r="M140" s="166" t="s">
        <v>1</v>
      </c>
      <c r="N140" s="167" t="s">
        <v>35</v>
      </c>
      <c r="O140" s="154">
        <v>0</v>
      </c>
      <c r="P140" s="154">
        <f t="shared" si="11"/>
        <v>0</v>
      </c>
      <c r="Q140" s="154">
        <v>1</v>
      </c>
      <c r="R140" s="154">
        <f t="shared" si="12"/>
        <v>56.25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191</v>
      </c>
      <c r="AT140" s="156" t="s">
        <v>285</v>
      </c>
      <c r="AU140" s="156" t="s">
        <v>182</v>
      </c>
      <c r="AY140" s="14" t="s">
        <v>175</v>
      </c>
      <c r="BE140" s="157">
        <f t="shared" si="14"/>
        <v>0</v>
      </c>
      <c r="BF140" s="157">
        <f t="shared" si="15"/>
        <v>841.5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182</v>
      </c>
      <c r="BK140" s="157">
        <f t="shared" si="19"/>
        <v>841.5</v>
      </c>
      <c r="BL140" s="14" t="s">
        <v>181</v>
      </c>
      <c r="BM140" s="156" t="s">
        <v>235</v>
      </c>
    </row>
    <row r="141" spans="1:65" s="2" customFormat="1" ht="33" customHeight="1">
      <c r="A141" s="26"/>
      <c r="B141" s="144"/>
      <c r="C141" s="145" t="s">
        <v>236</v>
      </c>
      <c r="D141" s="145" t="s">
        <v>177</v>
      </c>
      <c r="E141" s="146" t="s">
        <v>1158</v>
      </c>
      <c r="F141" s="147" t="s">
        <v>1159</v>
      </c>
      <c r="G141" s="148" t="s">
        <v>231</v>
      </c>
      <c r="H141" s="149">
        <v>438.57600000000002</v>
      </c>
      <c r="I141" s="150">
        <v>7.04</v>
      </c>
      <c r="J141" s="150">
        <f t="shared" si="10"/>
        <v>3087.58</v>
      </c>
      <c r="K141" s="151"/>
      <c r="L141" s="27"/>
      <c r="M141" s="152" t="s">
        <v>1</v>
      </c>
      <c r="N141" s="153" t="s">
        <v>35</v>
      </c>
      <c r="O141" s="154">
        <v>5.5120000000000002E-2</v>
      </c>
      <c r="P141" s="154">
        <f t="shared" si="11"/>
        <v>24.174309120000004</v>
      </c>
      <c r="Q141" s="154">
        <v>0.48574000000000001</v>
      </c>
      <c r="R141" s="154">
        <f t="shared" si="12"/>
        <v>213.03390624000002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181</v>
      </c>
      <c r="AT141" s="156" t="s">
        <v>177</v>
      </c>
      <c r="AU141" s="156" t="s">
        <v>182</v>
      </c>
      <c r="AY141" s="14" t="s">
        <v>175</v>
      </c>
      <c r="BE141" s="157">
        <f t="shared" si="14"/>
        <v>0</v>
      </c>
      <c r="BF141" s="157">
        <f t="shared" si="15"/>
        <v>3087.58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4" t="s">
        <v>182</v>
      </c>
      <c r="BK141" s="157">
        <f t="shared" si="19"/>
        <v>3087.58</v>
      </c>
      <c r="BL141" s="14" t="s">
        <v>181</v>
      </c>
      <c r="BM141" s="156" t="s">
        <v>239</v>
      </c>
    </row>
    <row r="142" spans="1:65" s="2" customFormat="1" ht="16.5" customHeight="1">
      <c r="A142" s="26"/>
      <c r="B142" s="144"/>
      <c r="C142" s="158" t="s">
        <v>210</v>
      </c>
      <c r="D142" s="158" t="s">
        <v>285</v>
      </c>
      <c r="E142" s="159" t="s">
        <v>1160</v>
      </c>
      <c r="F142" s="160" t="s">
        <v>1161</v>
      </c>
      <c r="G142" s="161" t="s">
        <v>209</v>
      </c>
      <c r="H142" s="162">
        <v>87.715000000000003</v>
      </c>
      <c r="I142" s="163">
        <v>12.37</v>
      </c>
      <c r="J142" s="163">
        <f t="shared" si="10"/>
        <v>1085.03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1"/>
        <v>0</v>
      </c>
      <c r="Q142" s="154">
        <v>1</v>
      </c>
      <c r="R142" s="154">
        <f t="shared" si="12"/>
        <v>87.715000000000003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191</v>
      </c>
      <c r="AT142" s="156" t="s">
        <v>285</v>
      </c>
      <c r="AU142" s="156" t="s">
        <v>182</v>
      </c>
      <c r="AY142" s="14" t="s">
        <v>175</v>
      </c>
      <c r="BE142" s="157">
        <f t="shared" si="14"/>
        <v>0</v>
      </c>
      <c r="BF142" s="157">
        <f t="shared" si="15"/>
        <v>1085.03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182</v>
      </c>
      <c r="BK142" s="157">
        <f t="shared" si="19"/>
        <v>1085.03</v>
      </c>
      <c r="BL142" s="14" t="s">
        <v>181</v>
      </c>
      <c r="BM142" s="156" t="s">
        <v>242</v>
      </c>
    </row>
    <row r="143" spans="1:65" s="2" customFormat="1" ht="21.75" customHeight="1">
      <c r="A143" s="26"/>
      <c r="B143" s="144"/>
      <c r="C143" s="145" t="s">
        <v>244</v>
      </c>
      <c r="D143" s="145" t="s">
        <v>177</v>
      </c>
      <c r="E143" s="146" t="s">
        <v>1223</v>
      </c>
      <c r="F143" s="147" t="s">
        <v>1224</v>
      </c>
      <c r="G143" s="148" t="s">
        <v>231</v>
      </c>
      <c r="H143" s="149">
        <v>65.36</v>
      </c>
      <c r="I143" s="150">
        <v>52.89</v>
      </c>
      <c r="J143" s="150">
        <f t="shared" si="10"/>
        <v>3456.89</v>
      </c>
      <c r="K143" s="151"/>
      <c r="L143" s="27"/>
      <c r="M143" s="152" t="s">
        <v>1</v>
      </c>
      <c r="N143" s="153" t="s">
        <v>35</v>
      </c>
      <c r="O143" s="154">
        <v>0</v>
      </c>
      <c r="P143" s="154">
        <f t="shared" si="11"/>
        <v>0</v>
      </c>
      <c r="Q143" s="154">
        <v>0</v>
      </c>
      <c r="R143" s="154">
        <f t="shared" si="12"/>
        <v>0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181</v>
      </c>
      <c r="AT143" s="156" t="s">
        <v>177</v>
      </c>
      <c r="AU143" s="156" t="s">
        <v>182</v>
      </c>
      <c r="AY143" s="14" t="s">
        <v>175</v>
      </c>
      <c r="BE143" s="157">
        <f t="shared" si="14"/>
        <v>0</v>
      </c>
      <c r="BF143" s="157">
        <f t="shared" si="15"/>
        <v>3456.89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182</v>
      </c>
      <c r="BK143" s="157">
        <f t="shared" si="19"/>
        <v>3456.89</v>
      </c>
      <c r="BL143" s="14" t="s">
        <v>181</v>
      </c>
      <c r="BM143" s="156" t="s">
        <v>247</v>
      </c>
    </row>
    <row r="144" spans="1:65" s="2" customFormat="1" ht="44.25" customHeight="1">
      <c r="A144" s="26"/>
      <c r="B144" s="144"/>
      <c r="C144" s="145" t="s">
        <v>7</v>
      </c>
      <c r="D144" s="145" t="s">
        <v>177</v>
      </c>
      <c r="E144" s="146" t="s">
        <v>1166</v>
      </c>
      <c r="F144" s="147" t="s">
        <v>1167</v>
      </c>
      <c r="G144" s="148" t="s">
        <v>231</v>
      </c>
      <c r="H144" s="149">
        <v>64.52</v>
      </c>
      <c r="I144" s="150">
        <v>9.5</v>
      </c>
      <c r="J144" s="150">
        <f t="shared" si="10"/>
        <v>612.94000000000005</v>
      </c>
      <c r="K144" s="151"/>
      <c r="L144" s="27"/>
      <c r="M144" s="152" t="s">
        <v>1</v>
      </c>
      <c r="N144" s="153" t="s">
        <v>35</v>
      </c>
      <c r="O144" s="154">
        <v>0.70042000000000004</v>
      </c>
      <c r="P144" s="154">
        <f t="shared" si="11"/>
        <v>45.191098400000001</v>
      </c>
      <c r="Q144" s="154">
        <v>9.2499999999999999E-2</v>
      </c>
      <c r="R144" s="154">
        <f t="shared" si="12"/>
        <v>5.9680999999999997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181</v>
      </c>
      <c r="AT144" s="156" t="s">
        <v>177</v>
      </c>
      <c r="AU144" s="156" t="s">
        <v>182</v>
      </c>
      <c r="AY144" s="14" t="s">
        <v>175</v>
      </c>
      <c r="BE144" s="157">
        <f t="shared" si="14"/>
        <v>0</v>
      </c>
      <c r="BF144" s="157">
        <f t="shared" si="15"/>
        <v>612.94000000000005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182</v>
      </c>
      <c r="BK144" s="157">
        <f t="shared" si="19"/>
        <v>612.94000000000005</v>
      </c>
      <c r="BL144" s="14" t="s">
        <v>181</v>
      </c>
      <c r="BM144" s="156" t="s">
        <v>250</v>
      </c>
    </row>
    <row r="145" spans="1:65" s="2" customFormat="1" ht="24.15" customHeight="1">
      <c r="A145" s="26"/>
      <c r="B145" s="144"/>
      <c r="C145" s="158" t="s">
        <v>251</v>
      </c>
      <c r="D145" s="158" t="s">
        <v>285</v>
      </c>
      <c r="E145" s="159" t="s">
        <v>1168</v>
      </c>
      <c r="F145" s="160" t="s">
        <v>1169</v>
      </c>
      <c r="G145" s="161" t="s">
        <v>231</v>
      </c>
      <c r="H145" s="162">
        <v>64.52</v>
      </c>
      <c r="I145" s="163">
        <v>7.8</v>
      </c>
      <c r="J145" s="163">
        <f t="shared" si="10"/>
        <v>503.26</v>
      </c>
      <c r="K145" s="164"/>
      <c r="L145" s="165"/>
      <c r="M145" s="166" t="s">
        <v>1</v>
      </c>
      <c r="N145" s="167" t="s">
        <v>35</v>
      </c>
      <c r="O145" s="154">
        <v>0</v>
      </c>
      <c r="P145" s="154">
        <f t="shared" si="11"/>
        <v>0</v>
      </c>
      <c r="Q145" s="154">
        <v>0.184</v>
      </c>
      <c r="R145" s="154">
        <f t="shared" si="12"/>
        <v>11.87168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191</v>
      </c>
      <c r="AT145" s="156" t="s">
        <v>285</v>
      </c>
      <c r="AU145" s="156" t="s">
        <v>182</v>
      </c>
      <c r="AY145" s="14" t="s">
        <v>175</v>
      </c>
      <c r="BE145" s="157">
        <f t="shared" si="14"/>
        <v>0</v>
      </c>
      <c r="BF145" s="157">
        <f t="shared" si="15"/>
        <v>503.26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4" t="s">
        <v>182</v>
      </c>
      <c r="BK145" s="157">
        <f t="shared" si="19"/>
        <v>503.26</v>
      </c>
      <c r="BL145" s="14" t="s">
        <v>181</v>
      </c>
      <c r="BM145" s="156" t="s">
        <v>255</v>
      </c>
    </row>
    <row r="146" spans="1:65" s="12" customFormat="1" ht="22.8" customHeight="1">
      <c r="B146" s="132"/>
      <c r="D146" s="133" t="s">
        <v>68</v>
      </c>
      <c r="E146" s="142" t="s">
        <v>206</v>
      </c>
      <c r="F146" s="142" t="s">
        <v>344</v>
      </c>
      <c r="J146" s="143">
        <f>BK146</f>
        <v>5314.1399999999994</v>
      </c>
      <c r="L146" s="132"/>
      <c r="M146" s="136"/>
      <c r="N146" s="137"/>
      <c r="O146" s="137"/>
      <c r="P146" s="138">
        <f>SUM(P147:P161)</f>
        <v>35.462480000000006</v>
      </c>
      <c r="Q146" s="137"/>
      <c r="R146" s="138">
        <f>SUM(R147:R161)</f>
        <v>6.9242425500000007</v>
      </c>
      <c r="S146" s="137"/>
      <c r="T146" s="139">
        <f>SUM(T147:T161)</f>
        <v>0</v>
      </c>
      <c r="AR146" s="133" t="s">
        <v>77</v>
      </c>
      <c r="AT146" s="140" t="s">
        <v>68</v>
      </c>
      <c r="AU146" s="140" t="s">
        <v>77</v>
      </c>
      <c r="AY146" s="133" t="s">
        <v>175</v>
      </c>
      <c r="BK146" s="141">
        <f>SUM(BK147:BK161)</f>
        <v>5314.1399999999994</v>
      </c>
    </row>
    <row r="147" spans="1:65" s="2" customFormat="1" ht="37.799999999999997" customHeight="1">
      <c r="A147" s="26"/>
      <c r="B147" s="144"/>
      <c r="C147" s="145" t="s">
        <v>217</v>
      </c>
      <c r="D147" s="145" t="s">
        <v>177</v>
      </c>
      <c r="E147" s="146" t="s">
        <v>1186</v>
      </c>
      <c r="F147" s="147" t="s">
        <v>1187</v>
      </c>
      <c r="G147" s="148" t="s">
        <v>314</v>
      </c>
      <c r="H147" s="149">
        <v>35</v>
      </c>
      <c r="I147" s="150">
        <v>5.31</v>
      </c>
      <c r="J147" s="150">
        <f t="shared" ref="J147:J161" si="20">ROUND(I147*H147,2)</f>
        <v>185.85</v>
      </c>
      <c r="K147" s="151"/>
      <c r="L147" s="27"/>
      <c r="M147" s="152" t="s">
        <v>1</v>
      </c>
      <c r="N147" s="153" t="s">
        <v>35</v>
      </c>
      <c r="O147" s="154">
        <v>0.13200000000000001</v>
      </c>
      <c r="P147" s="154">
        <f t="shared" ref="P147:P161" si="21">O147*H147</f>
        <v>4.62</v>
      </c>
      <c r="Q147" s="154">
        <v>9.7930000000000003E-2</v>
      </c>
      <c r="R147" s="154">
        <f t="shared" ref="R147:R161" si="22">Q147*H147</f>
        <v>3.4275500000000001</v>
      </c>
      <c r="S147" s="154">
        <v>0</v>
      </c>
      <c r="T147" s="155">
        <f t="shared" ref="T147:T161" si="23"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181</v>
      </c>
      <c r="AT147" s="156" t="s">
        <v>177</v>
      </c>
      <c r="AU147" s="156" t="s">
        <v>182</v>
      </c>
      <c r="AY147" s="14" t="s">
        <v>175</v>
      </c>
      <c r="BE147" s="157">
        <f t="shared" ref="BE147:BE161" si="24">IF(N147="základná",J147,0)</f>
        <v>0</v>
      </c>
      <c r="BF147" s="157">
        <f t="shared" ref="BF147:BF161" si="25">IF(N147="znížená",J147,0)</f>
        <v>185.85</v>
      </c>
      <c r="BG147" s="157">
        <f t="shared" ref="BG147:BG161" si="26">IF(N147="zákl. prenesená",J147,0)</f>
        <v>0</v>
      </c>
      <c r="BH147" s="157">
        <f t="shared" ref="BH147:BH161" si="27">IF(N147="zníž. prenesená",J147,0)</f>
        <v>0</v>
      </c>
      <c r="BI147" s="157">
        <f t="shared" ref="BI147:BI161" si="28">IF(N147="nulová",J147,0)</f>
        <v>0</v>
      </c>
      <c r="BJ147" s="14" t="s">
        <v>182</v>
      </c>
      <c r="BK147" s="157">
        <f t="shared" ref="BK147:BK161" si="29">ROUND(I147*H147,2)</f>
        <v>185.85</v>
      </c>
      <c r="BL147" s="14" t="s">
        <v>181</v>
      </c>
      <c r="BM147" s="156" t="s">
        <v>258</v>
      </c>
    </row>
    <row r="148" spans="1:65" s="2" customFormat="1" ht="21.75" customHeight="1">
      <c r="A148" s="26"/>
      <c r="B148" s="144"/>
      <c r="C148" s="158" t="s">
        <v>259</v>
      </c>
      <c r="D148" s="158" t="s">
        <v>285</v>
      </c>
      <c r="E148" s="159" t="s">
        <v>1188</v>
      </c>
      <c r="F148" s="160" t="s">
        <v>1189</v>
      </c>
      <c r="G148" s="161" t="s">
        <v>254</v>
      </c>
      <c r="H148" s="162">
        <v>37</v>
      </c>
      <c r="I148" s="163">
        <v>2.5099999999999998</v>
      </c>
      <c r="J148" s="163">
        <f t="shared" si="20"/>
        <v>92.87</v>
      </c>
      <c r="K148" s="164"/>
      <c r="L148" s="165"/>
      <c r="M148" s="166" t="s">
        <v>1</v>
      </c>
      <c r="N148" s="167" t="s">
        <v>35</v>
      </c>
      <c r="O148" s="154">
        <v>0</v>
      </c>
      <c r="P148" s="154">
        <f t="shared" si="21"/>
        <v>0</v>
      </c>
      <c r="Q148" s="154">
        <v>2.3E-2</v>
      </c>
      <c r="R148" s="154">
        <f t="shared" si="22"/>
        <v>0.85099999999999998</v>
      </c>
      <c r="S148" s="154">
        <v>0</v>
      </c>
      <c r="T148" s="155">
        <f t="shared" si="2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191</v>
      </c>
      <c r="AT148" s="156" t="s">
        <v>285</v>
      </c>
      <c r="AU148" s="156" t="s">
        <v>182</v>
      </c>
      <c r="AY148" s="14" t="s">
        <v>175</v>
      </c>
      <c r="BE148" s="157">
        <f t="shared" si="24"/>
        <v>0</v>
      </c>
      <c r="BF148" s="157">
        <f t="shared" si="25"/>
        <v>92.87</v>
      </c>
      <c r="BG148" s="157">
        <f t="shared" si="26"/>
        <v>0</v>
      </c>
      <c r="BH148" s="157">
        <f t="shared" si="27"/>
        <v>0</v>
      </c>
      <c r="BI148" s="157">
        <f t="shared" si="28"/>
        <v>0</v>
      </c>
      <c r="BJ148" s="14" t="s">
        <v>182</v>
      </c>
      <c r="BK148" s="157">
        <f t="shared" si="29"/>
        <v>92.87</v>
      </c>
      <c r="BL148" s="14" t="s">
        <v>181</v>
      </c>
      <c r="BM148" s="156" t="s">
        <v>262</v>
      </c>
    </row>
    <row r="149" spans="1:65" s="2" customFormat="1" ht="16.5" customHeight="1">
      <c r="A149" s="26"/>
      <c r="B149" s="144"/>
      <c r="C149" s="145" t="s">
        <v>220</v>
      </c>
      <c r="D149" s="145" t="s">
        <v>177</v>
      </c>
      <c r="E149" s="146" t="s">
        <v>1225</v>
      </c>
      <c r="F149" s="147" t="s">
        <v>1226</v>
      </c>
      <c r="G149" s="148" t="s">
        <v>254</v>
      </c>
      <c r="H149" s="149">
        <v>1</v>
      </c>
      <c r="I149" s="150">
        <v>9.16</v>
      </c>
      <c r="J149" s="150">
        <f t="shared" si="20"/>
        <v>9.16</v>
      </c>
      <c r="K149" s="151"/>
      <c r="L149" s="27"/>
      <c r="M149" s="152" t="s">
        <v>1</v>
      </c>
      <c r="N149" s="153" t="s">
        <v>35</v>
      </c>
      <c r="O149" s="154">
        <v>0.41599999999999998</v>
      </c>
      <c r="P149" s="154">
        <f t="shared" si="21"/>
        <v>0.41599999999999998</v>
      </c>
      <c r="Q149" s="154">
        <v>0.153056</v>
      </c>
      <c r="R149" s="154">
        <f t="shared" si="22"/>
        <v>0.153056</v>
      </c>
      <c r="S149" s="154">
        <v>0</v>
      </c>
      <c r="T149" s="155">
        <f t="shared" si="2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181</v>
      </c>
      <c r="AT149" s="156" t="s">
        <v>177</v>
      </c>
      <c r="AU149" s="156" t="s">
        <v>182</v>
      </c>
      <c r="AY149" s="14" t="s">
        <v>175</v>
      </c>
      <c r="BE149" s="157">
        <f t="shared" si="24"/>
        <v>0</v>
      </c>
      <c r="BF149" s="157">
        <f t="shared" si="25"/>
        <v>9.16</v>
      </c>
      <c r="BG149" s="157">
        <f t="shared" si="26"/>
        <v>0</v>
      </c>
      <c r="BH149" s="157">
        <f t="shared" si="27"/>
        <v>0</v>
      </c>
      <c r="BI149" s="157">
        <f t="shared" si="28"/>
        <v>0</v>
      </c>
      <c r="BJ149" s="14" t="s">
        <v>182</v>
      </c>
      <c r="BK149" s="157">
        <f t="shared" si="29"/>
        <v>9.16</v>
      </c>
      <c r="BL149" s="14" t="s">
        <v>181</v>
      </c>
      <c r="BM149" s="156" t="s">
        <v>265</v>
      </c>
    </row>
    <row r="150" spans="1:65" s="2" customFormat="1" ht="37.799999999999997" customHeight="1">
      <c r="A150" s="26"/>
      <c r="B150" s="144"/>
      <c r="C150" s="158" t="s">
        <v>267</v>
      </c>
      <c r="D150" s="158" t="s">
        <v>285</v>
      </c>
      <c r="E150" s="159" t="s">
        <v>1227</v>
      </c>
      <c r="F150" s="160" t="s">
        <v>1228</v>
      </c>
      <c r="G150" s="161" t="s">
        <v>254</v>
      </c>
      <c r="H150" s="162">
        <v>2</v>
      </c>
      <c r="I150" s="163">
        <v>135.58000000000001</v>
      </c>
      <c r="J150" s="163">
        <f t="shared" si="20"/>
        <v>271.16000000000003</v>
      </c>
      <c r="K150" s="164"/>
      <c r="L150" s="165"/>
      <c r="M150" s="166" t="s">
        <v>1</v>
      </c>
      <c r="N150" s="167" t="s">
        <v>35</v>
      </c>
      <c r="O150" s="154">
        <v>0</v>
      </c>
      <c r="P150" s="154">
        <f t="shared" si="21"/>
        <v>0</v>
      </c>
      <c r="Q150" s="154">
        <v>2.7E-2</v>
      </c>
      <c r="R150" s="154">
        <f t="shared" si="22"/>
        <v>5.3999999999999999E-2</v>
      </c>
      <c r="S150" s="154">
        <v>0</v>
      </c>
      <c r="T150" s="155">
        <f t="shared" si="2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191</v>
      </c>
      <c r="AT150" s="156" t="s">
        <v>285</v>
      </c>
      <c r="AU150" s="156" t="s">
        <v>182</v>
      </c>
      <c r="AY150" s="14" t="s">
        <v>175</v>
      </c>
      <c r="BE150" s="157">
        <f t="shared" si="24"/>
        <v>0</v>
      </c>
      <c r="BF150" s="157">
        <f t="shared" si="25"/>
        <v>271.16000000000003</v>
      </c>
      <c r="BG150" s="157">
        <f t="shared" si="26"/>
        <v>0</v>
      </c>
      <c r="BH150" s="157">
        <f t="shared" si="27"/>
        <v>0</v>
      </c>
      <c r="BI150" s="157">
        <f t="shared" si="28"/>
        <v>0</v>
      </c>
      <c r="BJ150" s="14" t="s">
        <v>182</v>
      </c>
      <c r="BK150" s="157">
        <f t="shared" si="29"/>
        <v>271.16000000000003</v>
      </c>
      <c r="BL150" s="14" t="s">
        <v>181</v>
      </c>
      <c r="BM150" s="156" t="s">
        <v>270</v>
      </c>
    </row>
    <row r="151" spans="1:65" s="2" customFormat="1" ht="33" customHeight="1">
      <c r="A151" s="26"/>
      <c r="B151" s="144"/>
      <c r="C151" s="145" t="s">
        <v>224</v>
      </c>
      <c r="D151" s="145" t="s">
        <v>177</v>
      </c>
      <c r="E151" s="146" t="s">
        <v>1229</v>
      </c>
      <c r="F151" s="147" t="s">
        <v>1230</v>
      </c>
      <c r="G151" s="148" t="s">
        <v>1231</v>
      </c>
      <c r="H151" s="149">
        <v>1</v>
      </c>
      <c r="I151" s="150">
        <v>82.88</v>
      </c>
      <c r="J151" s="150">
        <f t="shared" si="20"/>
        <v>82.88</v>
      </c>
      <c r="K151" s="151"/>
      <c r="L151" s="27"/>
      <c r="M151" s="152" t="s">
        <v>1</v>
      </c>
      <c r="N151" s="153" t="s">
        <v>35</v>
      </c>
      <c r="O151" s="154">
        <v>6</v>
      </c>
      <c r="P151" s="154">
        <f t="shared" si="21"/>
        <v>6</v>
      </c>
      <c r="Q151" s="154">
        <v>0.13899805000000001</v>
      </c>
      <c r="R151" s="154">
        <f t="shared" si="22"/>
        <v>0.13899805000000001</v>
      </c>
      <c r="S151" s="154">
        <v>0</v>
      </c>
      <c r="T151" s="155">
        <f t="shared" si="2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181</v>
      </c>
      <c r="AT151" s="156" t="s">
        <v>177</v>
      </c>
      <c r="AU151" s="156" t="s">
        <v>182</v>
      </c>
      <c r="AY151" s="14" t="s">
        <v>175</v>
      </c>
      <c r="BE151" s="157">
        <f t="shared" si="24"/>
        <v>0</v>
      </c>
      <c r="BF151" s="157">
        <f t="shared" si="25"/>
        <v>82.88</v>
      </c>
      <c r="BG151" s="157">
        <f t="shared" si="26"/>
        <v>0</v>
      </c>
      <c r="BH151" s="157">
        <f t="shared" si="27"/>
        <v>0</v>
      </c>
      <c r="BI151" s="157">
        <f t="shared" si="28"/>
        <v>0</v>
      </c>
      <c r="BJ151" s="14" t="s">
        <v>182</v>
      </c>
      <c r="BK151" s="157">
        <f t="shared" si="29"/>
        <v>82.88</v>
      </c>
      <c r="BL151" s="14" t="s">
        <v>181</v>
      </c>
      <c r="BM151" s="156" t="s">
        <v>273</v>
      </c>
    </row>
    <row r="152" spans="1:65" s="2" customFormat="1" ht="24.15" customHeight="1">
      <c r="A152" s="26"/>
      <c r="B152" s="144"/>
      <c r="C152" s="158" t="s">
        <v>274</v>
      </c>
      <c r="D152" s="158" t="s">
        <v>285</v>
      </c>
      <c r="E152" s="159" t="s">
        <v>1232</v>
      </c>
      <c r="F152" s="160" t="s">
        <v>1233</v>
      </c>
      <c r="G152" s="161" t="s">
        <v>254</v>
      </c>
      <c r="H152" s="162">
        <v>1</v>
      </c>
      <c r="I152" s="163">
        <v>145.80000000000001</v>
      </c>
      <c r="J152" s="163">
        <f t="shared" si="20"/>
        <v>145.80000000000001</v>
      </c>
      <c r="K152" s="164"/>
      <c r="L152" s="165"/>
      <c r="M152" s="166" t="s">
        <v>1</v>
      </c>
      <c r="N152" s="167" t="s">
        <v>35</v>
      </c>
      <c r="O152" s="154">
        <v>0</v>
      </c>
      <c r="P152" s="154">
        <f t="shared" si="21"/>
        <v>0</v>
      </c>
      <c r="Q152" s="154">
        <v>0.02</v>
      </c>
      <c r="R152" s="154">
        <f t="shared" si="22"/>
        <v>0.02</v>
      </c>
      <c r="S152" s="154">
        <v>0</v>
      </c>
      <c r="T152" s="155">
        <f t="shared" si="2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191</v>
      </c>
      <c r="AT152" s="156" t="s">
        <v>285</v>
      </c>
      <c r="AU152" s="156" t="s">
        <v>182</v>
      </c>
      <c r="AY152" s="14" t="s">
        <v>175</v>
      </c>
      <c r="BE152" s="157">
        <f t="shared" si="24"/>
        <v>0</v>
      </c>
      <c r="BF152" s="157">
        <f t="shared" si="25"/>
        <v>145.80000000000001</v>
      </c>
      <c r="BG152" s="157">
        <f t="shared" si="26"/>
        <v>0</v>
      </c>
      <c r="BH152" s="157">
        <f t="shared" si="27"/>
        <v>0</v>
      </c>
      <c r="BI152" s="157">
        <f t="shared" si="28"/>
        <v>0</v>
      </c>
      <c r="BJ152" s="14" t="s">
        <v>182</v>
      </c>
      <c r="BK152" s="157">
        <f t="shared" si="29"/>
        <v>145.80000000000001</v>
      </c>
      <c r="BL152" s="14" t="s">
        <v>181</v>
      </c>
      <c r="BM152" s="156" t="s">
        <v>277</v>
      </c>
    </row>
    <row r="153" spans="1:65" s="2" customFormat="1" ht="24.15" customHeight="1">
      <c r="A153" s="26"/>
      <c r="B153" s="144"/>
      <c r="C153" s="145" t="s">
        <v>227</v>
      </c>
      <c r="D153" s="145" t="s">
        <v>177</v>
      </c>
      <c r="E153" s="146" t="s">
        <v>1234</v>
      </c>
      <c r="F153" s="147" t="s">
        <v>1235</v>
      </c>
      <c r="G153" s="148" t="s">
        <v>1231</v>
      </c>
      <c r="H153" s="149">
        <v>1</v>
      </c>
      <c r="I153" s="150">
        <v>135.38999999999999</v>
      </c>
      <c r="J153" s="150">
        <f t="shared" si="20"/>
        <v>135.38999999999999</v>
      </c>
      <c r="K153" s="151"/>
      <c r="L153" s="27"/>
      <c r="M153" s="152" t="s">
        <v>1</v>
      </c>
      <c r="N153" s="153" t="s">
        <v>35</v>
      </c>
      <c r="O153" s="154">
        <v>8</v>
      </c>
      <c r="P153" s="154">
        <f t="shared" si="21"/>
        <v>8</v>
      </c>
      <c r="Q153" s="154">
        <v>0.55599220000000005</v>
      </c>
      <c r="R153" s="154">
        <f t="shared" si="22"/>
        <v>0.55599220000000005</v>
      </c>
      <c r="S153" s="154">
        <v>0</v>
      </c>
      <c r="T153" s="155">
        <f t="shared" si="2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181</v>
      </c>
      <c r="AT153" s="156" t="s">
        <v>177</v>
      </c>
      <c r="AU153" s="156" t="s">
        <v>182</v>
      </c>
      <c r="AY153" s="14" t="s">
        <v>175</v>
      </c>
      <c r="BE153" s="157">
        <f t="shared" si="24"/>
        <v>0</v>
      </c>
      <c r="BF153" s="157">
        <f t="shared" si="25"/>
        <v>135.38999999999999</v>
      </c>
      <c r="BG153" s="157">
        <f t="shared" si="26"/>
        <v>0</v>
      </c>
      <c r="BH153" s="157">
        <f t="shared" si="27"/>
        <v>0</v>
      </c>
      <c r="BI153" s="157">
        <f t="shared" si="28"/>
        <v>0</v>
      </c>
      <c r="BJ153" s="14" t="s">
        <v>182</v>
      </c>
      <c r="BK153" s="157">
        <f t="shared" si="29"/>
        <v>135.38999999999999</v>
      </c>
      <c r="BL153" s="14" t="s">
        <v>181</v>
      </c>
      <c r="BM153" s="156" t="s">
        <v>280</v>
      </c>
    </row>
    <row r="154" spans="1:65" s="2" customFormat="1" ht="21.75" customHeight="1">
      <c r="A154" s="26"/>
      <c r="B154" s="144"/>
      <c r="C154" s="158" t="s">
        <v>281</v>
      </c>
      <c r="D154" s="158" t="s">
        <v>285</v>
      </c>
      <c r="E154" s="159" t="s">
        <v>1236</v>
      </c>
      <c r="F154" s="160" t="s">
        <v>1237</v>
      </c>
      <c r="G154" s="161" t="s">
        <v>254</v>
      </c>
      <c r="H154" s="162">
        <v>1</v>
      </c>
      <c r="I154" s="163">
        <v>397.01</v>
      </c>
      <c r="J154" s="163">
        <f t="shared" si="20"/>
        <v>397.01</v>
      </c>
      <c r="K154" s="164"/>
      <c r="L154" s="165"/>
      <c r="M154" s="166" t="s">
        <v>1</v>
      </c>
      <c r="N154" s="167" t="s">
        <v>35</v>
      </c>
      <c r="O154" s="154">
        <v>0</v>
      </c>
      <c r="P154" s="154">
        <f t="shared" si="21"/>
        <v>0</v>
      </c>
      <c r="Q154" s="154">
        <v>0.05</v>
      </c>
      <c r="R154" s="154">
        <f t="shared" si="22"/>
        <v>0.05</v>
      </c>
      <c r="S154" s="154">
        <v>0</v>
      </c>
      <c r="T154" s="155">
        <f t="shared" si="2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191</v>
      </c>
      <c r="AT154" s="156" t="s">
        <v>285</v>
      </c>
      <c r="AU154" s="156" t="s">
        <v>182</v>
      </c>
      <c r="AY154" s="14" t="s">
        <v>175</v>
      </c>
      <c r="BE154" s="157">
        <f t="shared" si="24"/>
        <v>0</v>
      </c>
      <c r="BF154" s="157">
        <f t="shared" si="25"/>
        <v>397.01</v>
      </c>
      <c r="BG154" s="157">
        <f t="shared" si="26"/>
        <v>0</v>
      </c>
      <c r="BH154" s="157">
        <f t="shared" si="27"/>
        <v>0</v>
      </c>
      <c r="BI154" s="157">
        <f t="shared" si="28"/>
        <v>0</v>
      </c>
      <c r="BJ154" s="14" t="s">
        <v>182</v>
      </c>
      <c r="BK154" s="157">
        <f t="shared" si="29"/>
        <v>397.01</v>
      </c>
      <c r="BL154" s="14" t="s">
        <v>181</v>
      </c>
      <c r="BM154" s="156" t="s">
        <v>284</v>
      </c>
    </row>
    <row r="155" spans="1:65" s="2" customFormat="1" ht="33" customHeight="1">
      <c r="A155" s="26"/>
      <c r="B155" s="144"/>
      <c r="C155" s="145" t="s">
        <v>232</v>
      </c>
      <c r="D155" s="145" t="s">
        <v>177</v>
      </c>
      <c r="E155" s="146" t="s">
        <v>1217</v>
      </c>
      <c r="F155" s="147" t="s">
        <v>1218</v>
      </c>
      <c r="G155" s="148" t="s">
        <v>254</v>
      </c>
      <c r="H155" s="149">
        <v>4</v>
      </c>
      <c r="I155" s="150">
        <v>7.59</v>
      </c>
      <c r="J155" s="150">
        <f t="shared" si="20"/>
        <v>30.36</v>
      </c>
      <c r="K155" s="151"/>
      <c r="L155" s="27"/>
      <c r="M155" s="152" t="s">
        <v>1</v>
      </c>
      <c r="N155" s="153" t="s">
        <v>35</v>
      </c>
      <c r="O155" s="154">
        <v>0.74312</v>
      </c>
      <c r="P155" s="154">
        <f t="shared" si="21"/>
        <v>2.97248</v>
      </c>
      <c r="Q155" s="154">
        <v>0</v>
      </c>
      <c r="R155" s="154">
        <f t="shared" si="22"/>
        <v>0</v>
      </c>
      <c r="S155" s="154">
        <v>0</v>
      </c>
      <c r="T155" s="155">
        <f t="shared" si="2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181</v>
      </c>
      <c r="AT155" s="156" t="s">
        <v>177</v>
      </c>
      <c r="AU155" s="156" t="s">
        <v>182</v>
      </c>
      <c r="AY155" s="14" t="s">
        <v>175</v>
      </c>
      <c r="BE155" s="157">
        <f t="shared" si="24"/>
        <v>0</v>
      </c>
      <c r="BF155" s="157">
        <f t="shared" si="25"/>
        <v>30.36</v>
      </c>
      <c r="BG155" s="157">
        <f t="shared" si="26"/>
        <v>0</v>
      </c>
      <c r="BH155" s="157">
        <f t="shared" si="27"/>
        <v>0</v>
      </c>
      <c r="BI155" s="157">
        <f t="shared" si="28"/>
        <v>0</v>
      </c>
      <c r="BJ155" s="14" t="s">
        <v>182</v>
      </c>
      <c r="BK155" s="157">
        <f t="shared" si="29"/>
        <v>30.36</v>
      </c>
      <c r="BL155" s="14" t="s">
        <v>181</v>
      </c>
      <c r="BM155" s="156" t="s">
        <v>288</v>
      </c>
    </row>
    <row r="156" spans="1:65" s="2" customFormat="1" ht="33" customHeight="1">
      <c r="A156" s="26"/>
      <c r="B156" s="144"/>
      <c r="C156" s="145" t="s">
        <v>290</v>
      </c>
      <c r="D156" s="145" t="s">
        <v>177</v>
      </c>
      <c r="E156" s="146" t="s">
        <v>1238</v>
      </c>
      <c r="F156" s="147" t="s">
        <v>1239</v>
      </c>
      <c r="G156" s="148" t="s">
        <v>1231</v>
      </c>
      <c r="H156" s="149">
        <v>1</v>
      </c>
      <c r="I156" s="150">
        <v>78.67</v>
      </c>
      <c r="J156" s="150">
        <f t="shared" si="20"/>
        <v>78.67</v>
      </c>
      <c r="K156" s="151"/>
      <c r="L156" s="27"/>
      <c r="M156" s="152" t="s">
        <v>1</v>
      </c>
      <c r="N156" s="153" t="s">
        <v>35</v>
      </c>
      <c r="O156" s="154">
        <v>5</v>
      </c>
      <c r="P156" s="154">
        <f t="shared" si="21"/>
        <v>5</v>
      </c>
      <c r="Q156" s="154">
        <v>0.27799610000000002</v>
      </c>
      <c r="R156" s="154">
        <f t="shared" si="22"/>
        <v>0.27799610000000002</v>
      </c>
      <c r="S156" s="154">
        <v>0</v>
      </c>
      <c r="T156" s="155">
        <f t="shared" si="2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181</v>
      </c>
      <c r="AT156" s="156" t="s">
        <v>177</v>
      </c>
      <c r="AU156" s="156" t="s">
        <v>182</v>
      </c>
      <c r="AY156" s="14" t="s">
        <v>175</v>
      </c>
      <c r="BE156" s="157">
        <f t="shared" si="24"/>
        <v>0</v>
      </c>
      <c r="BF156" s="157">
        <f t="shared" si="25"/>
        <v>78.67</v>
      </c>
      <c r="BG156" s="157">
        <f t="shared" si="26"/>
        <v>0</v>
      </c>
      <c r="BH156" s="157">
        <f t="shared" si="27"/>
        <v>0</v>
      </c>
      <c r="BI156" s="157">
        <f t="shared" si="28"/>
        <v>0</v>
      </c>
      <c r="BJ156" s="14" t="s">
        <v>182</v>
      </c>
      <c r="BK156" s="157">
        <f t="shared" si="29"/>
        <v>78.67</v>
      </c>
      <c r="BL156" s="14" t="s">
        <v>181</v>
      </c>
      <c r="BM156" s="156" t="s">
        <v>293</v>
      </c>
    </row>
    <row r="157" spans="1:65" s="2" customFormat="1" ht="24.15" customHeight="1">
      <c r="A157" s="26"/>
      <c r="B157" s="144"/>
      <c r="C157" s="158" t="s">
        <v>235</v>
      </c>
      <c r="D157" s="158" t="s">
        <v>285</v>
      </c>
      <c r="E157" s="159" t="s">
        <v>1240</v>
      </c>
      <c r="F157" s="160" t="s">
        <v>1241</v>
      </c>
      <c r="G157" s="161" t="s">
        <v>254</v>
      </c>
      <c r="H157" s="162">
        <v>1</v>
      </c>
      <c r="I157" s="163">
        <v>196.61</v>
      </c>
      <c r="J157" s="163">
        <f t="shared" si="20"/>
        <v>196.61</v>
      </c>
      <c r="K157" s="164"/>
      <c r="L157" s="165"/>
      <c r="M157" s="166" t="s">
        <v>1</v>
      </c>
      <c r="N157" s="167" t="s">
        <v>35</v>
      </c>
      <c r="O157" s="154">
        <v>0</v>
      </c>
      <c r="P157" s="154">
        <f t="shared" si="21"/>
        <v>0</v>
      </c>
      <c r="Q157" s="154">
        <v>0.04</v>
      </c>
      <c r="R157" s="154">
        <f t="shared" si="22"/>
        <v>0.04</v>
      </c>
      <c r="S157" s="154">
        <v>0</v>
      </c>
      <c r="T157" s="155">
        <f t="shared" si="2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191</v>
      </c>
      <c r="AT157" s="156" t="s">
        <v>285</v>
      </c>
      <c r="AU157" s="156" t="s">
        <v>182</v>
      </c>
      <c r="AY157" s="14" t="s">
        <v>175</v>
      </c>
      <c r="BE157" s="157">
        <f t="shared" si="24"/>
        <v>0</v>
      </c>
      <c r="BF157" s="157">
        <f t="shared" si="25"/>
        <v>196.61</v>
      </c>
      <c r="BG157" s="157">
        <f t="shared" si="26"/>
        <v>0</v>
      </c>
      <c r="BH157" s="157">
        <f t="shared" si="27"/>
        <v>0</v>
      </c>
      <c r="BI157" s="157">
        <f t="shared" si="28"/>
        <v>0</v>
      </c>
      <c r="BJ157" s="14" t="s">
        <v>182</v>
      </c>
      <c r="BK157" s="157">
        <f t="shared" si="29"/>
        <v>196.61</v>
      </c>
      <c r="BL157" s="14" t="s">
        <v>181</v>
      </c>
      <c r="BM157" s="156" t="s">
        <v>296</v>
      </c>
    </row>
    <row r="158" spans="1:65" s="2" customFormat="1" ht="33" customHeight="1">
      <c r="A158" s="26"/>
      <c r="B158" s="144"/>
      <c r="C158" s="145" t="s">
        <v>297</v>
      </c>
      <c r="D158" s="145" t="s">
        <v>177</v>
      </c>
      <c r="E158" s="146" t="s">
        <v>1242</v>
      </c>
      <c r="F158" s="147" t="s">
        <v>1243</v>
      </c>
      <c r="G158" s="148" t="s">
        <v>1231</v>
      </c>
      <c r="H158" s="149">
        <v>1</v>
      </c>
      <c r="I158" s="150">
        <v>107.83</v>
      </c>
      <c r="J158" s="150">
        <f t="shared" si="20"/>
        <v>107.83</v>
      </c>
      <c r="K158" s="151"/>
      <c r="L158" s="27"/>
      <c r="M158" s="152" t="s">
        <v>1</v>
      </c>
      <c r="N158" s="153" t="s">
        <v>35</v>
      </c>
      <c r="O158" s="154">
        <v>6</v>
      </c>
      <c r="P158" s="154">
        <f t="shared" si="21"/>
        <v>6</v>
      </c>
      <c r="Q158" s="154">
        <v>0.55599220000000005</v>
      </c>
      <c r="R158" s="154">
        <f t="shared" si="22"/>
        <v>0.55599220000000005</v>
      </c>
      <c r="S158" s="154">
        <v>0</v>
      </c>
      <c r="T158" s="155">
        <f t="shared" si="2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181</v>
      </c>
      <c r="AT158" s="156" t="s">
        <v>177</v>
      </c>
      <c r="AU158" s="156" t="s">
        <v>182</v>
      </c>
      <c r="AY158" s="14" t="s">
        <v>175</v>
      </c>
      <c r="BE158" s="157">
        <f t="shared" si="24"/>
        <v>0</v>
      </c>
      <c r="BF158" s="157">
        <f t="shared" si="25"/>
        <v>107.83</v>
      </c>
      <c r="BG158" s="157">
        <f t="shared" si="26"/>
        <v>0</v>
      </c>
      <c r="BH158" s="157">
        <f t="shared" si="27"/>
        <v>0</v>
      </c>
      <c r="BI158" s="157">
        <f t="shared" si="28"/>
        <v>0</v>
      </c>
      <c r="BJ158" s="14" t="s">
        <v>182</v>
      </c>
      <c r="BK158" s="157">
        <f t="shared" si="29"/>
        <v>107.83</v>
      </c>
      <c r="BL158" s="14" t="s">
        <v>181</v>
      </c>
      <c r="BM158" s="156" t="s">
        <v>300</v>
      </c>
    </row>
    <row r="159" spans="1:65" s="2" customFormat="1" ht="24.15" customHeight="1">
      <c r="A159" s="26"/>
      <c r="B159" s="144"/>
      <c r="C159" s="158" t="s">
        <v>239</v>
      </c>
      <c r="D159" s="158" t="s">
        <v>285</v>
      </c>
      <c r="E159" s="159" t="s">
        <v>1244</v>
      </c>
      <c r="F159" s="160" t="s">
        <v>1245</v>
      </c>
      <c r="G159" s="161" t="s">
        <v>254</v>
      </c>
      <c r="H159" s="162">
        <v>1</v>
      </c>
      <c r="I159" s="163">
        <v>2609.0300000000002</v>
      </c>
      <c r="J159" s="163">
        <f t="shared" si="20"/>
        <v>2609.0300000000002</v>
      </c>
      <c r="K159" s="164"/>
      <c r="L159" s="165"/>
      <c r="M159" s="166" t="s">
        <v>1</v>
      </c>
      <c r="N159" s="167" t="s">
        <v>35</v>
      </c>
      <c r="O159" s="154">
        <v>0</v>
      </c>
      <c r="P159" s="154">
        <f t="shared" si="21"/>
        <v>0</v>
      </c>
      <c r="Q159" s="154">
        <v>6.2E-2</v>
      </c>
      <c r="R159" s="154">
        <f t="shared" si="22"/>
        <v>6.2E-2</v>
      </c>
      <c r="S159" s="154">
        <v>0</v>
      </c>
      <c r="T159" s="155">
        <f t="shared" si="2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191</v>
      </c>
      <c r="AT159" s="156" t="s">
        <v>285</v>
      </c>
      <c r="AU159" s="156" t="s">
        <v>182</v>
      </c>
      <c r="AY159" s="14" t="s">
        <v>175</v>
      </c>
      <c r="BE159" s="157">
        <f t="shared" si="24"/>
        <v>0</v>
      </c>
      <c r="BF159" s="157">
        <f t="shared" si="25"/>
        <v>2609.0300000000002</v>
      </c>
      <c r="BG159" s="157">
        <f t="shared" si="26"/>
        <v>0</v>
      </c>
      <c r="BH159" s="157">
        <f t="shared" si="27"/>
        <v>0</v>
      </c>
      <c r="BI159" s="157">
        <f t="shared" si="28"/>
        <v>0</v>
      </c>
      <c r="BJ159" s="14" t="s">
        <v>182</v>
      </c>
      <c r="BK159" s="157">
        <f t="shared" si="29"/>
        <v>2609.0300000000002</v>
      </c>
      <c r="BL159" s="14" t="s">
        <v>181</v>
      </c>
      <c r="BM159" s="156" t="s">
        <v>303</v>
      </c>
    </row>
    <row r="160" spans="1:65" s="2" customFormat="1" ht="16.5" customHeight="1">
      <c r="A160" s="26"/>
      <c r="B160" s="144"/>
      <c r="C160" s="145" t="s">
        <v>304</v>
      </c>
      <c r="D160" s="145" t="s">
        <v>177</v>
      </c>
      <c r="E160" s="146" t="s">
        <v>1246</v>
      </c>
      <c r="F160" s="147" t="s">
        <v>1247</v>
      </c>
      <c r="G160" s="148" t="s">
        <v>254</v>
      </c>
      <c r="H160" s="149">
        <v>3</v>
      </c>
      <c r="I160" s="150">
        <v>15.25</v>
      </c>
      <c r="J160" s="150">
        <f t="shared" si="20"/>
        <v>45.75</v>
      </c>
      <c r="K160" s="151"/>
      <c r="L160" s="27"/>
      <c r="M160" s="152" t="s">
        <v>1</v>
      </c>
      <c r="N160" s="153" t="s">
        <v>35</v>
      </c>
      <c r="O160" s="154">
        <v>0.81799999999999995</v>
      </c>
      <c r="P160" s="154">
        <f t="shared" si="21"/>
        <v>2.4539999999999997</v>
      </c>
      <c r="Q160" s="154">
        <v>0.20088600000000001</v>
      </c>
      <c r="R160" s="154">
        <f t="shared" si="22"/>
        <v>0.60265800000000003</v>
      </c>
      <c r="S160" s="154">
        <v>0</v>
      </c>
      <c r="T160" s="155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181</v>
      </c>
      <c r="AT160" s="156" t="s">
        <v>177</v>
      </c>
      <c r="AU160" s="156" t="s">
        <v>182</v>
      </c>
      <c r="AY160" s="14" t="s">
        <v>175</v>
      </c>
      <c r="BE160" s="157">
        <f t="shared" si="24"/>
        <v>0</v>
      </c>
      <c r="BF160" s="157">
        <f t="shared" si="25"/>
        <v>45.75</v>
      </c>
      <c r="BG160" s="157">
        <f t="shared" si="26"/>
        <v>0</v>
      </c>
      <c r="BH160" s="157">
        <f t="shared" si="27"/>
        <v>0</v>
      </c>
      <c r="BI160" s="157">
        <f t="shared" si="28"/>
        <v>0</v>
      </c>
      <c r="BJ160" s="14" t="s">
        <v>182</v>
      </c>
      <c r="BK160" s="157">
        <f t="shared" si="29"/>
        <v>45.75</v>
      </c>
      <c r="BL160" s="14" t="s">
        <v>181</v>
      </c>
      <c r="BM160" s="156" t="s">
        <v>307</v>
      </c>
    </row>
    <row r="161" spans="1:65" s="2" customFormat="1" ht="44.25" customHeight="1">
      <c r="A161" s="26"/>
      <c r="B161" s="144"/>
      <c r="C161" s="158" t="s">
        <v>242</v>
      </c>
      <c r="D161" s="158" t="s">
        <v>285</v>
      </c>
      <c r="E161" s="159" t="s">
        <v>1248</v>
      </c>
      <c r="F161" s="160" t="s">
        <v>1249</v>
      </c>
      <c r="G161" s="161" t="s">
        <v>254</v>
      </c>
      <c r="H161" s="162">
        <v>3</v>
      </c>
      <c r="I161" s="163">
        <v>308.58999999999997</v>
      </c>
      <c r="J161" s="163">
        <f t="shared" si="20"/>
        <v>925.77</v>
      </c>
      <c r="K161" s="164"/>
      <c r="L161" s="165"/>
      <c r="M161" s="166" t="s">
        <v>1</v>
      </c>
      <c r="N161" s="167" t="s">
        <v>35</v>
      </c>
      <c r="O161" s="154">
        <v>0</v>
      </c>
      <c r="P161" s="154">
        <f t="shared" si="21"/>
        <v>0</v>
      </c>
      <c r="Q161" s="154">
        <v>4.4999999999999998E-2</v>
      </c>
      <c r="R161" s="154">
        <f t="shared" si="22"/>
        <v>0.13500000000000001</v>
      </c>
      <c r="S161" s="154">
        <v>0</v>
      </c>
      <c r="T161" s="155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191</v>
      </c>
      <c r="AT161" s="156" t="s">
        <v>285</v>
      </c>
      <c r="AU161" s="156" t="s">
        <v>182</v>
      </c>
      <c r="AY161" s="14" t="s">
        <v>175</v>
      </c>
      <c r="BE161" s="157">
        <f t="shared" si="24"/>
        <v>0</v>
      </c>
      <c r="BF161" s="157">
        <f t="shared" si="25"/>
        <v>925.77</v>
      </c>
      <c r="BG161" s="157">
        <f t="shared" si="26"/>
        <v>0</v>
      </c>
      <c r="BH161" s="157">
        <f t="shared" si="27"/>
        <v>0</v>
      </c>
      <c r="BI161" s="157">
        <f t="shared" si="28"/>
        <v>0</v>
      </c>
      <c r="BJ161" s="14" t="s">
        <v>182</v>
      </c>
      <c r="BK161" s="157">
        <f t="shared" si="29"/>
        <v>925.77</v>
      </c>
      <c r="BL161" s="14" t="s">
        <v>181</v>
      </c>
      <c r="BM161" s="156" t="s">
        <v>310</v>
      </c>
    </row>
    <row r="162" spans="1:65" s="12" customFormat="1" ht="22.8" customHeight="1">
      <c r="B162" s="132"/>
      <c r="D162" s="133" t="s">
        <v>68</v>
      </c>
      <c r="E162" s="142" t="s">
        <v>355</v>
      </c>
      <c r="F162" s="142" t="s">
        <v>356</v>
      </c>
      <c r="J162" s="143">
        <f>BK162</f>
        <v>434.63</v>
      </c>
      <c r="L162" s="132"/>
      <c r="M162" s="136"/>
      <c r="N162" s="137"/>
      <c r="O162" s="137"/>
      <c r="P162" s="138">
        <f>P163</f>
        <v>969.02787599999999</v>
      </c>
      <c r="Q162" s="137"/>
      <c r="R162" s="138">
        <f>R163</f>
        <v>0</v>
      </c>
      <c r="S162" s="137"/>
      <c r="T162" s="139">
        <f>T163</f>
        <v>0</v>
      </c>
      <c r="AR162" s="133" t="s">
        <v>77</v>
      </c>
      <c r="AT162" s="140" t="s">
        <v>68</v>
      </c>
      <c r="AU162" s="140" t="s">
        <v>77</v>
      </c>
      <c r="AY162" s="133" t="s">
        <v>175</v>
      </c>
      <c r="BK162" s="141">
        <f>BK163</f>
        <v>434.63</v>
      </c>
    </row>
    <row r="163" spans="1:65" s="2" customFormat="1" ht="33" customHeight="1">
      <c r="A163" s="26"/>
      <c r="B163" s="144"/>
      <c r="C163" s="145" t="s">
        <v>311</v>
      </c>
      <c r="D163" s="145" t="s">
        <v>177</v>
      </c>
      <c r="E163" s="146" t="s">
        <v>1250</v>
      </c>
      <c r="F163" s="147" t="s">
        <v>1251</v>
      </c>
      <c r="G163" s="148" t="s">
        <v>209</v>
      </c>
      <c r="H163" s="149">
        <v>493.89800000000002</v>
      </c>
      <c r="I163" s="150">
        <v>0.88</v>
      </c>
      <c r="J163" s="150">
        <f>ROUND(I163*H163,2)</f>
        <v>434.63</v>
      </c>
      <c r="K163" s="151"/>
      <c r="L163" s="27"/>
      <c r="M163" s="168" t="s">
        <v>1</v>
      </c>
      <c r="N163" s="169" t="s">
        <v>35</v>
      </c>
      <c r="O163" s="170">
        <v>1.962</v>
      </c>
      <c r="P163" s="170">
        <f>O163*H163</f>
        <v>969.02787599999999</v>
      </c>
      <c r="Q163" s="170">
        <v>0</v>
      </c>
      <c r="R163" s="170">
        <f>Q163*H163</f>
        <v>0</v>
      </c>
      <c r="S163" s="170">
        <v>0</v>
      </c>
      <c r="T163" s="171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181</v>
      </c>
      <c r="AT163" s="156" t="s">
        <v>177</v>
      </c>
      <c r="AU163" s="156" t="s">
        <v>182</v>
      </c>
      <c r="AY163" s="14" t="s">
        <v>175</v>
      </c>
      <c r="BE163" s="157">
        <f>IF(N163="základná",J163,0)</f>
        <v>0</v>
      </c>
      <c r="BF163" s="157">
        <f>IF(N163="znížená",J163,0)</f>
        <v>434.63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4" t="s">
        <v>182</v>
      </c>
      <c r="BK163" s="157">
        <f>ROUND(I163*H163,2)</f>
        <v>434.63</v>
      </c>
      <c r="BL163" s="14" t="s">
        <v>181</v>
      </c>
      <c r="BM163" s="156" t="s">
        <v>315</v>
      </c>
    </row>
    <row r="164" spans="1:65" s="2" customFormat="1" ht="6.9" customHeight="1">
      <c r="A164" s="26"/>
      <c r="B164" s="44"/>
      <c r="C164" s="45"/>
      <c r="D164" s="45"/>
      <c r="E164" s="45"/>
      <c r="F164" s="45"/>
      <c r="G164" s="45"/>
      <c r="H164" s="45"/>
      <c r="I164" s="45"/>
      <c r="J164" s="45"/>
      <c r="K164" s="45"/>
      <c r="L164" s="27"/>
      <c r="M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</row>
  </sheetData>
  <autoFilter ref="C120:K163" xr:uid="{00000000-0009-0000-0000-00001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BM164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112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1253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ROUND(J121, 2)</f>
        <v>20196.48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ROUND((SUM(BE121:BE163)),  2)</f>
        <v>0</v>
      </c>
      <c r="G33" s="98"/>
      <c r="H33" s="98"/>
      <c r="I33" s="99">
        <v>0.2</v>
      </c>
      <c r="J33" s="97">
        <f>ROUND(((SUM(BE121:BE163))*I33),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ROUND((SUM(BF121:BF163)),  2)</f>
        <v>20196.48</v>
      </c>
      <c r="G34" s="26"/>
      <c r="H34" s="26"/>
      <c r="I34" s="101">
        <v>0.2</v>
      </c>
      <c r="J34" s="100">
        <f>ROUND(((SUM(BF121:BF163))*I34),  2)</f>
        <v>4039.3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ROUND((SUM(BG121:BG163)),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ROUND((SUM(BH121:BH163)),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ROUND((SUM(BI121:BI163)),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24235.78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SO-06C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J121</f>
        <v>20196.48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139</v>
      </c>
      <c r="E97" s="115"/>
      <c r="F97" s="115"/>
      <c r="G97" s="115"/>
      <c r="H97" s="115"/>
      <c r="I97" s="115"/>
      <c r="J97" s="116">
        <f>J122</f>
        <v>20196.48</v>
      </c>
      <c r="L97" s="113"/>
    </row>
    <row r="98" spans="1:31" s="10" customFormat="1" ht="19.95" hidden="1" customHeight="1">
      <c r="B98" s="117"/>
      <c r="D98" s="118" t="s">
        <v>140</v>
      </c>
      <c r="E98" s="119"/>
      <c r="F98" s="119"/>
      <c r="G98" s="119"/>
      <c r="H98" s="119"/>
      <c r="I98" s="119"/>
      <c r="J98" s="120">
        <f>J123</f>
        <v>2959.26</v>
      </c>
      <c r="L98" s="117"/>
    </row>
    <row r="99" spans="1:31" s="10" customFormat="1" ht="19.95" hidden="1" customHeight="1">
      <c r="B99" s="117"/>
      <c r="D99" s="118" t="s">
        <v>1152</v>
      </c>
      <c r="E99" s="119"/>
      <c r="F99" s="119"/>
      <c r="G99" s="119"/>
      <c r="H99" s="119"/>
      <c r="I99" s="119"/>
      <c r="J99" s="120">
        <f>J138</f>
        <v>11488.45</v>
      </c>
      <c r="L99" s="117"/>
    </row>
    <row r="100" spans="1:31" s="10" customFormat="1" ht="19.95" hidden="1" customHeight="1">
      <c r="B100" s="117"/>
      <c r="D100" s="118" t="s">
        <v>145</v>
      </c>
      <c r="E100" s="119"/>
      <c r="F100" s="119"/>
      <c r="G100" s="119"/>
      <c r="H100" s="119"/>
      <c r="I100" s="119"/>
      <c r="J100" s="120">
        <f>J146</f>
        <v>5314.1399999999994</v>
      </c>
      <c r="L100" s="117"/>
    </row>
    <row r="101" spans="1:31" s="10" customFormat="1" ht="19.95" hidden="1" customHeight="1">
      <c r="B101" s="117"/>
      <c r="D101" s="118" t="s">
        <v>146</v>
      </c>
      <c r="E101" s="119"/>
      <c r="F101" s="119"/>
      <c r="G101" s="119"/>
      <c r="H101" s="119"/>
      <c r="I101" s="119"/>
      <c r="J101" s="120">
        <f>J162</f>
        <v>434.63</v>
      </c>
      <c r="L101" s="117"/>
    </row>
    <row r="102" spans="1:31" s="2" customFormat="1" ht="21.75" hidden="1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" hidden="1" customHeight="1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ht="10.199999999999999" hidden="1"/>
    <row r="105" spans="1:31" ht="10.199999999999999" hidden="1"/>
    <row r="106" spans="1:31" ht="10.199999999999999" hidden="1"/>
    <row r="107" spans="1:31" s="2" customFormat="1" ht="6.9" customHeight="1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" customHeight="1">
      <c r="A108" s="26"/>
      <c r="B108" s="27"/>
      <c r="C108" s="18" t="s">
        <v>161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11" t="str">
        <f>E7</f>
        <v>Prestúpne Bývanie JELKA</v>
      </c>
      <c r="F111" s="212"/>
      <c r="G111" s="212"/>
      <c r="H111" s="212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132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7" t="str">
        <f>E9</f>
        <v>SO-06C - Rozpočet</v>
      </c>
      <c r="F113" s="213"/>
      <c r="G113" s="213"/>
      <c r="H113" s="213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17</v>
      </c>
      <c r="D115" s="26"/>
      <c r="E115" s="26"/>
      <c r="F115" s="21" t="str">
        <f>F12</f>
        <v xml:space="preserve"> </v>
      </c>
      <c r="G115" s="26"/>
      <c r="H115" s="26"/>
      <c r="I115" s="23" t="s">
        <v>19</v>
      </c>
      <c r="J115" s="52" t="str">
        <f>IF(J12="","",J12)</f>
        <v>1. 3. 2022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15" customHeight="1">
      <c r="A117" s="26"/>
      <c r="B117" s="27"/>
      <c r="C117" s="23" t="s">
        <v>21</v>
      </c>
      <c r="D117" s="26"/>
      <c r="E117" s="26"/>
      <c r="F117" s="21" t="str">
        <f>E15</f>
        <v xml:space="preserve"> </v>
      </c>
      <c r="G117" s="26"/>
      <c r="H117" s="26"/>
      <c r="I117" s="23" t="s">
        <v>25</v>
      </c>
      <c r="J117" s="24" t="str">
        <f>E21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15" customHeight="1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27</v>
      </c>
      <c r="J118" s="24" t="str">
        <f>E24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1"/>
      <c r="B120" s="122"/>
      <c r="C120" s="123" t="s">
        <v>162</v>
      </c>
      <c r="D120" s="124" t="s">
        <v>54</v>
      </c>
      <c r="E120" s="124" t="s">
        <v>50</v>
      </c>
      <c r="F120" s="124" t="s">
        <v>51</v>
      </c>
      <c r="G120" s="124" t="s">
        <v>163</v>
      </c>
      <c r="H120" s="124" t="s">
        <v>164</v>
      </c>
      <c r="I120" s="124" t="s">
        <v>165</v>
      </c>
      <c r="J120" s="125" t="s">
        <v>136</v>
      </c>
      <c r="K120" s="126" t="s">
        <v>166</v>
      </c>
      <c r="L120" s="127"/>
      <c r="M120" s="59" t="s">
        <v>1</v>
      </c>
      <c r="N120" s="60" t="s">
        <v>33</v>
      </c>
      <c r="O120" s="60" t="s">
        <v>167</v>
      </c>
      <c r="P120" s="60" t="s">
        <v>168</v>
      </c>
      <c r="Q120" s="60" t="s">
        <v>169</v>
      </c>
      <c r="R120" s="60" t="s">
        <v>170</v>
      </c>
      <c r="S120" s="60" t="s">
        <v>171</v>
      </c>
      <c r="T120" s="61" t="s">
        <v>172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8" customHeight="1">
      <c r="A121" s="26"/>
      <c r="B121" s="27"/>
      <c r="C121" s="66" t="s">
        <v>137</v>
      </c>
      <c r="D121" s="26"/>
      <c r="E121" s="26"/>
      <c r="F121" s="26"/>
      <c r="G121" s="26"/>
      <c r="H121" s="26"/>
      <c r="I121" s="26"/>
      <c r="J121" s="128">
        <f>BK121</f>
        <v>20196.48</v>
      </c>
      <c r="K121" s="26"/>
      <c r="L121" s="27"/>
      <c r="M121" s="62"/>
      <c r="N121" s="53"/>
      <c r="O121" s="63"/>
      <c r="P121" s="129">
        <f>P122</f>
        <v>1296.94306852</v>
      </c>
      <c r="Q121" s="63"/>
      <c r="R121" s="129">
        <f>R122</f>
        <v>493.89776179</v>
      </c>
      <c r="S121" s="63"/>
      <c r="T121" s="130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68</v>
      </c>
      <c r="AU121" s="14" t="s">
        <v>138</v>
      </c>
      <c r="BK121" s="131">
        <f>BK122</f>
        <v>20196.48</v>
      </c>
    </row>
    <row r="122" spans="1:65" s="12" customFormat="1" ht="25.95" customHeight="1">
      <c r="B122" s="132"/>
      <c r="D122" s="133" t="s">
        <v>68</v>
      </c>
      <c r="E122" s="134" t="s">
        <v>173</v>
      </c>
      <c r="F122" s="134" t="s">
        <v>174</v>
      </c>
      <c r="J122" s="135">
        <f>BK122</f>
        <v>20196.48</v>
      </c>
      <c r="L122" s="132"/>
      <c r="M122" s="136"/>
      <c r="N122" s="137"/>
      <c r="O122" s="137"/>
      <c r="P122" s="138">
        <f>P123+P138+P146+P162</f>
        <v>1296.94306852</v>
      </c>
      <c r="Q122" s="137"/>
      <c r="R122" s="138">
        <f>R123+R138+R146+R162</f>
        <v>493.89776179</v>
      </c>
      <c r="S122" s="137"/>
      <c r="T122" s="139">
        <f>T123+T138+T146+T162</f>
        <v>0</v>
      </c>
      <c r="AR122" s="133" t="s">
        <v>77</v>
      </c>
      <c r="AT122" s="140" t="s">
        <v>68</v>
      </c>
      <c r="AU122" s="140" t="s">
        <v>69</v>
      </c>
      <c r="AY122" s="133" t="s">
        <v>175</v>
      </c>
      <c r="BK122" s="141">
        <f>BK123+BK138+BK146+BK162</f>
        <v>20196.48</v>
      </c>
    </row>
    <row r="123" spans="1:65" s="12" customFormat="1" ht="22.8" customHeight="1">
      <c r="B123" s="132"/>
      <c r="D123" s="133" t="s">
        <v>68</v>
      </c>
      <c r="E123" s="142" t="s">
        <v>77</v>
      </c>
      <c r="F123" s="142" t="s">
        <v>176</v>
      </c>
      <c r="J123" s="143">
        <f>BK123</f>
        <v>2959.26</v>
      </c>
      <c r="L123" s="132"/>
      <c r="M123" s="136"/>
      <c r="N123" s="137"/>
      <c r="O123" s="137"/>
      <c r="P123" s="138">
        <f>SUM(P124:P137)</f>
        <v>213.479805</v>
      </c>
      <c r="Q123" s="137"/>
      <c r="R123" s="138">
        <f>SUM(R124:R137)</f>
        <v>9.8329999999999997E-3</v>
      </c>
      <c r="S123" s="137"/>
      <c r="T123" s="139">
        <f>SUM(T124:T137)</f>
        <v>0</v>
      </c>
      <c r="AR123" s="133" t="s">
        <v>77</v>
      </c>
      <c r="AT123" s="140" t="s">
        <v>68</v>
      </c>
      <c r="AU123" s="140" t="s">
        <v>77</v>
      </c>
      <c r="AY123" s="133" t="s">
        <v>175</v>
      </c>
      <c r="BK123" s="141">
        <f>SUM(BK124:BK137)</f>
        <v>2959.26</v>
      </c>
    </row>
    <row r="124" spans="1:65" s="2" customFormat="1" ht="24.15" customHeight="1">
      <c r="A124" s="26"/>
      <c r="B124" s="144"/>
      <c r="C124" s="145" t="s">
        <v>77</v>
      </c>
      <c r="D124" s="145" t="s">
        <v>177</v>
      </c>
      <c r="E124" s="146" t="s">
        <v>1153</v>
      </c>
      <c r="F124" s="147" t="s">
        <v>1154</v>
      </c>
      <c r="G124" s="148" t="s">
        <v>180</v>
      </c>
      <c r="H124" s="149">
        <v>150</v>
      </c>
      <c r="I124" s="150">
        <v>1.9</v>
      </c>
      <c r="J124" s="150">
        <f t="shared" ref="J124:J137" si="0">ROUND(I124*H124,2)</f>
        <v>285</v>
      </c>
      <c r="K124" s="151"/>
      <c r="L124" s="27"/>
      <c r="M124" s="152" t="s">
        <v>1</v>
      </c>
      <c r="N124" s="153" t="s">
        <v>35</v>
      </c>
      <c r="O124" s="154">
        <v>0.24299999999999999</v>
      </c>
      <c r="P124" s="154">
        <f t="shared" ref="P124:P137" si="1">O124*H124</f>
        <v>36.449999999999996</v>
      </c>
      <c r="Q124" s="154">
        <v>0</v>
      </c>
      <c r="R124" s="154">
        <f t="shared" ref="R124:R137" si="2">Q124*H124</f>
        <v>0</v>
      </c>
      <c r="S124" s="154">
        <v>0</v>
      </c>
      <c r="T124" s="155">
        <f t="shared" ref="T124:T137" si="3"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181</v>
      </c>
      <c r="AT124" s="156" t="s">
        <v>177</v>
      </c>
      <c r="AU124" s="156" t="s">
        <v>182</v>
      </c>
      <c r="AY124" s="14" t="s">
        <v>175</v>
      </c>
      <c r="BE124" s="157">
        <f t="shared" ref="BE124:BE137" si="4">IF(N124="základná",J124,0)</f>
        <v>0</v>
      </c>
      <c r="BF124" s="157">
        <f t="shared" ref="BF124:BF137" si="5">IF(N124="znížená",J124,0)</f>
        <v>285</v>
      </c>
      <c r="BG124" s="157">
        <f t="shared" ref="BG124:BG137" si="6">IF(N124="zákl. prenesená",J124,0)</f>
        <v>0</v>
      </c>
      <c r="BH124" s="157">
        <f t="shared" ref="BH124:BH137" si="7">IF(N124="zníž. prenesená",J124,0)</f>
        <v>0</v>
      </c>
      <c r="BI124" s="157">
        <f t="shared" ref="BI124:BI137" si="8">IF(N124="nulová",J124,0)</f>
        <v>0</v>
      </c>
      <c r="BJ124" s="14" t="s">
        <v>182</v>
      </c>
      <c r="BK124" s="157">
        <f t="shared" ref="BK124:BK137" si="9">ROUND(I124*H124,2)</f>
        <v>285</v>
      </c>
      <c r="BL124" s="14" t="s">
        <v>181</v>
      </c>
      <c r="BM124" s="156" t="s">
        <v>182</v>
      </c>
    </row>
    <row r="125" spans="1:65" s="2" customFormat="1" ht="24.15" customHeight="1">
      <c r="A125" s="26"/>
      <c r="B125" s="144"/>
      <c r="C125" s="145" t="s">
        <v>182</v>
      </c>
      <c r="D125" s="145" t="s">
        <v>177</v>
      </c>
      <c r="E125" s="146" t="s">
        <v>1155</v>
      </c>
      <c r="F125" s="147" t="s">
        <v>1156</v>
      </c>
      <c r="G125" s="148" t="s">
        <v>180</v>
      </c>
      <c r="H125" s="149">
        <v>150</v>
      </c>
      <c r="I125" s="150">
        <v>0.52</v>
      </c>
      <c r="J125" s="150">
        <f t="shared" si="0"/>
        <v>78</v>
      </c>
      <c r="K125" s="151"/>
      <c r="L125" s="27"/>
      <c r="M125" s="152" t="s">
        <v>1</v>
      </c>
      <c r="N125" s="153" t="s">
        <v>35</v>
      </c>
      <c r="O125" s="154">
        <v>5.6000000000000001E-2</v>
      </c>
      <c r="P125" s="154">
        <f t="shared" si="1"/>
        <v>8.4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181</v>
      </c>
      <c r="AT125" s="156" t="s">
        <v>177</v>
      </c>
      <c r="AU125" s="156" t="s">
        <v>182</v>
      </c>
      <c r="AY125" s="14" t="s">
        <v>175</v>
      </c>
      <c r="BE125" s="157">
        <f t="shared" si="4"/>
        <v>0</v>
      </c>
      <c r="BF125" s="157">
        <f t="shared" si="5"/>
        <v>78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182</v>
      </c>
      <c r="BK125" s="157">
        <f t="shared" si="9"/>
        <v>78</v>
      </c>
      <c r="BL125" s="14" t="s">
        <v>181</v>
      </c>
      <c r="BM125" s="156" t="s">
        <v>181</v>
      </c>
    </row>
    <row r="126" spans="1:65" s="2" customFormat="1" ht="21.75" customHeight="1">
      <c r="A126" s="26"/>
      <c r="B126" s="144"/>
      <c r="C126" s="145" t="s">
        <v>185</v>
      </c>
      <c r="D126" s="145" t="s">
        <v>177</v>
      </c>
      <c r="E126" s="146" t="s">
        <v>1205</v>
      </c>
      <c r="F126" s="147" t="s">
        <v>1206</v>
      </c>
      <c r="G126" s="148" t="s">
        <v>180</v>
      </c>
      <c r="H126" s="149">
        <v>3.75</v>
      </c>
      <c r="I126" s="150">
        <v>28.04</v>
      </c>
      <c r="J126" s="150">
        <f t="shared" si="0"/>
        <v>105.15</v>
      </c>
      <c r="K126" s="151"/>
      <c r="L126" s="27"/>
      <c r="M126" s="152" t="s">
        <v>1</v>
      </c>
      <c r="N126" s="153" t="s">
        <v>35</v>
      </c>
      <c r="O126" s="154">
        <v>3.8503500000000002</v>
      </c>
      <c r="P126" s="154">
        <f t="shared" si="1"/>
        <v>14.438812500000001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181</v>
      </c>
      <c r="AT126" s="156" t="s">
        <v>177</v>
      </c>
      <c r="AU126" s="156" t="s">
        <v>182</v>
      </c>
      <c r="AY126" s="14" t="s">
        <v>175</v>
      </c>
      <c r="BE126" s="157">
        <f t="shared" si="4"/>
        <v>0</v>
      </c>
      <c r="BF126" s="157">
        <f t="shared" si="5"/>
        <v>105.15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182</v>
      </c>
      <c r="BK126" s="157">
        <f t="shared" si="9"/>
        <v>105.15</v>
      </c>
      <c r="BL126" s="14" t="s">
        <v>181</v>
      </c>
      <c r="BM126" s="156" t="s">
        <v>188</v>
      </c>
    </row>
    <row r="127" spans="1:65" s="2" customFormat="1" ht="24.15" customHeight="1">
      <c r="A127" s="26"/>
      <c r="B127" s="144"/>
      <c r="C127" s="145" t="s">
        <v>181</v>
      </c>
      <c r="D127" s="145" t="s">
        <v>177</v>
      </c>
      <c r="E127" s="146" t="s">
        <v>1207</v>
      </c>
      <c r="F127" s="147" t="s">
        <v>1208</v>
      </c>
      <c r="G127" s="148" t="s">
        <v>180</v>
      </c>
      <c r="H127" s="149">
        <v>3.75</v>
      </c>
      <c r="I127" s="150">
        <v>5.61</v>
      </c>
      <c r="J127" s="150">
        <f t="shared" si="0"/>
        <v>21.04</v>
      </c>
      <c r="K127" s="151"/>
      <c r="L127" s="27"/>
      <c r="M127" s="152" t="s">
        <v>1</v>
      </c>
      <c r="N127" s="153" t="s">
        <v>35</v>
      </c>
      <c r="O127" s="154">
        <v>0.77059</v>
      </c>
      <c r="P127" s="154">
        <f t="shared" si="1"/>
        <v>2.8897124999999999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181</v>
      </c>
      <c r="AT127" s="156" t="s">
        <v>177</v>
      </c>
      <c r="AU127" s="156" t="s">
        <v>182</v>
      </c>
      <c r="AY127" s="14" t="s">
        <v>175</v>
      </c>
      <c r="BE127" s="157">
        <f t="shared" si="4"/>
        <v>0</v>
      </c>
      <c r="BF127" s="157">
        <f t="shared" si="5"/>
        <v>21.04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182</v>
      </c>
      <c r="BK127" s="157">
        <f t="shared" si="9"/>
        <v>21.04</v>
      </c>
      <c r="BL127" s="14" t="s">
        <v>181</v>
      </c>
      <c r="BM127" s="156" t="s">
        <v>191</v>
      </c>
    </row>
    <row r="128" spans="1:65" s="2" customFormat="1" ht="24.15" customHeight="1">
      <c r="A128" s="26"/>
      <c r="B128" s="144"/>
      <c r="C128" s="145" t="s">
        <v>192</v>
      </c>
      <c r="D128" s="145" t="s">
        <v>177</v>
      </c>
      <c r="E128" s="146" t="s">
        <v>189</v>
      </c>
      <c r="F128" s="147" t="s">
        <v>190</v>
      </c>
      <c r="G128" s="148" t="s">
        <v>180</v>
      </c>
      <c r="H128" s="149">
        <v>150.75</v>
      </c>
      <c r="I128" s="150">
        <v>0.82</v>
      </c>
      <c r="J128" s="150">
        <f t="shared" si="0"/>
        <v>123.62</v>
      </c>
      <c r="K128" s="151"/>
      <c r="L128" s="27"/>
      <c r="M128" s="152" t="s">
        <v>1</v>
      </c>
      <c r="N128" s="153" t="s">
        <v>35</v>
      </c>
      <c r="O128" s="154">
        <v>6.9000000000000006E-2</v>
      </c>
      <c r="P128" s="154">
        <f t="shared" si="1"/>
        <v>10.401750000000002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181</v>
      </c>
      <c r="AT128" s="156" t="s">
        <v>177</v>
      </c>
      <c r="AU128" s="156" t="s">
        <v>182</v>
      </c>
      <c r="AY128" s="14" t="s">
        <v>175</v>
      </c>
      <c r="BE128" s="157">
        <f t="shared" si="4"/>
        <v>0</v>
      </c>
      <c r="BF128" s="157">
        <f t="shared" si="5"/>
        <v>123.62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182</v>
      </c>
      <c r="BK128" s="157">
        <f t="shared" si="9"/>
        <v>123.62</v>
      </c>
      <c r="BL128" s="14" t="s">
        <v>181</v>
      </c>
      <c r="BM128" s="156" t="s">
        <v>195</v>
      </c>
    </row>
    <row r="129" spans="1:65" s="2" customFormat="1" ht="37.799999999999997" customHeight="1">
      <c r="A129" s="26"/>
      <c r="B129" s="144"/>
      <c r="C129" s="145" t="s">
        <v>188</v>
      </c>
      <c r="D129" s="145" t="s">
        <v>177</v>
      </c>
      <c r="E129" s="146" t="s">
        <v>193</v>
      </c>
      <c r="F129" s="147" t="s">
        <v>194</v>
      </c>
      <c r="G129" s="148" t="s">
        <v>180</v>
      </c>
      <c r="H129" s="149">
        <v>150.75</v>
      </c>
      <c r="I129" s="150">
        <v>2.89</v>
      </c>
      <c r="J129" s="150">
        <f t="shared" si="0"/>
        <v>435.67</v>
      </c>
      <c r="K129" s="151"/>
      <c r="L129" s="27"/>
      <c r="M129" s="152" t="s">
        <v>1</v>
      </c>
      <c r="N129" s="153" t="s">
        <v>35</v>
      </c>
      <c r="O129" s="154">
        <v>9.8000000000000004E-2</v>
      </c>
      <c r="P129" s="154">
        <f t="shared" si="1"/>
        <v>14.7735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181</v>
      </c>
      <c r="AT129" s="156" t="s">
        <v>177</v>
      </c>
      <c r="AU129" s="156" t="s">
        <v>182</v>
      </c>
      <c r="AY129" s="14" t="s">
        <v>175</v>
      </c>
      <c r="BE129" s="157">
        <f t="shared" si="4"/>
        <v>0</v>
      </c>
      <c r="BF129" s="157">
        <f t="shared" si="5"/>
        <v>435.67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182</v>
      </c>
      <c r="BK129" s="157">
        <f t="shared" si="9"/>
        <v>435.67</v>
      </c>
      <c r="BL129" s="14" t="s">
        <v>181</v>
      </c>
      <c r="BM129" s="156" t="s">
        <v>198</v>
      </c>
    </row>
    <row r="130" spans="1:65" s="2" customFormat="1" ht="21.75" customHeight="1">
      <c r="A130" s="26"/>
      <c r="B130" s="144"/>
      <c r="C130" s="145" t="s">
        <v>199</v>
      </c>
      <c r="D130" s="145" t="s">
        <v>177</v>
      </c>
      <c r="E130" s="146" t="s">
        <v>1209</v>
      </c>
      <c r="F130" s="147" t="s">
        <v>1210</v>
      </c>
      <c r="G130" s="148" t="s">
        <v>231</v>
      </c>
      <c r="H130" s="149">
        <v>318.23</v>
      </c>
      <c r="I130" s="150">
        <v>0.4</v>
      </c>
      <c r="J130" s="150">
        <f t="shared" si="0"/>
        <v>127.29</v>
      </c>
      <c r="K130" s="151"/>
      <c r="L130" s="27"/>
      <c r="M130" s="152" t="s">
        <v>1</v>
      </c>
      <c r="N130" s="153" t="s">
        <v>35</v>
      </c>
      <c r="O130" s="154">
        <v>6.0999999999999999E-2</v>
      </c>
      <c r="P130" s="154">
        <f t="shared" si="1"/>
        <v>19.412030000000001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181</v>
      </c>
      <c r="AT130" s="156" t="s">
        <v>177</v>
      </c>
      <c r="AU130" s="156" t="s">
        <v>182</v>
      </c>
      <c r="AY130" s="14" t="s">
        <v>175</v>
      </c>
      <c r="BE130" s="157">
        <f t="shared" si="4"/>
        <v>0</v>
      </c>
      <c r="BF130" s="157">
        <f t="shared" si="5"/>
        <v>127.29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182</v>
      </c>
      <c r="BK130" s="157">
        <f t="shared" si="9"/>
        <v>127.29</v>
      </c>
      <c r="BL130" s="14" t="s">
        <v>181</v>
      </c>
      <c r="BM130" s="156" t="s">
        <v>202</v>
      </c>
    </row>
    <row r="131" spans="1:65" s="2" customFormat="1" ht="16.5" customHeight="1">
      <c r="A131" s="26"/>
      <c r="B131" s="144"/>
      <c r="C131" s="158" t="s">
        <v>191</v>
      </c>
      <c r="D131" s="158" t="s">
        <v>285</v>
      </c>
      <c r="E131" s="159" t="s">
        <v>1211</v>
      </c>
      <c r="F131" s="160" t="s">
        <v>1212</v>
      </c>
      <c r="G131" s="161" t="s">
        <v>1068</v>
      </c>
      <c r="H131" s="162">
        <v>9.8330000000000002</v>
      </c>
      <c r="I131" s="163">
        <v>3.53</v>
      </c>
      <c r="J131" s="163">
        <f t="shared" si="0"/>
        <v>34.71</v>
      </c>
      <c r="K131" s="164"/>
      <c r="L131" s="165"/>
      <c r="M131" s="166" t="s">
        <v>1</v>
      </c>
      <c r="N131" s="167" t="s">
        <v>35</v>
      </c>
      <c r="O131" s="154">
        <v>0</v>
      </c>
      <c r="P131" s="154">
        <f t="shared" si="1"/>
        <v>0</v>
      </c>
      <c r="Q131" s="154">
        <v>1E-3</v>
      </c>
      <c r="R131" s="154">
        <f t="shared" si="2"/>
        <v>9.8329999999999997E-3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191</v>
      </c>
      <c r="AT131" s="156" t="s">
        <v>285</v>
      </c>
      <c r="AU131" s="156" t="s">
        <v>182</v>
      </c>
      <c r="AY131" s="14" t="s">
        <v>175</v>
      </c>
      <c r="BE131" s="157">
        <f t="shared" si="4"/>
        <v>0</v>
      </c>
      <c r="BF131" s="157">
        <f t="shared" si="5"/>
        <v>34.71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182</v>
      </c>
      <c r="BK131" s="157">
        <f t="shared" si="9"/>
        <v>34.71</v>
      </c>
      <c r="BL131" s="14" t="s">
        <v>181</v>
      </c>
      <c r="BM131" s="156" t="s">
        <v>205</v>
      </c>
    </row>
    <row r="132" spans="1:65" s="2" customFormat="1" ht="33" customHeight="1">
      <c r="A132" s="26"/>
      <c r="B132" s="144"/>
      <c r="C132" s="145" t="s">
        <v>206</v>
      </c>
      <c r="D132" s="145" t="s">
        <v>177</v>
      </c>
      <c r="E132" s="146" t="s">
        <v>1213</v>
      </c>
      <c r="F132" s="147" t="s">
        <v>1214</v>
      </c>
      <c r="G132" s="148" t="s">
        <v>231</v>
      </c>
      <c r="H132" s="149">
        <v>318.23</v>
      </c>
      <c r="I132" s="150">
        <v>0.51</v>
      </c>
      <c r="J132" s="150">
        <f t="shared" si="0"/>
        <v>162.30000000000001</v>
      </c>
      <c r="K132" s="151"/>
      <c r="L132" s="27"/>
      <c r="M132" s="152" t="s">
        <v>1</v>
      </c>
      <c r="N132" s="153" t="s">
        <v>35</v>
      </c>
      <c r="O132" s="154">
        <v>8.8999999999999996E-2</v>
      </c>
      <c r="P132" s="154">
        <f t="shared" si="1"/>
        <v>28.322469999999999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181</v>
      </c>
      <c r="AT132" s="156" t="s">
        <v>177</v>
      </c>
      <c r="AU132" s="156" t="s">
        <v>182</v>
      </c>
      <c r="AY132" s="14" t="s">
        <v>175</v>
      </c>
      <c r="BE132" s="157">
        <f t="shared" si="4"/>
        <v>0</v>
      </c>
      <c r="BF132" s="157">
        <f t="shared" si="5"/>
        <v>162.30000000000001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182</v>
      </c>
      <c r="BK132" s="157">
        <f t="shared" si="9"/>
        <v>162.30000000000001</v>
      </c>
      <c r="BL132" s="14" t="s">
        <v>181</v>
      </c>
      <c r="BM132" s="156" t="s">
        <v>210</v>
      </c>
    </row>
    <row r="133" spans="1:65" s="2" customFormat="1" ht="24.15" customHeight="1">
      <c r="A133" s="26"/>
      <c r="B133" s="144"/>
      <c r="C133" s="145" t="s">
        <v>195</v>
      </c>
      <c r="D133" s="145" t="s">
        <v>177</v>
      </c>
      <c r="E133" s="146" t="s">
        <v>1215</v>
      </c>
      <c r="F133" s="147" t="s">
        <v>1216</v>
      </c>
      <c r="G133" s="148" t="s">
        <v>254</v>
      </c>
      <c r="H133" s="149">
        <v>4</v>
      </c>
      <c r="I133" s="150">
        <v>8.67</v>
      </c>
      <c r="J133" s="150">
        <f t="shared" si="0"/>
        <v>34.68</v>
      </c>
      <c r="K133" s="151"/>
      <c r="L133" s="27"/>
      <c r="M133" s="152" t="s">
        <v>1</v>
      </c>
      <c r="N133" s="153" t="s">
        <v>35</v>
      </c>
      <c r="O133" s="154">
        <v>1.3149999999999999</v>
      </c>
      <c r="P133" s="154">
        <f t="shared" si="1"/>
        <v>5.26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181</v>
      </c>
      <c r="AT133" s="156" t="s">
        <v>177</v>
      </c>
      <c r="AU133" s="156" t="s">
        <v>182</v>
      </c>
      <c r="AY133" s="14" t="s">
        <v>175</v>
      </c>
      <c r="BE133" s="157">
        <f t="shared" si="4"/>
        <v>0</v>
      </c>
      <c r="BF133" s="157">
        <f t="shared" si="5"/>
        <v>34.68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182</v>
      </c>
      <c r="BK133" s="157">
        <f t="shared" si="9"/>
        <v>34.68</v>
      </c>
      <c r="BL133" s="14" t="s">
        <v>181</v>
      </c>
      <c r="BM133" s="156" t="s">
        <v>7</v>
      </c>
    </row>
    <row r="134" spans="1:65" s="2" customFormat="1" ht="33" customHeight="1">
      <c r="A134" s="26"/>
      <c r="B134" s="144"/>
      <c r="C134" s="145" t="s">
        <v>214</v>
      </c>
      <c r="D134" s="145" t="s">
        <v>177</v>
      </c>
      <c r="E134" s="146" t="s">
        <v>1217</v>
      </c>
      <c r="F134" s="147" t="s">
        <v>1218</v>
      </c>
      <c r="G134" s="148" t="s">
        <v>254</v>
      </c>
      <c r="H134" s="149">
        <v>4</v>
      </c>
      <c r="I134" s="150">
        <v>5.42</v>
      </c>
      <c r="J134" s="150">
        <f t="shared" si="0"/>
        <v>21.68</v>
      </c>
      <c r="K134" s="151"/>
      <c r="L134" s="27"/>
      <c r="M134" s="152" t="s">
        <v>1</v>
      </c>
      <c r="N134" s="153" t="s">
        <v>35</v>
      </c>
      <c r="O134" s="154">
        <v>0.74312</v>
      </c>
      <c r="P134" s="154">
        <f t="shared" si="1"/>
        <v>2.97248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181</v>
      </c>
      <c r="AT134" s="156" t="s">
        <v>177</v>
      </c>
      <c r="AU134" s="156" t="s">
        <v>182</v>
      </c>
      <c r="AY134" s="14" t="s">
        <v>175</v>
      </c>
      <c r="BE134" s="157">
        <f t="shared" si="4"/>
        <v>0</v>
      </c>
      <c r="BF134" s="157">
        <f t="shared" si="5"/>
        <v>21.68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182</v>
      </c>
      <c r="BK134" s="157">
        <f t="shared" si="9"/>
        <v>21.68</v>
      </c>
      <c r="BL134" s="14" t="s">
        <v>181</v>
      </c>
      <c r="BM134" s="156" t="s">
        <v>217</v>
      </c>
    </row>
    <row r="135" spans="1:65" s="2" customFormat="1" ht="24.15" customHeight="1">
      <c r="A135" s="26"/>
      <c r="B135" s="144"/>
      <c r="C135" s="145" t="s">
        <v>198</v>
      </c>
      <c r="D135" s="145" t="s">
        <v>177</v>
      </c>
      <c r="E135" s="146" t="s">
        <v>200</v>
      </c>
      <c r="F135" s="147" t="s">
        <v>201</v>
      </c>
      <c r="G135" s="148" t="s">
        <v>180</v>
      </c>
      <c r="H135" s="149">
        <v>150.75</v>
      </c>
      <c r="I135" s="150">
        <v>3.82</v>
      </c>
      <c r="J135" s="150">
        <f t="shared" si="0"/>
        <v>575.87</v>
      </c>
      <c r="K135" s="151"/>
      <c r="L135" s="27"/>
      <c r="M135" s="152" t="s">
        <v>1</v>
      </c>
      <c r="N135" s="153" t="s">
        <v>35</v>
      </c>
      <c r="O135" s="154">
        <v>0.46539999999999998</v>
      </c>
      <c r="P135" s="154">
        <f t="shared" si="1"/>
        <v>70.159049999999993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181</v>
      </c>
      <c r="AT135" s="156" t="s">
        <v>177</v>
      </c>
      <c r="AU135" s="156" t="s">
        <v>182</v>
      </c>
      <c r="AY135" s="14" t="s">
        <v>175</v>
      </c>
      <c r="BE135" s="157">
        <f t="shared" si="4"/>
        <v>0</v>
      </c>
      <c r="BF135" s="157">
        <f t="shared" si="5"/>
        <v>575.87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182</v>
      </c>
      <c r="BK135" s="157">
        <f t="shared" si="9"/>
        <v>575.87</v>
      </c>
      <c r="BL135" s="14" t="s">
        <v>181</v>
      </c>
      <c r="BM135" s="156" t="s">
        <v>220</v>
      </c>
    </row>
    <row r="136" spans="1:65" s="2" customFormat="1" ht="24.15" customHeight="1">
      <c r="A136" s="26"/>
      <c r="B136" s="144"/>
      <c r="C136" s="145" t="s">
        <v>221</v>
      </c>
      <c r="D136" s="145" t="s">
        <v>177</v>
      </c>
      <c r="E136" s="146" t="s">
        <v>203</v>
      </c>
      <c r="F136" s="147" t="s">
        <v>204</v>
      </c>
      <c r="G136" s="148" t="s">
        <v>180</v>
      </c>
      <c r="H136" s="149">
        <v>452.25</v>
      </c>
      <c r="I136" s="150">
        <v>0.19</v>
      </c>
      <c r="J136" s="150">
        <f t="shared" si="0"/>
        <v>85.93</v>
      </c>
      <c r="K136" s="151"/>
      <c r="L136" s="27"/>
      <c r="M136" s="152" t="s">
        <v>1</v>
      </c>
      <c r="N136" s="153" t="s">
        <v>35</v>
      </c>
      <c r="O136" s="154">
        <v>0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181</v>
      </c>
      <c r="AT136" s="156" t="s">
        <v>177</v>
      </c>
      <c r="AU136" s="156" t="s">
        <v>182</v>
      </c>
      <c r="AY136" s="14" t="s">
        <v>175</v>
      </c>
      <c r="BE136" s="157">
        <f t="shared" si="4"/>
        <v>0</v>
      </c>
      <c r="BF136" s="157">
        <f t="shared" si="5"/>
        <v>85.93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4" t="s">
        <v>182</v>
      </c>
      <c r="BK136" s="157">
        <f t="shared" si="9"/>
        <v>85.93</v>
      </c>
      <c r="BL136" s="14" t="s">
        <v>181</v>
      </c>
      <c r="BM136" s="156" t="s">
        <v>224</v>
      </c>
    </row>
    <row r="137" spans="1:65" s="2" customFormat="1" ht="24.15" customHeight="1">
      <c r="A137" s="26"/>
      <c r="B137" s="144"/>
      <c r="C137" s="145" t="s">
        <v>202</v>
      </c>
      <c r="D137" s="145" t="s">
        <v>177</v>
      </c>
      <c r="E137" s="146" t="s">
        <v>207</v>
      </c>
      <c r="F137" s="147" t="s">
        <v>208</v>
      </c>
      <c r="G137" s="148" t="s">
        <v>209</v>
      </c>
      <c r="H137" s="149">
        <v>241.2</v>
      </c>
      <c r="I137" s="150">
        <v>3.6</v>
      </c>
      <c r="J137" s="150">
        <f t="shared" si="0"/>
        <v>868.32</v>
      </c>
      <c r="K137" s="151"/>
      <c r="L137" s="27"/>
      <c r="M137" s="152" t="s">
        <v>1</v>
      </c>
      <c r="N137" s="153" t="s">
        <v>35</v>
      </c>
      <c r="O137" s="154">
        <v>0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181</v>
      </c>
      <c r="AT137" s="156" t="s">
        <v>177</v>
      </c>
      <c r="AU137" s="156" t="s">
        <v>182</v>
      </c>
      <c r="AY137" s="14" t="s">
        <v>175</v>
      </c>
      <c r="BE137" s="157">
        <f t="shared" si="4"/>
        <v>0</v>
      </c>
      <c r="BF137" s="157">
        <f t="shared" si="5"/>
        <v>868.32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4" t="s">
        <v>182</v>
      </c>
      <c r="BK137" s="157">
        <f t="shared" si="9"/>
        <v>868.32</v>
      </c>
      <c r="BL137" s="14" t="s">
        <v>181</v>
      </c>
      <c r="BM137" s="156" t="s">
        <v>227</v>
      </c>
    </row>
    <row r="138" spans="1:65" s="12" customFormat="1" ht="22.8" customHeight="1">
      <c r="B138" s="132"/>
      <c r="D138" s="133" t="s">
        <v>68</v>
      </c>
      <c r="E138" s="142" t="s">
        <v>192</v>
      </c>
      <c r="F138" s="142" t="s">
        <v>1157</v>
      </c>
      <c r="J138" s="143">
        <f>BK138</f>
        <v>11488.45</v>
      </c>
      <c r="L138" s="132"/>
      <c r="M138" s="136"/>
      <c r="N138" s="137"/>
      <c r="O138" s="137"/>
      <c r="P138" s="138">
        <f>SUM(P139:P145)</f>
        <v>78.972907520000007</v>
      </c>
      <c r="Q138" s="137"/>
      <c r="R138" s="138">
        <f>SUM(R139:R145)</f>
        <v>486.96368624000002</v>
      </c>
      <c r="S138" s="137"/>
      <c r="T138" s="139">
        <f>SUM(T139:T145)</f>
        <v>0</v>
      </c>
      <c r="AR138" s="133" t="s">
        <v>77</v>
      </c>
      <c r="AT138" s="140" t="s">
        <v>68</v>
      </c>
      <c r="AU138" s="140" t="s">
        <v>77</v>
      </c>
      <c r="AY138" s="133" t="s">
        <v>175</v>
      </c>
      <c r="BK138" s="141">
        <f>SUM(BK139:BK145)</f>
        <v>11488.45</v>
      </c>
    </row>
    <row r="139" spans="1:65" s="2" customFormat="1" ht="33" customHeight="1">
      <c r="A139" s="26"/>
      <c r="B139" s="144"/>
      <c r="C139" s="145" t="s">
        <v>228</v>
      </c>
      <c r="D139" s="145" t="s">
        <v>177</v>
      </c>
      <c r="E139" s="146" t="s">
        <v>1219</v>
      </c>
      <c r="F139" s="147" t="s">
        <v>1220</v>
      </c>
      <c r="G139" s="148" t="s">
        <v>231</v>
      </c>
      <c r="H139" s="149">
        <v>375</v>
      </c>
      <c r="I139" s="150">
        <v>5.07</v>
      </c>
      <c r="J139" s="150">
        <f t="shared" ref="J139:J145" si="10">ROUND(I139*H139,2)</f>
        <v>1901.25</v>
      </c>
      <c r="K139" s="151"/>
      <c r="L139" s="27"/>
      <c r="M139" s="152" t="s">
        <v>1</v>
      </c>
      <c r="N139" s="153" t="s">
        <v>35</v>
      </c>
      <c r="O139" s="154">
        <v>2.562E-2</v>
      </c>
      <c r="P139" s="154">
        <f t="shared" ref="P139:P145" si="11">O139*H139</f>
        <v>9.6074999999999999</v>
      </c>
      <c r="Q139" s="154">
        <v>0.29899999999999999</v>
      </c>
      <c r="R139" s="154">
        <f t="shared" ref="R139:R145" si="12">Q139*H139</f>
        <v>112.125</v>
      </c>
      <c r="S139" s="154">
        <v>0</v>
      </c>
      <c r="T139" s="155">
        <f t="shared" ref="T139:T145" si="13"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181</v>
      </c>
      <c r="AT139" s="156" t="s">
        <v>177</v>
      </c>
      <c r="AU139" s="156" t="s">
        <v>182</v>
      </c>
      <c r="AY139" s="14" t="s">
        <v>175</v>
      </c>
      <c r="BE139" s="157">
        <f t="shared" ref="BE139:BE145" si="14">IF(N139="základná",J139,0)</f>
        <v>0</v>
      </c>
      <c r="BF139" s="157">
        <f t="shared" ref="BF139:BF145" si="15">IF(N139="znížená",J139,0)</f>
        <v>1901.25</v>
      </c>
      <c r="BG139" s="157">
        <f t="shared" ref="BG139:BG145" si="16">IF(N139="zákl. prenesená",J139,0)</f>
        <v>0</v>
      </c>
      <c r="BH139" s="157">
        <f t="shared" ref="BH139:BH145" si="17">IF(N139="zníž. prenesená",J139,0)</f>
        <v>0</v>
      </c>
      <c r="BI139" s="157">
        <f t="shared" ref="BI139:BI145" si="18">IF(N139="nulová",J139,0)</f>
        <v>0</v>
      </c>
      <c r="BJ139" s="14" t="s">
        <v>182</v>
      </c>
      <c r="BK139" s="157">
        <f t="shared" ref="BK139:BK145" si="19">ROUND(I139*H139,2)</f>
        <v>1901.25</v>
      </c>
      <c r="BL139" s="14" t="s">
        <v>181</v>
      </c>
      <c r="BM139" s="156" t="s">
        <v>232</v>
      </c>
    </row>
    <row r="140" spans="1:65" s="2" customFormat="1" ht="16.5" customHeight="1">
      <c r="A140" s="26"/>
      <c r="B140" s="144"/>
      <c r="C140" s="158" t="s">
        <v>205</v>
      </c>
      <c r="D140" s="158" t="s">
        <v>285</v>
      </c>
      <c r="E140" s="159" t="s">
        <v>1221</v>
      </c>
      <c r="F140" s="160" t="s">
        <v>1222</v>
      </c>
      <c r="G140" s="161" t="s">
        <v>209</v>
      </c>
      <c r="H140" s="162">
        <v>56.25</v>
      </c>
      <c r="I140" s="163">
        <v>14.96</v>
      </c>
      <c r="J140" s="163">
        <f t="shared" si="10"/>
        <v>841.5</v>
      </c>
      <c r="K140" s="164"/>
      <c r="L140" s="165"/>
      <c r="M140" s="166" t="s">
        <v>1</v>
      </c>
      <c r="N140" s="167" t="s">
        <v>35</v>
      </c>
      <c r="O140" s="154">
        <v>0</v>
      </c>
      <c r="P140" s="154">
        <f t="shared" si="11"/>
        <v>0</v>
      </c>
      <c r="Q140" s="154">
        <v>1</v>
      </c>
      <c r="R140" s="154">
        <f t="shared" si="12"/>
        <v>56.25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191</v>
      </c>
      <c r="AT140" s="156" t="s">
        <v>285</v>
      </c>
      <c r="AU140" s="156" t="s">
        <v>182</v>
      </c>
      <c r="AY140" s="14" t="s">
        <v>175</v>
      </c>
      <c r="BE140" s="157">
        <f t="shared" si="14"/>
        <v>0</v>
      </c>
      <c r="BF140" s="157">
        <f t="shared" si="15"/>
        <v>841.5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182</v>
      </c>
      <c r="BK140" s="157">
        <f t="shared" si="19"/>
        <v>841.5</v>
      </c>
      <c r="BL140" s="14" t="s">
        <v>181</v>
      </c>
      <c r="BM140" s="156" t="s">
        <v>235</v>
      </c>
    </row>
    <row r="141" spans="1:65" s="2" customFormat="1" ht="33" customHeight="1">
      <c r="A141" s="26"/>
      <c r="B141" s="144"/>
      <c r="C141" s="145" t="s">
        <v>236</v>
      </c>
      <c r="D141" s="145" t="s">
        <v>177</v>
      </c>
      <c r="E141" s="146" t="s">
        <v>1158</v>
      </c>
      <c r="F141" s="147" t="s">
        <v>1159</v>
      </c>
      <c r="G141" s="148" t="s">
        <v>231</v>
      </c>
      <c r="H141" s="149">
        <v>438.57600000000002</v>
      </c>
      <c r="I141" s="150">
        <v>7.04</v>
      </c>
      <c r="J141" s="150">
        <f t="shared" si="10"/>
        <v>3087.58</v>
      </c>
      <c r="K141" s="151"/>
      <c r="L141" s="27"/>
      <c r="M141" s="152" t="s">
        <v>1</v>
      </c>
      <c r="N141" s="153" t="s">
        <v>35</v>
      </c>
      <c r="O141" s="154">
        <v>5.5120000000000002E-2</v>
      </c>
      <c r="P141" s="154">
        <f t="shared" si="11"/>
        <v>24.174309120000004</v>
      </c>
      <c r="Q141" s="154">
        <v>0.48574000000000001</v>
      </c>
      <c r="R141" s="154">
        <f t="shared" si="12"/>
        <v>213.03390624000002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181</v>
      </c>
      <c r="AT141" s="156" t="s">
        <v>177</v>
      </c>
      <c r="AU141" s="156" t="s">
        <v>182</v>
      </c>
      <c r="AY141" s="14" t="s">
        <v>175</v>
      </c>
      <c r="BE141" s="157">
        <f t="shared" si="14"/>
        <v>0</v>
      </c>
      <c r="BF141" s="157">
        <f t="shared" si="15"/>
        <v>3087.58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4" t="s">
        <v>182</v>
      </c>
      <c r="BK141" s="157">
        <f t="shared" si="19"/>
        <v>3087.58</v>
      </c>
      <c r="BL141" s="14" t="s">
        <v>181</v>
      </c>
      <c r="BM141" s="156" t="s">
        <v>239</v>
      </c>
    </row>
    <row r="142" spans="1:65" s="2" customFormat="1" ht="16.5" customHeight="1">
      <c r="A142" s="26"/>
      <c r="B142" s="144"/>
      <c r="C142" s="158" t="s">
        <v>210</v>
      </c>
      <c r="D142" s="158" t="s">
        <v>285</v>
      </c>
      <c r="E142" s="159" t="s">
        <v>1160</v>
      </c>
      <c r="F142" s="160" t="s">
        <v>1161</v>
      </c>
      <c r="G142" s="161" t="s">
        <v>209</v>
      </c>
      <c r="H142" s="162">
        <v>87.715000000000003</v>
      </c>
      <c r="I142" s="163">
        <v>12.37</v>
      </c>
      <c r="J142" s="163">
        <f t="shared" si="10"/>
        <v>1085.03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1"/>
        <v>0</v>
      </c>
      <c r="Q142" s="154">
        <v>1</v>
      </c>
      <c r="R142" s="154">
        <f t="shared" si="12"/>
        <v>87.715000000000003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191</v>
      </c>
      <c r="AT142" s="156" t="s">
        <v>285</v>
      </c>
      <c r="AU142" s="156" t="s">
        <v>182</v>
      </c>
      <c r="AY142" s="14" t="s">
        <v>175</v>
      </c>
      <c r="BE142" s="157">
        <f t="shared" si="14"/>
        <v>0</v>
      </c>
      <c r="BF142" s="157">
        <f t="shared" si="15"/>
        <v>1085.03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182</v>
      </c>
      <c r="BK142" s="157">
        <f t="shared" si="19"/>
        <v>1085.03</v>
      </c>
      <c r="BL142" s="14" t="s">
        <v>181</v>
      </c>
      <c r="BM142" s="156" t="s">
        <v>242</v>
      </c>
    </row>
    <row r="143" spans="1:65" s="2" customFormat="1" ht="21.75" customHeight="1">
      <c r="A143" s="26"/>
      <c r="B143" s="144"/>
      <c r="C143" s="145" t="s">
        <v>244</v>
      </c>
      <c r="D143" s="145" t="s">
        <v>177</v>
      </c>
      <c r="E143" s="146" t="s">
        <v>1223</v>
      </c>
      <c r="F143" s="147" t="s">
        <v>1224</v>
      </c>
      <c r="G143" s="148" t="s">
        <v>231</v>
      </c>
      <c r="H143" s="149">
        <v>65.36</v>
      </c>
      <c r="I143" s="150">
        <v>52.89</v>
      </c>
      <c r="J143" s="150">
        <f t="shared" si="10"/>
        <v>3456.89</v>
      </c>
      <c r="K143" s="151"/>
      <c r="L143" s="27"/>
      <c r="M143" s="152" t="s">
        <v>1</v>
      </c>
      <c r="N143" s="153" t="s">
        <v>35</v>
      </c>
      <c r="O143" s="154">
        <v>0</v>
      </c>
      <c r="P143" s="154">
        <f t="shared" si="11"/>
        <v>0</v>
      </c>
      <c r="Q143" s="154">
        <v>0</v>
      </c>
      <c r="R143" s="154">
        <f t="shared" si="12"/>
        <v>0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181</v>
      </c>
      <c r="AT143" s="156" t="s">
        <v>177</v>
      </c>
      <c r="AU143" s="156" t="s">
        <v>182</v>
      </c>
      <c r="AY143" s="14" t="s">
        <v>175</v>
      </c>
      <c r="BE143" s="157">
        <f t="shared" si="14"/>
        <v>0</v>
      </c>
      <c r="BF143" s="157">
        <f t="shared" si="15"/>
        <v>3456.89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182</v>
      </c>
      <c r="BK143" s="157">
        <f t="shared" si="19"/>
        <v>3456.89</v>
      </c>
      <c r="BL143" s="14" t="s">
        <v>181</v>
      </c>
      <c r="BM143" s="156" t="s">
        <v>247</v>
      </c>
    </row>
    <row r="144" spans="1:65" s="2" customFormat="1" ht="44.25" customHeight="1">
      <c r="A144" s="26"/>
      <c r="B144" s="144"/>
      <c r="C144" s="145" t="s">
        <v>7</v>
      </c>
      <c r="D144" s="145" t="s">
        <v>177</v>
      </c>
      <c r="E144" s="146" t="s">
        <v>1166</v>
      </c>
      <c r="F144" s="147" t="s">
        <v>1167</v>
      </c>
      <c r="G144" s="148" t="s">
        <v>231</v>
      </c>
      <c r="H144" s="149">
        <v>64.52</v>
      </c>
      <c r="I144" s="150">
        <v>9.5</v>
      </c>
      <c r="J144" s="150">
        <f t="shared" si="10"/>
        <v>612.94000000000005</v>
      </c>
      <c r="K144" s="151"/>
      <c r="L144" s="27"/>
      <c r="M144" s="152" t="s">
        <v>1</v>
      </c>
      <c r="N144" s="153" t="s">
        <v>35</v>
      </c>
      <c r="O144" s="154">
        <v>0.70042000000000004</v>
      </c>
      <c r="P144" s="154">
        <f t="shared" si="11"/>
        <v>45.191098400000001</v>
      </c>
      <c r="Q144" s="154">
        <v>9.2499999999999999E-2</v>
      </c>
      <c r="R144" s="154">
        <f t="shared" si="12"/>
        <v>5.9680999999999997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181</v>
      </c>
      <c r="AT144" s="156" t="s">
        <v>177</v>
      </c>
      <c r="AU144" s="156" t="s">
        <v>182</v>
      </c>
      <c r="AY144" s="14" t="s">
        <v>175</v>
      </c>
      <c r="BE144" s="157">
        <f t="shared" si="14"/>
        <v>0</v>
      </c>
      <c r="BF144" s="157">
        <f t="shared" si="15"/>
        <v>612.94000000000005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182</v>
      </c>
      <c r="BK144" s="157">
        <f t="shared" si="19"/>
        <v>612.94000000000005</v>
      </c>
      <c r="BL144" s="14" t="s">
        <v>181</v>
      </c>
      <c r="BM144" s="156" t="s">
        <v>250</v>
      </c>
    </row>
    <row r="145" spans="1:65" s="2" customFormat="1" ht="24.15" customHeight="1">
      <c r="A145" s="26"/>
      <c r="B145" s="144"/>
      <c r="C145" s="158" t="s">
        <v>251</v>
      </c>
      <c r="D145" s="158" t="s">
        <v>285</v>
      </c>
      <c r="E145" s="159" t="s">
        <v>1168</v>
      </c>
      <c r="F145" s="160" t="s">
        <v>1169</v>
      </c>
      <c r="G145" s="161" t="s">
        <v>231</v>
      </c>
      <c r="H145" s="162">
        <v>64.52</v>
      </c>
      <c r="I145" s="163">
        <v>7.8</v>
      </c>
      <c r="J145" s="163">
        <f t="shared" si="10"/>
        <v>503.26</v>
      </c>
      <c r="K145" s="164"/>
      <c r="L145" s="165"/>
      <c r="M145" s="166" t="s">
        <v>1</v>
      </c>
      <c r="N145" s="167" t="s">
        <v>35</v>
      </c>
      <c r="O145" s="154">
        <v>0</v>
      </c>
      <c r="P145" s="154">
        <f t="shared" si="11"/>
        <v>0</v>
      </c>
      <c r="Q145" s="154">
        <v>0.184</v>
      </c>
      <c r="R145" s="154">
        <f t="shared" si="12"/>
        <v>11.87168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191</v>
      </c>
      <c r="AT145" s="156" t="s">
        <v>285</v>
      </c>
      <c r="AU145" s="156" t="s">
        <v>182</v>
      </c>
      <c r="AY145" s="14" t="s">
        <v>175</v>
      </c>
      <c r="BE145" s="157">
        <f t="shared" si="14"/>
        <v>0</v>
      </c>
      <c r="BF145" s="157">
        <f t="shared" si="15"/>
        <v>503.26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4" t="s">
        <v>182</v>
      </c>
      <c r="BK145" s="157">
        <f t="shared" si="19"/>
        <v>503.26</v>
      </c>
      <c r="BL145" s="14" t="s">
        <v>181</v>
      </c>
      <c r="BM145" s="156" t="s">
        <v>255</v>
      </c>
    </row>
    <row r="146" spans="1:65" s="12" customFormat="1" ht="22.8" customHeight="1">
      <c r="B146" s="132"/>
      <c r="D146" s="133" t="s">
        <v>68</v>
      </c>
      <c r="E146" s="142" t="s">
        <v>206</v>
      </c>
      <c r="F146" s="142" t="s">
        <v>344</v>
      </c>
      <c r="J146" s="143">
        <f>BK146</f>
        <v>5314.1399999999994</v>
      </c>
      <c r="L146" s="132"/>
      <c r="M146" s="136"/>
      <c r="N146" s="137"/>
      <c r="O146" s="137"/>
      <c r="P146" s="138">
        <f>SUM(P147:P161)</f>
        <v>35.462480000000006</v>
      </c>
      <c r="Q146" s="137"/>
      <c r="R146" s="138">
        <f>SUM(R147:R161)</f>
        <v>6.9242425500000007</v>
      </c>
      <c r="S146" s="137"/>
      <c r="T146" s="139">
        <f>SUM(T147:T161)</f>
        <v>0</v>
      </c>
      <c r="AR146" s="133" t="s">
        <v>77</v>
      </c>
      <c r="AT146" s="140" t="s">
        <v>68</v>
      </c>
      <c r="AU146" s="140" t="s">
        <v>77</v>
      </c>
      <c r="AY146" s="133" t="s">
        <v>175</v>
      </c>
      <c r="BK146" s="141">
        <f>SUM(BK147:BK161)</f>
        <v>5314.1399999999994</v>
      </c>
    </row>
    <row r="147" spans="1:65" s="2" customFormat="1" ht="37.799999999999997" customHeight="1">
      <c r="A147" s="26"/>
      <c r="B147" s="144"/>
      <c r="C147" s="145" t="s">
        <v>217</v>
      </c>
      <c r="D147" s="145" t="s">
        <v>177</v>
      </c>
      <c r="E147" s="146" t="s">
        <v>1186</v>
      </c>
      <c r="F147" s="147" t="s">
        <v>1187</v>
      </c>
      <c r="G147" s="148" t="s">
        <v>314</v>
      </c>
      <c r="H147" s="149">
        <v>35</v>
      </c>
      <c r="I147" s="150">
        <v>5.31</v>
      </c>
      <c r="J147" s="150">
        <f t="shared" ref="J147:J161" si="20">ROUND(I147*H147,2)</f>
        <v>185.85</v>
      </c>
      <c r="K147" s="151"/>
      <c r="L147" s="27"/>
      <c r="M147" s="152" t="s">
        <v>1</v>
      </c>
      <c r="N147" s="153" t="s">
        <v>35</v>
      </c>
      <c r="O147" s="154">
        <v>0.13200000000000001</v>
      </c>
      <c r="P147" s="154">
        <f t="shared" ref="P147:P161" si="21">O147*H147</f>
        <v>4.62</v>
      </c>
      <c r="Q147" s="154">
        <v>9.7930000000000003E-2</v>
      </c>
      <c r="R147" s="154">
        <f t="shared" ref="R147:R161" si="22">Q147*H147</f>
        <v>3.4275500000000001</v>
      </c>
      <c r="S147" s="154">
        <v>0</v>
      </c>
      <c r="T147" s="155">
        <f t="shared" ref="T147:T161" si="23"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181</v>
      </c>
      <c r="AT147" s="156" t="s">
        <v>177</v>
      </c>
      <c r="AU147" s="156" t="s">
        <v>182</v>
      </c>
      <c r="AY147" s="14" t="s">
        <v>175</v>
      </c>
      <c r="BE147" s="157">
        <f t="shared" ref="BE147:BE161" si="24">IF(N147="základná",J147,0)</f>
        <v>0</v>
      </c>
      <c r="BF147" s="157">
        <f t="shared" ref="BF147:BF161" si="25">IF(N147="znížená",J147,0)</f>
        <v>185.85</v>
      </c>
      <c r="BG147" s="157">
        <f t="shared" ref="BG147:BG161" si="26">IF(N147="zákl. prenesená",J147,0)</f>
        <v>0</v>
      </c>
      <c r="BH147" s="157">
        <f t="shared" ref="BH147:BH161" si="27">IF(N147="zníž. prenesená",J147,0)</f>
        <v>0</v>
      </c>
      <c r="BI147" s="157">
        <f t="shared" ref="BI147:BI161" si="28">IF(N147="nulová",J147,0)</f>
        <v>0</v>
      </c>
      <c r="BJ147" s="14" t="s">
        <v>182</v>
      </c>
      <c r="BK147" s="157">
        <f t="shared" ref="BK147:BK161" si="29">ROUND(I147*H147,2)</f>
        <v>185.85</v>
      </c>
      <c r="BL147" s="14" t="s">
        <v>181</v>
      </c>
      <c r="BM147" s="156" t="s">
        <v>258</v>
      </c>
    </row>
    <row r="148" spans="1:65" s="2" customFormat="1" ht="21.75" customHeight="1">
      <c r="A148" s="26"/>
      <c r="B148" s="144"/>
      <c r="C148" s="158" t="s">
        <v>259</v>
      </c>
      <c r="D148" s="158" t="s">
        <v>285</v>
      </c>
      <c r="E148" s="159" t="s">
        <v>1188</v>
      </c>
      <c r="F148" s="160" t="s">
        <v>1189</v>
      </c>
      <c r="G148" s="161" t="s">
        <v>254</v>
      </c>
      <c r="H148" s="162">
        <v>37</v>
      </c>
      <c r="I148" s="163">
        <v>2.5099999999999998</v>
      </c>
      <c r="J148" s="163">
        <f t="shared" si="20"/>
        <v>92.87</v>
      </c>
      <c r="K148" s="164"/>
      <c r="L148" s="165"/>
      <c r="M148" s="166" t="s">
        <v>1</v>
      </c>
      <c r="N148" s="167" t="s">
        <v>35</v>
      </c>
      <c r="O148" s="154">
        <v>0</v>
      </c>
      <c r="P148" s="154">
        <f t="shared" si="21"/>
        <v>0</v>
      </c>
      <c r="Q148" s="154">
        <v>2.3E-2</v>
      </c>
      <c r="R148" s="154">
        <f t="shared" si="22"/>
        <v>0.85099999999999998</v>
      </c>
      <c r="S148" s="154">
        <v>0</v>
      </c>
      <c r="T148" s="155">
        <f t="shared" si="2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191</v>
      </c>
      <c r="AT148" s="156" t="s">
        <v>285</v>
      </c>
      <c r="AU148" s="156" t="s">
        <v>182</v>
      </c>
      <c r="AY148" s="14" t="s">
        <v>175</v>
      </c>
      <c r="BE148" s="157">
        <f t="shared" si="24"/>
        <v>0</v>
      </c>
      <c r="BF148" s="157">
        <f t="shared" si="25"/>
        <v>92.87</v>
      </c>
      <c r="BG148" s="157">
        <f t="shared" si="26"/>
        <v>0</v>
      </c>
      <c r="BH148" s="157">
        <f t="shared" si="27"/>
        <v>0</v>
      </c>
      <c r="BI148" s="157">
        <f t="shared" si="28"/>
        <v>0</v>
      </c>
      <c r="BJ148" s="14" t="s">
        <v>182</v>
      </c>
      <c r="BK148" s="157">
        <f t="shared" si="29"/>
        <v>92.87</v>
      </c>
      <c r="BL148" s="14" t="s">
        <v>181</v>
      </c>
      <c r="BM148" s="156" t="s">
        <v>262</v>
      </c>
    </row>
    <row r="149" spans="1:65" s="2" customFormat="1" ht="16.5" customHeight="1">
      <c r="A149" s="26"/>
      <c r="B149" s="144"/>
      <c r="C149" s="145" t="s">
        <v>220</v>
      </c>
      <c r="D149" s="145" t="s">
        <v>177</v>
      </c>
      <c r="E149" s="146" t="s">
        <v>1225</v>
      </c>
      <c r="F149" s="147" t="s">
        <v>1226</v>
      </c>
      <c r="G149" s="148" t="s">
        <v>254</v>
      </c>
      <c r="H149" s="149">
        <v>1</v>
      </c>
      <c r="I149" s="150">
        <v>9.16</v>
      </c>
      <c r="J149" s="150">
        <f t="shared" si="20"/>
        <v>9.16</v>
      </c>
      <c r="K149" s="151"/>
      <c r="L149" s="27"/>
      <c r="M149" s="152" t="s">
        <v>1</v>
      </c>
      <c r="N149" s="153" t="s">
        <v>35</v>
      </c>
      <c r="O149" s="154">
        <v>0.41599999999999998</v>
      </c>
      <c r="P149" s="154">
        <f t="shared" si="21"/>
        <v>0.41599999999999998</v>
      </c>
      <c r="Q149" s="154">
        <v>0.153056</v>
      </c>
      <c r="R149" s="154">
        <f t="shared" si="22"/>
        <v>0.153056</v>
      </c>
      <c r="S149" s="154">
        <v>0</v>
      </c>
      <c r="T149" s="155">
        <f t="shared" si="2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181</v>
      </c>
      <c r="AT149" s="156" t="s">
        <v>177</v>
      </c>
      <c r="AU149" s="156" t="s">
        <v>182</v>
      </c>
      <c r="AY149" s="14" t="s">
        <v>175</v>
      </c>
      <c r="BE149" s="157">
        <f t="shared" si="24"/>
        <v>0</v>
      </c>
      <c r="BF149" s="157">
        <f t="shared" si="25"/>
        <v>9.16</v>
      </c>
      <c r="BG149" s="157">
        <f t="shared" si="26"/>
        <v>0</v>
      </c>
      <c r="BH149" s="157">
        <f t="shared" si="27"/>
        <v>0</v>
      </c>
      <c r="BI149" s="157">
        <f t="shared" si="28"/>
        <v>0</v>
      </c>
      <c r="BJ149" s="14" t="s">
        <v>182</v>
      </c>
      <c r="BK149" s="157">
        <f t="shared" si="29"/>
        <v>9.16</v>
      </c>
      <c r="BL149" s="14" t="s">
        <v>181</v>
      </c>
      <c r="BM149" s="156" t="s">
        <v>265</v>
      </c>
    </row>
    <row r="150" spans="1:65" s="2" customFormat="1" ht="37.799999999999997" customHeight="1">
      <c r="A150" s="26"/>
      <c r="B150" s="144"/>
      <c r="C150" s="158" t="s">
        <v>267</v>
      </c>
      <c r="D150" s="158" t="s">
        <v>285</v>
      </c>
      <c r="E150" s="159" t="s">
        <v>1227</v>
      </c>
      <c r="F150" s="160" t="s">
        <v>1228</v>
      </c>
      <c r="G150" s="161" t="s">
        <v>254</v>
      </c>
      <c r="H150" s="162">
        <v>2</v>
      </c>
      <c r="I150" s="163">
        <v>135.58000000000001</v>
      </c>
      <c r="J150" s="163">
        <f t="shared" si="20"/>
        <v>271.16000000000003</v>
      </c>
      <c r="K150" s="164"/>
      <c r="L150" s="165"/>
      <c r="M150" s="166" t="s">
        <v>1</v>
      </c>
      <c r="N150" s="167" t="s">
        <v>35</v>
      </c>
      <c r="O150" s="154">
        <v>0</v>
      </c>
      <c r="P150" s="154">
        <f t="shared" si="21"/>
        <v>0</v>
      </c>
      <c r="Q150" s="154">
        <v>2.7E-2</v>
      </c>
      <c r="R150" s="154">
        <f t="shared" si="22"/>
        <v>5.3999999999999999E-2</v>
      </c>
      <c r="S150" s="154">
        <v>0</v>
      </c>
      <c r="T150" s="155">
        <f t="shared" si="2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191</v>
      </c>
      <c r="AT150" s="156" t="s">
        <v>285</v>
      </c>
      <c r="AU150" s="156" t="s">
        <v>182</v>
      </c>
      <c r="AY150" s="14" t="s">
        <v>175</v>
      </c>
      <c r="BE150" s="157">
        <f t="shared" si="24"/>
        <v>0</v>
      </c>
      <c r="BF150" s="157">
        <f t="shared" si="25"/>
        <v>271.16000000000003</v>
      </c>
      <c r="BG150" s="157">
        <f t="shared" si="26"/>
        <v>0</v>
      </c>
      <c r="BH150" s="157">
        <f t="shared" si="27"/>
        <v>0</v>
      </c>
      <c r="BI150" s="157">
        <f t="shared" si="28"/>
        <v>0</v>
      </c>
      <c r="BJ150" s="14" t="s">
        <v>182</v>
      </c>
      <c r="BK150" s="157">
        <f t="shared" si="29"/>
        <v>271.16000000000003</v>
      </c>
      <c r="BL150" s="14" t="s">
        <v>181</v>
      </c>
      <c r="BM150" s="156" t="s">
        <v>270</v>
      </c>
    </row>
    <row r="151" spans="1:65" s="2" customFormat="1" ht="33" customHeight="1">
      <c r="A151" s="26"/>
      <c r="B151" s="144"/>
      <c r="C151" s="145" t="s">
        <v>224</v>
      </c>
      <c r="D151" s="145" t="s">
        <v>177</v>
      </c>
      <c r="E151" s="146" t="s">
        <v>1229</v>
      </c>
      <c r="F151" s="147" t="s">
        <v>1230</v>
      </c>
      <c r="G151" s="148" t="s">
        <v>1231</v>
      </c>
      <c r="H151" s="149">
        <v>1</v>
      </c>
      <c r="I151" s="150">
        <v>82.88</v>
      </c>
      <c r="J151" s="150">
        <f t="shared" si="20"/>
        <v>82.88</v>
      </c>
      <c r="K151" s="151"/>
      <c r="L151" s="27"/>
      <c r="M151" s="152" t="s">
        <v>1</v>
      </c>
      <c r="N151" s="153" t="s">
        <v>35</v>
      </c>
      <c r="O151" s="154">
        <v>6</v>
      </c>
      <c r="P151" s="154">
        <f t="shared" si="21"/>
        <v>6</v>
      </c>
      <c r="Q151" s="154">
        <v>0.13899805000000001</v>
      </c>
      <c r="R151" s="154">
        <f t="shared" si="22"/>
        <v>0.13899805000000001</v>
      </c>
      <c r="S151" s="154">
        <v>0</v>
      </c>
      <c r="T151" s="155">
        <f t="shared" si="2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181</v>
      </c>
      <c r="AT151" s="156" t="s">
        <v>177</v>
      </c>
      <c r="AU151" s="156" t="s">
        <v>182</v>
      </c>
      <c r="AY151" s="14" t="s">
        <v>175</v>
      </c>
      <c r="BE151" s="157">
        <f t="shared" si="24"/>
        <v>0</v>
      </c>
      <c r="BF151" s="157">
        <f t="shared" si="25"/>
        <v>82.88</v>
      </c>
      <c r="BG151" s="157">
        <f t="shared" si="26"/>
        <v>0</v>
      </c>
      <c r="BH151" s="157">
        <f t="shared" si="27"/>
        <v>0</v>
      </c>
      <c r="BI151" s="157">
        <f t="shared" si="28"/>
        <v>0</v>
      </c>
      <c r="BJ151" s="14" t="s">
        <v>182</v>
      </c>
      <c r="BK151" s="157">
        <f t="shared" si="29"/>
        <v>82.88</v>
      </c>
      <c r="BL151" s="14" t="s">
        <v>181</v>
      </c>
      <c r="BM151" s="156" t="s">
        <v>273</v>
      </c>
    </row>
    <row r="152" spans="1:65" s="2" customFormat="1" ht="24.15" customHeight="1">
      <c r="A152" s="26"/>
      <c r="B152" s="144"/>
      <c r="C152" s="158" t="s">
        <v>274</v>
      </c>
      <c r="D152" s="158" t="s">
        <v>285</v>
      </c>
      <c r="E152" s="159" t="s">
        <v>1232</v>
      </c>
      <c r="F152" s="160" t="s">
        <v>1233</v>
      </c>
      <c r="G152" s="161" t="s">
        <v>254</v>
      </c>
      <c r="H152" s="162">
        <v>1</v>
      </c>
      <c r="I152" s="163">
        <v>145.80000000000001</v>
      </c>
      <c r="J152" s="163">
        <f t="shared" si="20"/>
        <v>145.80000000000001</v>
      </c>
      <c r="K152" s="164"/>
      <c r="L152" s="165"/>
      <c r="M152" s="166" t="s">
        <v>1</v>
      </c>
      <c r="N152" s="167" t="s">
        <v>35</v>
      </c>
      <c r="O152" s="154">
        <v>0</v>
      </c>
      <c r="P152" s="154">
        <f t="shared" si="21"/>
        <v>0</v>
      </c>
      <c r="Q152" s="154">
        <v>0.02</v>
      </c>
      <c r="R152" s="154">
        <f t="shared" si="22"/>
        <v>0.02</v>
      </c>
      <c r="S152" s="154">
        <v>0</v>
      </c>
      <c r="T152" s="155">
        <f t="shared" si="2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191</v>
      </c>
      <c r="AT152" s="156" t="s">
        <v>285</v>
      </c>
      <c r="AU152" s="156" t="s">
        <v>182</v>
      </c>
      <c r="AY152" s="14" t="s">
        <v>175</v>
      </c>
      <c r="BE152" s="157">
        <f t="shared" si="24"/>
        <v>0</v>
      </c>
      <c r="BF152" s="157">
        <f t="shared" si="25"/>
        <v>145.80000000000001</v>
      </c>
      <c r="BG152" s="157">
        <f t="shared" si="26"/>
        <v>0</v>
      </c>
      <c r="BH152" s="157">
        <f t="shared" si="27"/>
        <v>0</v>
      </c>
      <c r="BI152" s="157">
        <f t="shared" si="28"/>
        <v>0</v>
      </c>
      <c r="BJ152" s="14" t="s">
        <v>182</v>
      </c>
      <c r="BK152" s="157">
        <f t="shared" si="29"/>
        <v>145.80000000000001</v>
      </c>
      <c r="BL152" s="14" t="s">
        <v>181</v>
      </c>
      <c r="BM152" s="156" t="s">
        <v>277</v>
      </c>
    </row>
    <row r="153" spans="1:65" s="2" customFormat="1" ht="24.15" customHeight="1">
      <c r="A153" s="26"/>
      <c r="B153" s="144"/>
      <c r="C153" s="145" t="s">
        <v>227</v>
      </c>
      <c r="D153" s="145" t="s">
        <v>177</v>
      </c>
      <c r="E153" s="146" t="s">
        <v>1234</v>
      </c>
      <c r="F153" s="147" t="s">
        <v>1235</v>
      </c>
      <c r="G153" s="148" t="s">
        <v>1231</v>
      </c>
      <c r="H153" s="149">
        <v>1</v>
      </c>
      <c r="I153" s="150">
        <v>135.38999999999999</v>
      </c>
      <c r="J153" s="150">
        <f t="shared" si="20"/>
        <v>135.38999999999999</v>
      </c>
      <c r="K153" s="151"/>
      <c r="L153" s="27"/>
      <c r="M153" s="152" t="s">
        <v>1</v>
      </c>
      <c r="N153" s="153" t="s">
        <v>35</v>
      </c>
      <c r="O153" s="154">
        <v>8</v>
      </c>
      <c r="P153" s="154">
        <f t="shared" si="21"/>
        <v>8</v>
      </c>
      <c r="Q153" s="154">
        <v>0.55599220000000005</v>
      </c>
      <c r="R153" s="154">
        <f t="shared" si="22"/>
        <v>0.55599220000000005</v>
      </c>
      <c r="S153" s="154">
        <v>0</v>
      </c>
      <c r="T153" s="155">
        <f t="shared" si="2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181</v>
      </c>
      <c r="AT153" s="156" t="s">
        <v>177</v>
      </c>
      <c r="AU153" s="156" t="s">
        <v>182</v>
      </c>
      <c r="AY153" s="14" t="s">
        <v>175</v>
      </c>
      <c r="BE153" s="157">
        <f t="shared" si="24"/>
        <v>0</v>
      </c>
      <c r="BF153" s="157">
        <f t="shared" si="25"/>
        <v>135.38999999999999</v>
      </c>
      <c r="BG153" s="157">
        <f t="shared" si="26"/>
        <v>0</v>
      </c>
      <c r="BH153" s="157">
        <f t="shared" si="27"/>
        <v>0</v>
      </c>
      <c r="BI153" s="157">
        <f t="shared" si="28"/>
        <v>0</v>
      </c>
      <c r="BJ153" s="14" t="s">
        <v>182</v>
      </c>
      <c r="BK153" s="157">
        <f t="shared" si="29"/>
        <v>135.38999999999999</v>
      </c>
      <c r="BL153" s="14" t="s">
        <v>181</v>
      </c>
      <c r="BM153" s="156" t="s">
        <v>280</v>
      </c>
    </row>
    <row r="154" spans="1:65" s="2" customFormat="1" ht="21.75" customHeight="1">
      <c r="A154" s="26"/>
      <c r="B154" s="144"/>
      <c r="C154" s="158" t="s">
        <v>281</v>
      </c>
      <c r="D154" s="158" t="s">
        <v>285</v>
      </c>
      <c r="E154" s="159" t="s">
        <v>1236</v>
      </c>
      <c r="F154" s="160" t="s">
        <v>1237</v>
      </c>
      <c r="G154" s="161" t="s">
        <v>254</v>
      </c>
      <c r="H154" s="162">
        <v>1</v>
      </c>
      <c r="I154" s="163">
        <v>397.01</v>
      </c>
      <c r="J154" s="163">
        <f t="shared" si="20"/>
        <v>397.01</v>
      </c>
      <c r="K154" s="164"/>
      <c r="L154" s="165"/>
      <c r="M154" s="166" t="s">
        <v>1</v>
      </c>
      <c r="N154" s="167" t="s">
        <v>35</v>
      </c>
      <c r="O154" s="154">
        <v>0</v>
      </c>
      <c r="P154" s="154">
        <f t="shared" si="21"/>
        <v>0</v>
      </c>
      <c r="Q154" s="154">
        <v>0.05</v>
      </c>
      <c r="R154" s="154">
        <f t="shared" si="22"/>
        <v>0.05</v>
      </c>
      <c r="S154" s="154">
        <v>0</v>
      </c>
      <c r="T154" s="155">
        <f t="shared" si="2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191</v>
      </c>
      <c r="AT154" s="156" t="s">
        <v>285</v>
      </c>
      <c r="AU154" s="156" t="s">
        <v>182</v>
      </c>
      <c r="AY154" s="14" t="s">
        <v>175</v>
      </c>
      <c r="BE154" s="157">
        <f t="shared" si="24"/>
        <v>0</v>
      </c>
      <c r="BF154" s="157">
        <f t="shared" si="25"/>
        <v>397.01</v>
      </c>
      <c r="BG154" s="157">
        <f t="shared" si="26"/>
        <v>0</v>
      </c>
      <c r="BH154" s="157">
        <f t="shared" si="27"/>
        <v>0</v>
      </c>
      <c r="BI154" s="157">
        <f t="shared" si="28"/>
        <v>0</v>
      </c>
      <c r="BJ154" s="14" t="s">
        <v>182</v>
      </c>
      <c r="BK154" s="157">
        <f t="shared" si="29"/>
        <v>397.01</v>
      </c>
      <c r="BL154" s="14" t="s">
        <v>181</v>
      </c>
      <c r="BM154" s="156" t="s">
        <v>284</v>
      </c>
    </row>
    <row r="155" spans="1:65" s="2" customFormat="1" ht="33" customHeight="1">
      <c r="A155" s="26"/>
      <c r="B155" s="144"/>
      <c r="C155" s="145" t="s">
        <v>232</v>
      </c>
      <c r="D155" s="145" t="s">
        <v>177</v>
      </c>
      <c r="E155" s="146" t="s">
        <v>1217</v>
      </c>
      <c r="F155" s="147" t="s">
        <v>1218</v>
      </c>
      <c r="G155" s="148" t="s">
        <v>254</v>
      </c>
      <c r="H155" s="149">
        <v>4</v>
      </c>
      <c r="I155" s="150">
        <v>7.59</v>
      </c>
      <c r="J155" s="150">
        <f t="shared" si="20"/>
        <v>30.36</v>
      </c>
      <c r="K155" s="151"/>
      <c r="L155" s="27"/>
      <c r="M155" s="152" t="s">
        <v>1</v>
      </c>
      <c r="N155" s="153" t="s">
        <v>35</v>
      </c>
      <c r="O155" s="154">
        <v>0.74312</v>
      </c>
      <c r="P155" s="154">
        <f t="shared" si="21"/>
        <v>2.97248</v>
      </c>
      <c r="Q155" s="154">
        <v>0</v>
      </c>
      <c r="R155" s="154">
        <f t="shared" si="22"/>
        <v>0</v>
      </c>
      <c r="S155" s="154">
        <v>0</v>
      </c>
      <c r="T155" s="155">
        <f t="shared" si="2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181</v>
      </c>
      <c r="AT155" s="156" t="s">
        <v>177</v>
      </c>
      <c r="AU155" s="156" t="s">
        <v>182</v>
      </c>
      <c r="AY155" s="14" t="s">
        <v>175</v>
      </c>
      <c r="BE155" s="157">
        <f t="shared" si="24"/>
        <v>0</v>
      </c>
      <c r="BF155" s="157">
        <f t="shared" si="25"/>
        <v>30.36</v>
      </c>
      <c r="BG155" s="157">
        <f t="shared" si="26"/>
        <v>0</v>
      </c>
      <c r="BH155" s="157">
        <f t="shared" si="27"/>
        <v>0</v>
      </c>
      <c r="BI155" s="157">
        <f t="shared" si="28"/>
        <v>0</v>
      </c>
      <c r="BJ155" s="14" t="s">
        <v>182</v>
      </c>
      <c r="BK155" s="157">
        <f t="shared" si="29"/>
        <v>30.36</v>
      </c>
      <c r="BL155" s="14" t="s">
        <v>181</v>
      </c>
      <c r="BM155" s="156" t="s">
        <v>288</v>
      </c>
    </row>
    <row r="156" spans="1:65" s="2" customFormat="1" ht="33" customHeight="1">
      <c r="A156" s="26"/>
      <c r="B156" s="144"/>
      <c r="C156" s="145" t="s">
        <v>290</v>
      </c>
      <c r="D156" s="145" t="s">
        <v>177</v>
      </c>
      <c r="E156" s="146" t="s">
        <v>1238</v>
      </c>
      <c r="F156" s="147" t="s">
        <v>1239</v>
      </c>
      <c r="G156" s="148" t="s">
        <v>1231</v>
      </c>
      <c r="H156" s="149">
        <v>1</v>
      </c>
      <c r="I156" s="150">
        <v>78.67</v>
      </c>
      <c r="J156" s="150">
        <f t="shared" si="20"/>
        <v>78.67</v>
      </c>
      <c r="K156" s="151"/>
      <c r="L156" s="27"/>
      <c r="M156" s="152" t="s">
        <v>1</v>
      </c>
      <c r="N156" s="153" t="s">
        <v>35</v>
      </c>
      <c r="O156" s="154">
        <v>5</v>
      </c>
      <c r="P156" s="154">
        <f t="shared" si="21"/>
        <v>5</v>
      </c>
      <c r="Q156" s="154">
        <v>0.27799610000000002</v>
      </c>
      <c r="R156" s="154">
        <f t="shared" si="22"/>
        <v>0.27799610000000002</v>
      </c>
      <c r="S156" s="154">
        <v>0</v>
      </c>
      <c r="T156" s="155">
        <f t="shared" si="2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181</v>
      </c>
      <c r="AT156" s="156" t="s">
        <v>177</v>
      </c>
      <c r="AU156" s="156" t="s">
        <v>182</v>
      </c>
      <c r="AY156" s="14" t="s">
        <v>175</v>
      </c>
      <c r="BE156" s="157">
        <f t="shared" si="24"/>
        <v>0</v>
      </c>
      <c r="BF156" s="157">
        <f t="shared" si="25"/>
        <v>78.67</v>
      </c>
      <c r="BG156" s="157">
        <f t="shared" si="26"/>
        <v>0</v>
      </c>
      <c r="BH156" s="157">
        <f t="shared" si="27"/>
        <v>0</v>
      </c>
      <c r="BI156" s="157">
        <f t="shared" si="28"/>
        <v>0</v>
      </c>
      <c r="BJ156" s="14" t="s">
        <v>182</v>
      </c>
      <c r="BK156" s="157">
        <f t="shared" si="29"/>
        <v>78.67</v>
      </c>
      <c r="BL156" s="14" t="s">
        <v>181</v>
      </c>
      <c r="BM156" s="156" t="s">
        <v>293</v>
      </c>
    </row>
    <row r="157" spans="1:65" s="2" customFormat="1" ht="24.15" customHeight="1">
      <c r="A157" s="26"/>
      <c r="B157" s="144"/>
      <c r="C157" s="158" t="s">
        <v>235</v>
      </c>
      <c r="D157" s="158" t="s">
        <v>285</v>
      </c>
      <c r="E157" s="159" t="s">
        <v>1240</v>
      </c>
      <c r="F157" s="160" t="s">
        <v>1241</v>
      </c>
      <c r="G157" s="161" t="s">
        <v>254</v>
      </c>
      <c r="H157" s="162">
        <v>1</v>
      </c>
      <c r="I157" s="163">
        <v>196.61</v>
      </c>
      <c r="J157" s="163">
        <f t="shared" si="20"/>
        <v>196.61</v>
      </c>
      <c r="K157" s="164"/>
      <c r="L157" s="165"/>
      <c r="M157" s="166" t="s">
        <v>1</v>
      </c>
      <c r="N157" s="167" t="s">
        <v>35</v>
      </c>
      <c r="O157" s="154">
        <v>0</v>
      </c>
      <c r="P157" s="154">
        <f t="shared" si="21"/>
        <v>0</v>
      </c>
      <c r="Q157" s="154">
        <v>0.04</v>
      </c>
      <c r="R157" s="154">
        <f t="shared" si="22"/>
        <v>0.04</v>
      </c>
      <c r="S157" s="154">
        <v>0</v>
      </c>
      <c r="T157" s="155">
        <f t="shared" si="2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191</v>
      </c>
      <c r="AT157" s="156" t="s">
        <v>285</v>
      </c>
      <c r="AU157" s="156" t="s">
        <v>182</v>
      </c>
      <c r="AY157" s="14" t="s">
        <v>175</v>
      </c>
      <c r="BE157" s="157">
        <f t="shared" si="24"/>
        <v>0</v>
      </c>
      <c r="BF157" s="157">
        <f t="shared" si="25"/>
        <v>196.61</v>
      </c>
      <c r="BG157" s="157">
        <f t="shared" si="26"/>
        <v>0</v>
      </c>
      <c r="BH157" s="157">
        <f t="shared" si="27"/>
        <v>0</v>
      </c>
      <c r="BI157" s="157">
        <f t="shared" si="28"/>
        <v>0</v>
      </c>
      <c r="BJ157" s="14" t="s">
        <v>182</v>
      </c>
      <c r="BK157" s="157">
        <f t="shared" si="29"/>
        <v>196.61</v>
      </c>
      <c r="BL157" s="14" t="s">
        <v>181</v>
      </c>
      <c r="BM157" s="156" t="s">
        <v>296</v>
      </c>
    </row>
    <row r="158" spans="1:65" s="2" customFormat="1" ht="33" customHeight="1">
      <c r="A158" s="26"/>
      <c r="B158" s="144"/>
      <c r="C158" s="145" t="s">
        <v>297</v>
      </c>
      <c r="D158" s="145" t="s">
        <v>177</v>
      </c>
      <c r="E158" s="146" t="s">
        <v>1242</v>
      </c>
      <c r="F158" s="147" t="s">
        <v>1243</v>
      </c>
      <c r="G158" s="148" t="s">
        <v>1231</v>
      </c>
      <c r="H158" s="149">
        <v>1</v>
      </c>
      <c r="I158" s="150">
        <v>107.83</v>
      </c>
      <c r="J158" s="150">
        <f t="shared" si="20"/>
        <v>107.83</v>
      </c>
      <c r="K158" s="151"/>
      <c r="L158" s="27"/>
      <c r="M158" s="152" t="s">
        <v>1</v>
      </c>
      <c r="N158" s="153" t="s">
        <v>35</v>
      </c>
      <c r="O158" s="154">
        <v>6</v>
      </c>
      <c r="P158" s="154">
        <f t="shared" si="21"/>
        <v>6</v>
      </c>
      <c r="Q158" s="154">
        <v>0.55599220000000005</v>
      </c>
      <c r="R158" s="154">
        <f t="shared" si="22"/>
        <v>0.55599220000000005</v>
      </c>
      <c r="S158" s="154">
        <v>0</v>
      </c>
      <c r="T158" s="155">
        <f t="shared" si="2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181</v>
      </c>
      <c r="AT158" s="156" t="s">
        <v>177</v>
      </c>
      <c r="AU158" s="156" t="s">
        <v>182</v>
      </c>
      <c r="AY158" s="14" t="s">
        <v>175</v>
      </c>
      <c r="BE158" s="157">
        <f t="shared" si="24"/>
        <v>0</v>
      </c>
      <c r="BF158" s="157">
        <f t="shared" si="25"/>
        <v>107.83</v>
      </c>
      <c r="BG158" s="157">
        <f t="shared" si="26"/>
        <v>0</v>
      </c>
      <c r="BH158" s="157">
        <f t="shared" si="27"/>
        <v>0</v>
      </c>
      <c r="BI158" s="157">
        <f t="shared" si="28"/>
        <v>0</v>
      </c>
      <c r="BJ158" s="14" t="s">
        <v>182</v>
      </c>
      <c r="BK158" s="157">
        <f t="shared" si="29"/>
        <v>107.83</v>
      </c>
      <c r="BL158" s="14" t="s">
        <v>181</v>
      </c>
      <c r="BM158" s="156" t="s">
        <v>300</v>
      </c>
    </row>
    <row r="159" spans="1:65" s="2" customFormat="1" ht="24.15" customHeight="1">
      <c r="A159" s="26"/>
      <c r="B159" s="144"/>
      <c r="C159" s="158" t="s">
        <v>239</v>
      </c>
      <c r="D159" s="158" t="s">
        <v>285</v>
      </c>
      <c r="E159" s="159" t="s">
        <v>1244</v>
      </c>
      <c r="F159" s="160" t="s">
        <v>1245</v>
      </c>
      <c r="G159" s="161" t="s">
        <v>254</v>
      </c>
      <c r="H159" s="162">
        <v>1</v>
      </c>
      <c r="I159" s="163">
        <v>2609.0300000000002</v>
      </c>
      <c r="J159" s="163">
        <f t="shared" si="20"/>
        <v>2609.0300000000002</v>
      </c>
      <c r="K159" s="164"/>
      <c r="L159" s="165"/>
      <c r="M159" s="166" t="s">
        <v>1</v>
      </c>
      <c r="N159" s="167" t="s">
        <v>35</v>
      </c>
      <c r="O159" s="154">
        <v>0</v>
      </c>
      <c r="P159" s="154">
        <f t="shared" si="21"/>
        <v>0</v>
      </c>
      <c r="Q159" s="154">
        <v>6.2E-2</v>
      </c>
      <c r="R159" s="154">
        <f t="shared" si="22"/>
        <v>6.2E-2</v>
      </c>
      <c r="S159" s="154">
        <v>0</v>
      </c>
      <c r="T159" s="155">
        <f t="shared" si="2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191</v>
      </c>
      <c r="AT159" s="156" t="s">
        <v>285</v>
      </c>
      <c r="AU159" s="156" t="s">
        <v>182</v>
      </c>
      <c r="AY159" s="14" t="s">
        <v>175</v>
      </c>
      <c r="BE159" s="157">
        <f t="shared" si="24"/>
        <v>0</v>
      </c>
      <c r="BF159" s="157">
        <f t="shared" si="25"/>
        <v>2609.0300000000002</v>
      </c>
      <c r="BG159" s="157">
        <f t="shared" si="26"/>
        <v>0</v>
      </c>
      <c r="BH159" s="157">
        <f t="shared" si="27"/>
        <v>0</v>
      </c>
      <c r="BI159" s="157">
        <f t="shared" si="28"/>
        <v>0</v>
      </c>
      <c r="BJ159" s="14" t="s">
        <v>182</v>
      </c>
      <c r="BK159" s="157">
        <f t="shared" si="29"/>
        <v>2609.0300000000002</v>
      </c>
      <c r="BL159" s="14" t="s">
        <v>181</v>
      </c>
      <c r="BM159" s="156" t="s">
        <v>303</v>
      </c>
    </row>
    <row r="160" spans="1:65" s="2" customFormat="1" ht="16.5" customHeight="1">
      <c r="A160" s="26"/>
      <c r="B160" s="144"/>
      <c r="C160" s="145" t="s">
        <v>304</v>
      </c>
      <c r="D160" s="145" t="s">
        <v>177</v>
      </c>
      <c r="E160" s="146" t="s">
        <v>1246</v>
      </c>
      <c r="F160" s="147" t="s">
        <v>1247</v>
      </c>
      <c r="G160" s="148" t="s">
        <v>254</v>
      </c>
      <c r="H160" s="149">
        <v>3</v>
      </c>
      <c r="I160" s="150">
        <v>15.25</v>
      </c>
      <c r="J160" s="150">
        <f t="shared" si="20"/>
        <v>45.75</v>
      </c>
      <c r="K160" s="151"/>
      <c r="L160" s="27"/>
      <c r="M160" s="152" t="s">
        <v>1</v>
      </c>
      <c r="N160" s="153" t="s">
        <v>35</v>
      </c>
      <c r="O160" s="154">
        <v>0.81799999999999995</v>
      </c>
      <c r="P160" s="154">
        <f t="shared" si="21"/>
        <v>2.4539999999999997</v>
      </c>
      <c r="Q160" s="154">
        <v>0.20088600000000001</v>
      </c>
      <c r="R160" s="154">
        <f t="shared" si="22"/>
        <v>0.60265800000000003</v>
      </c>
      <c r="S160" s="154">
        <v>0</v>
      </c>
      <c r="T160" s="155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181</v>
      </c>
      <c r="AT160" s="156" t="s">
        <v>177</v>
      </c>
      <c r="AU160" s="156" t="s">
        <v>182</v>
      </c>
      <c r="AY160" s="14" t="s">
        <v>175</v>
      </c>
      <c r="BE160" s="157">
        <f t="shared" si="24"/>
        <v>0</v>
      </c>
      <c r="BF160" s="157">
        <f t="shared" si="25"/>
        <v>45.75</v>
      </c>
      <c r="BG160" s="157">
        <f t="shared" si="26"/>
        <v>0</v>
      </c>
      <c r="BH160" s="157">
        <f t="shared" si="27"/>
        <v>0</v>
      </c>
      <c r="BI160" s="157">
        <f t="shared" si="28"/>
        <v>0</v>
      </c>
      <c r="BJ160" s="14" t="s">
        <v>182</v>
      </c>
      <c r="BK160" s="157">
        <f t="shared" si="29"/>
        <v>45.75</v>
      </c>
      <c r="BL160" s="14" t="s">
        <v>181</v>
      </c>
      <c r="BM160" s="156" t="s">
        <v>307</v>
      </c>
    </row>
    <row r="161" spans="1:65" s="2" customFormat="1" ht="44.25" customHeight="1">
      <c r="A161" s="26"/>
      <c r="B161" s="144"/>
      <c r="C161" s="158" t="s">
        <v>242</v>
      </c>
      <c r="D161" s="158" t="s">
        <v>285</v>
      </c>
      <c r="E161" s="159" t="s">
        <v>1248</v>
      </c>
      <c r="F161" s="160" t="s">
        <v>1249</v>
      </c>
      <c r="G161" s="161" t="s">
        <v>254</v>
      </c>
      <c r="H161" s="162">
        <v>3</v>
      </c>
      <c r="I161" s="163">
        <v>308.58999999999997</v>
      </c>
      <c r="J161" s="163">
        <f t="shared" si="20"/>
        <v>925.77</v>
      </c>
      <c r="K161" s="164"/>
      <c r="L161" s="165"/>
      <c r="M161" s="166" t="s">
        <v>1</v>
      </c>
      <c r="N161" s="167" t="s">
        <v>35</v>
      </c>
      <c r="O161" s="154">
        <v>0</v>
      </c>
      <c r="P161" s="154">
        <f t="shared" si="21"/>
        <v>0</v>
      </c>
      <c r="Q161" s="154">
        <v>4.4999999999999998E-2</v>
      </c>
      <c r="R161" s="154">
        <f t="shared" si="22"/>
        <v>0.13500000000000001</v>
      </c>
      <c r="S161" s="154">
        <v>0</v>
      </c>
      <c r="T161" s="155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191</v>
      </c>
      <c r="AT161" s="156" t="s">
        <v>285</v>
      </c>
      <c r="AU161" s="156" t="s">
        <v>182</v>
      </c>
      <c r="AY161" s="14" t="s">
        <v>175</v>
      </c>
      <c r="BE161" s="157">
        <f t="shared" si="24"/>
        <v>0</v>
      </c>
      <c r="BF161" s="157">
        <f t="shared" si="25"/>
        <v>925.77</v>
      </c>
      <c r="BG161" s="157">
        <f t="shared" si="26"/>
        <v>0</v>
      </c>
      <c r="BH161" s="157">
        <f t="shared" si="27"/>
        <v>0</v>
      </c>
      <c r="BI161" s="157">
        <f t="shared" si="28"/>
        <v>0</v>
      </c>
      <c r="BJ161" s="14" t="s">
        <v>182</v>
      </c>
      <c r="BK161" s="157">
        <f t="shared" si="29"/>
        <v>925.77</v>
      </c>
      <c r="BL161" s="14" t="s">
        <v>181</v>
      </c>
      <c r="BM161" s="156" t="s">
        <v>310</v>
      </c>
    </row>
    <row r="162" spans="1:65" s="12" customFormat="1" ht="22.8" customHeight="1">
      <c r="B162" s="132"/>
      <c r="D162" s="133" t="s">
        <v>68</v>
      </c>
      <c r="E162" s="142" t="s">
        <v>355</v>
      </c>
      <c r="F162" s="142" t="s">
        <v>356</v>
      </c>
      <c r="J162" s="143">
        <f>BK162</f>
        <v>434.63</v>
      </c>
      <c r="L162" s="132"/>
      <c r="M162" s="136"/>
      <c r="N162" s="137"/>
      <c r="O162" s="137"/>
      <c r="P162" s="138">
        <f>P163</f>
        <v>969.02787599999999</v>
      </c>
      <c r="Q162" s="137"/>
      <c r="R162" s="138">
        <f>R163</f>
        <v>0</v>
      </c>
      <c r="S162" s="137"/>
      <c r="T162" s="139">
        <f>T163</f>
        <v>0</v>
      </c>
      <c r="AR162" s="133" t="s">
        <v>77</v>
      </c>
      <c r="AT162" s="140" t="s">
        <v>68</v>
      </c>
      <c r="AU162" s="140" t="s">
        <v>77</v>
      </c>
      <c r="AY162" s="133" t="s">
        <v>175</v>
      </c>
      <c r="BK162" s="141">
        <f>BK163</f>
        <v>434.63</v>
      </c>
    </row>
    <row r="163" spans="1:65" s="2" customFormat="1" ht="33" customHeight="1">
      <c r="A163" s="26"/>
      <c r="B163" s="144"/>
      <c r="C163" s="145" t="s">
        <v>311</v>
      </c>
      <c r="D163" s="145" t="s">
        <v>177</v>
      </c>
      <c r="E163" s="146" t="s">
        <v>1250</v>
      </c>
      <c r="F163" s="147" t="s">
        <v>1251</v>
      </c>
      <c r="G163" s="148" t="s">
        <v>209</v>
      </c>
      <c r="H163" s="149">
        <v>493.89800000000002</v>
      </c>
      <c r="I163" s="150">
        <v>0.88</v>
      </c>
      <c r="J163" s="150">
        <f>ROUND(I163*H163,2)</f>
        <v>434.63</v>
      </c>
      <c r="K163" s="151"/>
      <c r="L163" s="27"/>
      <c r="M163" s="168" t="s">
        <v>1</v>
      </c>
      <c r="N163" s="169" t="s">
        <v>35</v>
      </c>
      <c r="O163" s="170">
        <v>1.962</v>
      </c>
      <c r="P163" s="170">
        <f>O163*H163</f>
        <v>969.02787599999999</v>
      </c>
      <c r="Q163" s="170">
        <v>0</v>
      </c>
      <c r="R163" s="170">
        <f>Q163*H163</f>
        <v>0</v>
      </c>
      <c r="S163" s="170">
        <v>0</v>
      </c>
      <c r="T163" s="171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181</v>
      </c>
      <c r="AT163" s="156" t="s">
        <v>177</v>
      </c>
      <c r="AU163" s="156" t="s">
        <v>182</v>
      </c>
      <c r="AY163" s="14" t="s">
        <v>175</v>
      </c>
      <c r="BE163" s="157">
        <f>IF(N163="základná",J163,0)</f>
        <v>0</v>
      </c>
      <c r="BF163" s="157">
        <f>IF(N163="znížená",J163,0)</f>
        <v>434.63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4" t="s">
        <v>182</v>
      </c>
      <c r="BK163" s="157">
        <f>ROUND(I163*H163,2)</f>
        <v>434.63</v>
      </c>
      <c r="BL163" s="14" t="s">
        <v>181</v>
      </c>
      <c r="BM163" s="156" t="s">
        <v>315</v>
      </c>
    </row>
    <row r="164" spans="1:65" s="2" customFormat="1" ht="6.9" customHeight="1">
      <c r="A164" s="26"/>
      <c r="B164" s="44"/>
      <c r="C164" s="45"/>
      <c r="D164" s="45"/>
      <c r="E164" s="45"/>
      <c r="F164" s="45"/>
      <c r="G164" s="45"/>
      <c r="H164" s="45"/>
      <c r="I164" s="45"/>
      <c r="J164" s="45"/>
      <c r="K164" s="45"/>
      <c r="L164" s="27"/>
      <c r="M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</row>
  </sheetData>
  <autoFilter ref="C120:K163" xr:uid="{00000000-0009-0000-0000-00001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279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78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133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ROUND(J138, 2)</f>
        <v>103466.57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ROUND((SUM(BE138:BE278)),  2)</f>
        <v>0</v>
      </c>
      <c r="G33" s="98"/>
      <c r="H33" s="98"/>
      <c r="I33" s="99">
        <v>0.2</v>
      </c>
      <c r="J33" s="97">
        <f>ROUND(((SUM(BE138:BE278))*I33),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ROUND((SUM(BF138:BF278)),  2)</f>
        <v>103466.57</v>
      </c>
      <c r="G34" s="26"/>
      <c r="H34" s="26"/>
      <c r="I34" s="101">
        <v>0.2</v>
      </c>
      <c r="J34" s="100">
        <f>ROUND(((SUM(BF138:BF278))*I34),  2)</f>
        <v>20693.310000000001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ROUND((SUM(BG138:BG278)),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ROUND((SUM(BH138:BH278)),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ROUND((SUM(BI138:BI278)),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124159.88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SO-01A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J138</f>
        <v>103466.57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2:12" s="9" customFormat="1" ht="24.9" hidden="1" customHeight="1">
      <c r="B97" s="113"/>
      <c r="D97" s="114" t="s">
        <v>139</v>
      </c>
      <c r="E97" s="115"/>
      <c r="F97" s="115"/>
      <c r="G97" s="115"/>
      <c r="H97" s="115"/>
      <c r="I97" s="115"/>
      <c r="J97" s="116">
        <f>J139</f>
        <v>59392.93</v>
      </c>
      <c r="L97" s="113"/>
    </row>
    <row r="98" spans="2:12" s="10" customFormat="1" ht="19.95" hidden="1" customHeight="1">
      <c r="B98" s="117"/>
      <c r="D98" s="118" t="s">
        <v>140</v>
      </c>
      <c r="E98" s="119"/>
      <c r="F98" s="119"/>
      <c r="G98" s="119"/>
      <c r="H98" s="119"/>
      <c r="I98" s="119"/>
      <c r="J98" s="120">
        <f>J140</f>
        <v>2105.35</v>
      </c>
      <c r="L98" s="117"/>
    </row>
    <row r="99" spans="2:12" s="10" customFormat="1" ht="19.95" hidden="1" customHeight="1">
      <c r="B99" s="117"/>
      <c r="D99" s="118" t="s">
        <v>141</v>
      </c>
      <c r="E99" s="119"/>
      <c r="F99" s="119"/>
      <c r="G99" s="119"/>
      <c r="H99" s="119"/>
      <c r="I99" s="119"/>
      <c r="J99" s="120">
        <f>J150</f>
        <v>12774.15</v>
      </c>
      <c r="L99" s="117"/>
    </row>
    <row r="100" spans="2:12" s="10" customFormat="1" ht="19.95" hidden="1" customHeight="1">
      <c r="B100" s="117"/>
      <c r="D100" s="118" t="s">
        <v>142</v>
      </c>
      <c r="E100" s="119"/>
      <c r="F100" s="119"/>
      <c r="G100" s="119"/>
      <c r="H100" s="119"/>
      <c r="I100" s="119"/>
      <c r="J100" s="120">
        <f>J160</f>
        <v>11462.040000000003</v>
      </c>
      <c r="L100" s="117"/>
    </row>
    <row r="101" spans="2:12" s="10" customFormat="1" ht="19.95" hidden="1" customHeight="1">
      <c r="B101" s="117"/>
      <c r="D101" s="118" t="s">
        <v>143</v>
      </c>
      <c r="E101" s="119"/>
      <c r="F101" s="119"/>
      <c r="G101" s="119"/>
      <c r="H101" s="119"/>
      <c r="I101" s="119"/>
      <c r="J101" s="120">
        <f>J167</f>
        <v>2791.5</v>
      </c>
      <c r="L101" s="117"/>
    </row>
    <row r="102" spans="2:12" s="10" customFormat="1" ht="19.95" hidden="1" customHeight="1">
      <c r="B102" s="117"/>
      <c r="D102" s="118" t="s">
        <v>144</v>
      </c>
      <c r="E102" s="119"/>
      <c r="F102" s="119"/>
      <c r="G102" s="119"/>
      <c r="H102" s="119"/>
      <c r="I102" s="119"/>
      <c r="J102" s="120">
        <f>J174</f>
        <v>26910.759999999995</v>
      </c>
      <c r="L102" s="117"/>
    </row>
    <row r="103" spans="2:12" s="10" customFormat="1" ht="19.95" hidden="1" customHeight="1">
      <c r="B103" s="117"/>
      <c r="D103" s="118" t="s">
        <v>145</v>
      </c>
      <c r="E103" s="119"/>
      <c r="F103" s="119"/>
      <c r="G103" s="119"/>
      <c r="H103" s="119"/>
      <c r="I103" s="119"/>
      <c r="J103" s="120">
        <f>J190</f>
        <v>1946.8999999999999</v>
      </c>
      <c r="L103" s="117"/>
    </row>
    <row r="104" spans="2:12" s="10" customFormat="1" ht="19.95" hidden="1" customHeight="1">
      <c r="B104" s="117"/>
      <c r="D104" s="118" t="s">
        <v>146</v>
      </c>
      <c r="E104" s="119"/>
      <c r="F104" s="119"/>
      <c r="G104" s="119"/>
      <c r="H104" s="119"/>
      <c r="I104" s="119"/>
      <c r="J104" s="120">
        <f>J194</f>
        <v>1402.23</v>
      </c>
      <c r="L104" s="117"/>
    </row>
    <row r="105" spans="2:12" s="9" customFormat="1" ht="24.9" hidden="1" customHeight="1">
      <c r="B105" s="113"/>
      <c r="D105" s="114" t="s">
        <v>147</v>
      </c>
      <c r="E105" s="115"/>
      <c r="F105" s="115"/>
      <c r="G105" s="115"/>
      <c r="H105" s="115"/>
      <c r="I105" s="115"/>
      <c r="J105" s="116">
        <f>J196</f>
        <v>44073.640000000007</v>
      </c>
      <c r="L105" s="113"/>
    </row>
    <row r="106" spans="2:12" s="10" customFormat="1" ht="19.95" hidden="1" customHeight="1">
      <c r="B106" s="117"/>
      <c r="D106" s="118" t="s">
        <v>148</v>
      </c>
      <c r="E106" s="119"/>
      <c r="F106" s="119"/>
      <c r="G106" s="119"/>
      <c r="H106" s="119"/>
      <c r="I106" s="119"/>
      <c r="J106" s="120">
        <f>J197</f>
        <v>1855.19</v>
      </c>
      <c r="L106" s="117"/>
    </row>
    <row r="107" spans="2:12" s="10" customFormat="1" ht="19.95" hidden="1" customHeight="1">
      <c r="B107" s="117"/>
      <c r="D107" s="118" t="s">
        <v>149</v>
      </c>
      <c r="E107" s="119"/>
      <c r="F107" s="119"/>
      <c r="G107" s="119"/>
      <c r="H107" s="119"/>
      <c r="I107" s="119"/>
      <c r="J107" s="120">
        <f>J203</f>
        <v>5795.119999999999</v>
      </c>
      <c r="L107" s="117"/>
    </row>
    <row r="108" spans="2:12" s="10" customFormat="1" ht="19.95" hidden="1" customHeight="1">
      <c r="B108" s="117"/>
      <c r="D108" s="118" t="s">
        <v>150</v>
      </c>
      <c r="E108" s="119"/>
      <c r="F108" s="119"/>
      <c r="G108" s="119"/>
      <c r="H108" s="119"/>
      <c r="I108" s="119"/>
      <c r="J108" s="120">
        <f>J212</f>
        <v>10150.41</v>
      </c>
      <c r="L108" s="117"/>
    </row>
    <row r="109" spans="2:12" s="10" customFormat="1" ht="19.95" hidden="1" customHeight="1">
      <c r="B109" s="117"/>
      <c r="D109" s="118" t="s">
        <v>151</v>
      </c>
      <c r="E109" s="119"/>
      <c r="F109" s="119"/>
      <c r="G109" s="119"/>
      <c r="H109" s="119"/>
      <c r="I109" s="119"/>
      <c r="J109" s="120">
        <f>J222</f>
        <v>7528.9</v>
      </c>
      <c r="L109" s="117"/>
    </row>
    <row r="110" spans="2:12" s="10" customFormat="1" ht="19.95" hidden="1" customHeight="1">
      <c r="B110" s="117"/>
      <c r="D110" s="118" t="s">
        <v>152</v>
      </c>
      <c r="E110" s="119"/>
      <c r="F110" s="119"/>
      <c r="G110" s="119"/>
      <c r="H110" s="119"/>
      <c r="I110" s="119"/>
      <c r="J110" s="120">
        <f>J228</f>
        <v>2266.81</v>
      </c>
      <c r="L110" s="117"/>
    </row>
    <row r="111" spans="2:12" s="10" customFormat="1" ht="19.95" hidden="1" customHeight="1">
      <c r="B111" s="117"/>
      <c r="D111" s="118" t="s">
        <v>153</v>
      </c>
      <c r="E111" s="119"/>
      <c r="F111" s="119"/>
      <c r="G111" s="119"/>
      <c r="H111" s="119"/>
      <c r="I111" s="119"/>
      <c r="J111" s="120">
        <f>J231</f>
        <v>1921.9</v>
      </c>
      <c r="L111" s="117"/>
    </row>
    <row r="112" spans="2:12" s="10" customFormat="1" ht="19.95" hidden="1" customHeight="1">
      <c r="B112" s="117"/>
      <c r="D112" s="118" t="s">
        <v>154</v>
      </c>
      <c r="E112" s="119"/>
      <c r="F112" s="119"/>
      <c r="G112" s="119"/>
      <c r="H112" s="119"/>
      <c r="I112" s="119"/>
      <c r="J112" s="120">
        <f>J238</f>
        <v>7237.73</v>
      </c>
      <c r="L112" s="117"/>
    </row>
    <row r="113" spans="1:31" s="10" customFormat="1" ht="19.95" hidden="1" customHeight="1">
      <c r="B113" s="117"/>
      <c r="D113" s="118" t="s">
        <v>155</v>
      </c>
      <c r="E113" s="119"/>
      <c r="F113" s="119"/>
      <c r="G113" s="119"/>
      <c r="H113" s="119"/>
      <c r="I113" s="119"/>
      <c r="J113" s="120">
        <f>J251</f>
        <v>306.63</v>
      </c>
      <c r="L113" s="117"/>
    </row>
    <row r="114" spans="1:31" s="10" customFormat="1" ht="19.95" hidden="1" customHeight="1">
      <c r="B114" s="117"/>
      <c r="D114" s="118" t="s">
        <v>156</v>
      </c>
      <c r="E114" s="119"/>
      <c r="F114" s="119"/>
      <c r="G114" s="119"/>
      <c r="H114" s="119"/>
      <c r="I114" s="119"/>
      <c r="J114" s="120">
        <f>J253</f>
        <v>892.51</v>
      </c>
      <c r="L114" s="117"/>
    </row>
    <row r="115" spans="1:31" s="10" customFormat="1" ht="19.95" hidden="1" customHeight="1">
      <c r="B115" s="117"/>
      <c r="D115" s="118" t="s">
        <v>157</v>
      </c>
      <c r="E115" s="119"/>
      <c r="F115" s="119"/>
      <c r="G115" s="119"/>
      <c r="H115" s="119"/>
      <c r="I115" s="119"/>
      <c r="J115" s="120">
        <f>J264</f>
        <v>1982.92</v>
      </c>
      <c r="L115" s="117"/>
    </row>
    <row r="116" spans="1:31" s="10" customFormat="1" ht="19.95" hidden="1" customHeight="1">
      <c r="B116" s="117"/>
      <c r="D116" s="118" t="s">
        <v>158</v>
      </c>
      <c r="E116" s="119"/>
      <c r="F116" s="119"/>
      <c r="G116" s="119"/>
      <c r="H116" s="119"/>
      <c r="I116" s="119"/>
      <c r="J116" s="120">
        <f>J268</f>
        <v>1098.94</v>
      </c>
      <c r="L116" s="117"/>
    </row>
    <row r="117" spans="1:31" s="10" customFormat="1" ht="19.95" hidden="1" customHeight="1">
      <c r="B117" s="117"/>
      <c r="D117" s="118" t="s">
        <v>159</v>
      </c>
      <c r="E117" s="119"/>
      <c r="F117" s="119"/>
      <c r="G117" s="119"/>
      <c r="H117" s="119"/>
      <c r="I117" s="119"/>
      <c r="J117" s="120">
        <f>J272</f>
        <v>2085.29</v>
      </c>
      <c r="L117" s="117"/>
    </row>
    <row r="118" spans="1:31" s="10" customFormat="1" ht="19.95" hidden="1" customHeight="1">
      <c r="B118" s="117"/>
      <c r="D118" s="118" t="s">
        <v>160</v>
      </c>
      <c r="E118" s="119"/>
      <c r="F118" s="119"/>
      <c r="G118" s="119"/>
      <c r="H118" s="119"/>
      <c r="I118" s="119"/>
      <c r="J118" s="120">
        <f>J276</f>
        <v>951.29</v>
      </c>
      <c r="L118" s="117"/>
    </row>
    <row r="119" spans="1:31" s="2" customFormat="1" ht="21.75" hidden="1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6.9" hidden="1" customHeight="1">
      <c r="A120" s="26"/>
      <c r="B120" s="44"/>
      <c r="C120" s="45"/>
      <c r="D120" s="45"/>
      <c r="E120" s="45"/>
      <c r="F120" s="45"/>
      <c r="G120" s="45"/>
      <c r="H120" s="45"/>
      <c r="I120" s="45"/>
      <c r="J120" s="45"/>
      <c r="K120" s="45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ht="10.199999999999999" hidden="1"/>
    <row r="122" spans="1:31" ht="10.199999999999999" hidden="1"/>
    <row r="123" spans="1:31" ht="10.199999999999999" hidden="1"/>
    <row r="124" spans="1:31" s="2" customFormat="1" ht="6.9" customHeight="1">
      <c r="A124" s="26"/>
      <c r="B124" s="46"/>
      <c r="C124" s="47"/>
      <c r="D124" s="47"/>
      <c r="E124" s="47"/>
      <c r="F124" s="47"/>
      <c r="G124" s="47"/>
      <c r="H124" s="47"/>
      <c r="I124" s="47"/>
      <c r="J124" s="47"/>
      <c r="K124" s="47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24.9" customHeight="1">
      <c r="A125" s="26"/>
      <c r="B125" s="27"/>
      <c r="C125" s="18" t="s">
        <v>161</v>
      </c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2" customHeight="1">
      <c r="A127" s="26"/>
      <c r="B127" s="27"/>
      <c r="C127" s="23" t="s">
        <v>13</v>
      </c>
      <c r="D127" s="26"/>
      <c r="E127" s="26"/>
      <c r="F127" s="26"/>
      <c r="G127" s="26"/>
      <c r="H127" s="26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6.5" customHeight="1">
      <c r="A128" s="26"/>
      <c r="B128" s="27"/>
      <c r="C128" s="26"/>
      <c r="D128" s="26"/>
      <c r="E128" s="211" t="str">
        <f>E7</f>
        <v>Prestúpne Bývanie JELKA</v>
      </c>
      <c r="F128" s="212"/>
      <c r="G128" s="212"/>
      <c r="H128" s="212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2" customHeight="1">
      <c r="A129" s="26"/>
      <c r="B129" s="27"/>
      <c r="C129" s="23" t="s">
        <v>132</v>
      </c>
      <c r="D129" s="26"/>
      <c r="E129" s="26"/>
      <c r="F129" s="26"/>
      <c r="G129" s="26"/>
      <c r="H129" s="26"/>
      <c r="I129" s="26"/>
      <c r="J129" s="26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6.5" customHeight="1">
      <c r="A130" s="26"/>
      <c r="B130" s="27"/>
      <c r="C130" s="26"/>
      <c r="D130" s="26"/>
      <c r="E130" s="177" t="str">
        <f>E9</f>
        <v>SO-01A - Rozpočet</v>
      </c>
      <c r="F130" s="213"/>
      <c r="G130" s="213"/>
      <c r="H130" s="213"/>
      <c r="I130" s="26"/>
      <c r="J130" s="26"/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6.9" customHeight="1">
      <c r="A131" s="26"/>
      <c r="B131" s="27"/>
      <c r="C131" s="26"/>
      <c r="D131" s="26"/>
      <c r="E131" s="26"/>
      <c r="F131" s="26"/>
      <c r="G131" s="26"/>
      <c r="H131" s="26"/>
      <c r="I131" s="26"/>
      <c r="J131" s="26"/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12" customHeight="1">
      <c r="A132" s="26"/>
      <c r="B132" s="27"/>
      <c r="C132" s="23" t="s">
        <v>17</v>
      </c>
      <c r="D132" s="26"/>
      <c r="E132" s="26"/>
      <c r="F132" s="21" t="str">
        <f>F12</f>
        <v xml:space="preserve"> </v>
      </c>
      <c r="G132" s="26"/>
      <c r="H132" s="26"/>
      <c r="I132" s="23" t="s">
        <v>19</v>
      </c>
      <c r="J132" s="52" t="str">
        <f>IF(J12="","",J12)</f>
        <v>1. 3. 2022</v>
      </c>
      <c r="K132" s="26"/>
      <c r="L132" s="3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6.9" customHeight="1">
      <c r="A133" s="26"/>
      <c r="B133" s="27"/>
      <c r="C133" s="26"/>
      <c r="D133" s="26"/>
      <c r="E133" s="26"/>
      <c r="F133" s="26"/>
      <c r="G133" s="26"/>
      <c r="H133" s="26"/>
      <c r="I133" s="26"/>
      <c r="J133" s="26"/>
      <c r="K133" s="26"/>
      <c r="L133" s="39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15.15" customHeight="1">
      <c r="A134" s="26"/>
      <c r="B134" s="27"/>
      <c r="C134" s="23" t="s">
        <v>21</v>
      </c>
      <c r="D134" s="26"/>
      <c r="E134" s="26"/>
      <c r="F134" s="21" t="str">
        <f>E15</f>
        <v xml:space="preserve"> </v>
      </c>
      <c r="G134" s="26"/>
      <c r="H134" s="26"/>
      <c r="I134" s="23" t="s">
        <v>25</v>
      </c>
      <c r="J134" s="24" t="str">
        <f>E21</f>
        <v xml:space="preserve"> </v>
      </c>
      <c r="K134" s="26"/>
      <c r="L134" s="39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2" customFormat="1" ht="15.15" customHeight="1">
      <c r="A135" s="26"/>
      <c r="B135" s="27"/>
      <c r="C135" s="23" t="s">
        <v>24</v>
      </c>
      <c r="D135" s="26"/>
      <c r="E135" s="26"/>
      <c r="F135" s="21" t="str">
        <f>IF(E18="","",E18)</f>
        <v xml:space="preserve"> </v>
      </c>
      <c r="G135" s="26"/>
      <c r="H135" s="26"/>
      <c r="I135" s="23" t="s">
        <v>27</v>
      </c>
      <c r="J135" s="24" t="str">
        <f>E24</f>
        <v xml:space="preserve"> </v>
      </c>
      <c r="K135" s="26"/>
      <c r="L135" s="39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5" s="2" customFormat="1" ht="10.35" customHeight="1">
      <c r="A136" s="26"/>
      <c r="B136" s="27"/>
      <c r="C136" s="26"/>
      <c r="D136" s="26"/>
      <c r="E136" s="26"/>
      <c r="F136" s="26"/>
      <c r="G136" s="26"/>
      <c r="H136" s="26"/>
      <c r="I136" s="26"/>
      <c r="J136" s="26"/>
      <c r="K136" s="26"/>
      <c r="L136" s="39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</row>
    <row r="137" spans="1:65" s="11" customFormat="1" ht="29.25" customHeight="1">
      <c r="A137" s="121"/>
      <c r="B137" s="122"/>
      <c r="C137" s="123" t="s">
        <v>162</v>
      </c>
      <c r="D137" s="124" t="s">
        <v>54</v>
      </c>
      <c r="E137" s="124" t="s">
        <v>50</v>
      </c>
      <c r="F137" s="124" t="s">
        <v>51</v>
      </c>
      <c r="G137" s="124" t="s">
        <v>163</v>
      </c>
      <c r="H137" s="124" t="s">
        <v>164</v>
      </c>
      <c r="I137" s="124" t="s">
        <v>165</v>
      </c>
      <c r="J137" s="125" t="s">
        <v>136</v>
      </c>
      <c r="K137" s="126" t="s">
        <v>166</v>
      </c>
      <c r="L137" s="127"/>
      <c r="M137" s="59" t="s">
        <v>1</v>
      </c>
      <c r="N137" s="60" t="s">
        <v>33</v>
      </c>
      <c r="O137" s="60" t="s">
        <v>167</v>
      </c>
      <c r="P137" s="60" t="s">
        <v>168</v>
      </c>
      <c r="Q137" s="60" t="s">
        <v>169</v>
      </c>
      <c r="R137" s="60" t="s">
        <v>170</v>
      </c>
      <c r="S137" s="60" t="s">
        <v>171</v>
      </c>
      <c r="T137" s="61" t="s">
        <v>172</v>
      </c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</row>
    <row r="138" spans="1:65" s="2" customFormat="1" ht="22.8" customHeight="1">
      <c r="A138" s="26"/>
      <c r="B138" s="27"/>
      <c r="C138" s="66" t="s">
        <v>137</v>
      </c>
      <c r="D138" s="26"/>
      <c r="E138" s="26"/>
      <c r="F138" s="26"/>
      <c r="G138" s="26"/>
      <c r="H138" s="26"/>
      <c r="I138" s="26"/>
      <c r="J138" s="128">
        <f>BK138</f>
        <v>103466.57</v>
      </c>
      <c r="K138" s="26"/>
      <c r="L138" s="27"/>
      <c r="M138" s="62"/>
      <c r="N138" s="53"/>
      <c r="O138" s="63"/>
      <c r="P138" s="129">
        <f>P139+P196</f>
        <v>4517.5890532900003</v>
      </c>
      <c r="Q138" s="63"/>
      <c r="R138" s="129">
        <f>R139+R196</f>
        <v>630.67144459600934</v>
      </c>
      <c r="S138" s="63"/>
      <c r="T138" s="130">
        <f>T139+T196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T138" s="14" t="s">
        <v>68</v>
      </c>
      <c r="AU138" s="14" t="s">
        <v>138</v>
      </c>
      <c r="BK138" s="131">
        <f>BK139+BK196</f>
        <v>103466.57</v>
      </c>
    </row>
    <row r="139" spans="1:65" s="12" customFormat="1" ht="25.95" customHeight="1">
      <c r="B139" s="132"/>
      <c r="D139" s="133" t="s">
        <v>68</v>
      </c>
      <c r="E139" s="134" t="s">
        <v>173</v>
      </c>
      <c r="F139" s="134" t="s">
        <v>174</v>
      </c>
      <c r="J139" s="135">
        <f>BK139</f>
        <v>59392.93</v>
      </c>
      <c r="L139" s="132"/>
      <c r="M139" s="136"/>
      <c r="N139" s="137"/>
      <c r="O139" s="137"/>
      <c r="P139" s="138">
        <f>P140+P150+P160+P167+P174+P190+P194</f>
        <v>3474.2781910100002</v>
      </c>
      <c r="Q139" s="137"/>
      <c r="R139" s="138">
        <f>R140+R150+R160+R167+R174+R190+R194</f>
        <v>445.80096584560897</v>
      </c>
      <c r="S139" s="137"/>
      <c r="T139" s="139">
        <f>T140+T150+T160+T167+T174+T190+T194</f>
        <v>0</v>
      </c>
      <c r="AR139" s="133" t="s">
        <v>77</v>
      </c>
      <c r="AT139" s="140" t="s">
        <v>68</v>
      </c>
      <c r="AU139" s="140" t="s">
        <v>69</v>
      </c>
      <c r="AY139" s="133" t="s">
        <v>175</v>
      </c>
      <c r="BK139" s="141">
        <f>BK140+BK150+BK160+BK167+BK174+BK190+BK194</f>
        <v>59392.93</v>
      </c>
    </row>
    <row r="140" spans="1:65" s="12" customFormat="1" ht="22.8" customHeight="1">
      <c r="B140" s="132"/>
      <c r="D140" s="133" t="s">
        <v>68</v>
      </c>
      <c r="E140" s="142" t="s">
        <v>77</v>
      </c>
      <c r="F140" s="142" t="s">
        <v>176</v>
      </c>
      <c r="J140" s="143">
        <f>BK140</f>
        <v>2105.35</v>
      </c>
      <c r="L140" s="132"/>
      <c r="M140" s="136"/>
      <c r="N140" s="137"/>
      <c r="O140" s="137"/>
      <c r="P140" s="138">
        <f>SUM(P141:P149)</f>
        <v>205.0401804</v>
      </c>
      <c r="Q140" s="137"/>
      <c r="R140" s="138">
        <f>SUM(R141:R149)</f>
        <v>0</v>
      </c>
      <c r="S140" s="137"/>
      <c r="T140" s="139">
        <f>SUM(T141:T149)</f>
        <v>0</v>
      </c>
      <c r="AR140" s="133" t="s">
        <v>77</v>
      </c>
      <c r="AT140" s="140" t="s">
        <v>68</v>
      </c>
      <c r="AU140" s="140" t="s">
        <v>77</v>
      </c>
      <c r="AY140" s="133" t="s">
        <v>175</v>
      </c>
      <c r="BK140" s="141">
        <f>SUM(BK141:BK149)</f>
        <v>2105.35</v>
      </c>
    </row>
    <row r="141" spans="1:65" s="2" customFormat="1" ht="33" customHeight="1">
      <c r="A141" s="26"/>
      <c r="B141" s="144"/>
      <c r="C141" s="145" t="s">
        <v>77</v>
      </c>
      <c r="D141" s="145" t="s">
        <v>177</v>
      </c>
      <c r="E141" s="146" t="s">
        <v>178</v>
      </c>
      <c r="F141" s="147" t="s">
        <v>179</v>
      </c>
      <c r="G141" s="148" t="s">
        <v>180</v>
      </c>
      <c r="H141" s="149">
        <v>75.945999999999998</v>
      </c>
      <c r="I141" s="150">
        <v>0.53</v>
      </c>
      <c r="J141" s="150">
        <f t="shared" ref="J141:J149" si="0">ROUND(I141*H141,2)</f>
        <v>40.25</v>
      </c>
      <c r="K141" s="151"/>
      <c r="L141" s="27"/>
      <c r="M141" s="152" t="s">
        <v>1</v>
      </c>
      <c r="N141" s="153" t="s">
        <v>35</v>
      </c>
      <c r="O141" s="154">
        <v>1.2999999999999999E-2</v>
      </c>
      <c r="P141" s="154">
        <f t="shared" ref="P141:P149" si="1">O141*H141</f>
        <v>0.9872979999999999</v>
      </c>
      <c r="Q141" s="154">
        <v>0</v>
      </c>
      <c r="R141" s="154">
        <f t="shared" ref="R141:R149" si="2">Q141*H141</f>
        <v>0</v>
      </c>
      <c r="S141" s="154">
        <v>0</v>
      </c>
      <c r="T141" s="155">
        <f t="shared" ref="T141:T149" si="3"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181</v>
      </c>
      <c r="AT141" s="156" t="s">
        <v>177</v>
      </c>
      <c r="AU141" s="156" t="s">
        <v>182</v>
      </c>
      <c r="AY141" s="14" t="s">
        <v>175</v>
      </c>
      <c r="BE141" s="157">
        <f t="shared" ref="BE141:BE149" si="4">IF(N141="základná",J141,0)</f>
        <v>0</v>
      </c>
      <c r="BF141" s="157">
        <f t="shared" ref="BF141:BF149" si="5">IF(N141="znížená",J141,0)</f>
        <v>40.25</v>
      </c>
      <c r="BG141" s="157">
        <f t="shared" ref="BG141:BG149" si="6">IF(N141="zákl. prenesená",J141,0)</f>
        <v>0</v>
      </c>
      <c r="BH141" s="157">
        <f t="shared" ref="BH141:BH149" si="7">IF(N141="zníž. prenesená",J141,0)</f>
        <v>0</v>
      </c>
      <c r="BI141" s="157">
        <f t="shared" ref="BI141:BI149" si="8">IF(N141="nulová",J141,0)</f>
        <v>0</v>
      </c>
      <c r="BJ141" s="14" t="s">
        <v>182</v>
      </c>
      <c r="BK141" s="157">
        <f t="shared" ref="BK141:BK149" si="9">ROUND(I141*H141,2)</f>
        <v>40.25</v>
      </c>
      <c r="BL141" s="14" t="s">
        <v>181</v>
      </c>
      <c r="BM141" s="156" t="s">
        <v>182</v>
      </c>
    </row>
    <row r="142" spans="1:65" s="2" customFormat="1" ht="21.75" customHeight="1">
      <c r="A142" s="26"/>
      <c r="B142" s="144"/>
      <c r="C142" s="145" t="s">
        <v>182</v>
      </c>
      <c r="D142" s="145" t="s">
        <v>177</v>
      </c>
      <c r="E142" s="146" t="s">
        <v>183</v>
      </c>
      <c r="F142" s="147" t="s">
        <v>184</v>
      </c>
      <c r="G142" s="148" t="s">
        <v>180</v>
      </c>
      <c r="H142" s="149">
        <v>53.890999999999998</v>
      </c>
      <c r="I142" s="150">
        <v>15.81</v>
      </c>
      <c r="J142" s="150">
        <f t="shared" si="0"/>
        <v>852.02</v>
      </c>
      <c r="K142" s="151"/>
      <c r="L142" s="27"/>
      <c r="M142" s="152" t="s">
        <v>1</v>
      </c>
      <c r="N142" s="153" t="s">
        <v>35</v>
      </c>
      <c r="O142" s="154">
        <v>2.5139999999999998</v>
      </c>
      <c r="P142" s="154">
        <f t="shared" si="1"/>
        <v>135.48197399999998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181</v>
      </c>
      <c r="AT142" s="156" t="s">
        <v>177</v>
      </c>
      <c r="AU142" s="156" t="s">
        <v>182</v>
      </c>
      <c r="AY142" s="14" t="s">
        <v>175</v>
      </c>
      <c r="BE142" s="157">
        <f t="shared" si="4"/>
        <v>0</v>
      </c>
      <c r="BF142" s="157">
        <f t="shared" si="5"/>
        <v>852.02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4" t="s">
        <v>182</v>
      </c>
      <c r="BK142" s="157">
        <f t="shared" si="9"/>
        <v>852.02</v>
      </c>
      <c r="BL142" s="14" t="s">
        <v>181</v>
      </c>
      <c r="BM142" s="156" t="s">
        <v>181</v>
      </c>
    </row>
    <row r="143" spans="1:65" s="2" customFormat="1" ht="37.799999999999997" customHeight="1">
      <c r="A143" s="26"/>
      <c r="B143" s="144"/>
      <c r="C143" s="145" t="s">
        <v>185</v>
      </c>
      <c r="D143" s="145" t="s">
        <v>177</v>
      </c>
      <c r="E143" s="146" t="s">
        <v>186</v>
      </c>
      <c r="F143" s="147" t="s">
        <v>187</v>
      </c>
      <c r="G143" s="148" t="s">
        <v>180</v>
      </c>
      <c r="H143" s="149">
        <v>53.890999999999998</v>
      </c>
      <c r="I143" s="150">
        <v>4.47</v>
      </c>
      <c r="J143" s="150">
        <f t="shared" si="0"/>
        <v>240.89</v>
      </c>
      <c r="K143" s="151"/>
      <c r="L143" s="27"/>
      <c r="M143" s="152" t="s">
        <v>1</v>
      </c>
      <c r="N143" s="153" t="s">
        <v>35</v>
      </c>
      <c r="O143" s="154">
        <v>0.61299999999999999</v>
      </c>
      <c r="P143" s="154">
        <f t="shared" si="1"/>
        <v>33.035182999999996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181</v>
      </c>
      <c r="AT143" s="156" t="s">
        <v>177</v>
      </c>
      <c r="AU143" s="156" t="s">
        <v>182</v>
      </c>
      <c r="AY143" s="14" t="s">
        <v>175</v>
      </c>
      <c r="BE143" s="157">
        <f t="shared" si="4"/>
        <v>0</v>
      </c>
      <c r="BF143" s="157">
        <f t="shared" si="5"/>
        <v>240.89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4" t="s">
        <v>182</v>
      </c>
      <c r="BK143" s="157">
        <f t="shared" si="9"/>
        <v>240.89</v>
      </c>
      <c r="BL143" s="14" t="s">
        <v>181</v>
      </c>
      <c r="BM143" s="156" t="s">
        <v>188</v>
      </c>
    </row>
    <row r="144" spans="1:65" s="2" customFormat="1" ht="24.15" customHeight="1">
      <c r="A144" s="26"/>
      <c r="B144" s="144"/>
      <c r="C144" s="145" t="s">
        <v>181</v>
      </c>
      <c r="D144" s="145" t="s">
        <v>177</v>
      </c>
      <c r="E144" s="146" t="s">
        <v>189</v>
      </c>
      <c r="F144" s="147" t="s">
        <v>190</v>
      </c>
      <c r="G144" s="148" t="s">
        <v>180</v>
      </c>
      <c r="H144" s="149">
        <v>53.890999999999998</v>
      </c>
      <c r="I144" s="150">
        <v>0.82</v>
      </c>
      <c r="J144" s="150">
        <f t="shared" si="0"/>
        <v>44.19</v>
      </c>
      <c r="K144" s="151"/>
      <c r="L144" s="27"/>
      <c r="M144" s="152" t="s">
        <v>1</v>
      </c>
      <c r="N144" s="153" t="s">
        <v>35</v>
      </c>
      <c r="O144" s="154">
        <v>6.9000000000000006E-2</v>
      </c>
      <c r="P144" s="154">
        <f t="shared" si="1"/>
        <v>3.7184790000000003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181</v>
      </c>
      <c r="AT144" s="156" t="s">
        <v>177</v>
      </c>
      <c r="AU144" s="156" t="s">
        <v>182</v>
      </c>
      <c r="AY144" s="14" t="s">
        <v>175</v>
      </c>
      <c r="BE144" s="157">
        <f t="shared" si="4"/>
        <v>0</v>
      </c>
      <c r="BF144" s="157">
        <f t="shared" si="5"/>
        <v>44.19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4" t="s">
        <v>182</v>
      </c>
      <c r="BK144" s="157">
        <f t="shared" si="9"/>
        <v>44.19</v>
      </c>
      <c r="BL144" s="14" t="s">
        <v>181</v>
      </c>
      <c r="BM144" s="156" t="s">
        <v>191</v>
      </c>
    </row>
    <row r="145" spans="1:65" s="2" customFormat="1" ht="37.799999999999997" customHeight="1">
      <c r="A145" s="26"/>
      <c r="B145" s="144"/>
      <c r="C145" s="145" t="s">
        <v>192</v>
      </c>
      <c r="D145" s="145" t="s">
        <v>177</v>
      </c>
      <c r="E145" s="146" t="s">
        <v>193</v>
      </c>
      <c r="F145" s="147" t="s">
        <v>194</v>
      </c>
      <c r="G145" s="148" t="s">
        <v>180</v>
      </c>
      <c r="H145" s="149">
        <v>53.890999999999998</v>
      </c>
      <c r="I145" s="150">
        <v>2.89</v>
      </c>
      <c r="J145" s="150">
        <f t="shared" si="0"/>
        <v>155.74</v>
      </c>
      <c r="K145" s="151"/>
      <c r="L145" s="27"/>
      <c r="M145" s="152" t="s">
        <v>1</v>
      </c>
      <c r="N145" s="153" t="s">
        <v>35</v>
      </c>
      <c r="O145" s="154">
        <v>9.8000000000000004E-2</v>
      </c>
      <c r="P145" s="154">
        <f t="shared" si="1"/>
        <v>5.2813179999999997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181</v>
      </c>
      <c r="AT145" s="156" t="s">
        <v>177</v>
      </c>
      <c r="AU145" s="156" t="s">
        <v>182</v>
      </c>
      <c r="AY145" s="14" t="s">
        <v>175</v>
      </c>
      <c r="BE145" s="157">
        <f t="shared" si="4"/>
        <v>0</v>
      </c>
      <c r="BF145" s="157">
        <f t="shared" si="5"/>
        <v>155.74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4" t="s">
        <v>182</v>
      </c>
      <c r="BK145" s="157">
        <f t="shared" si="9"/>
        <v>155.74</v>
      </c>
      <c r="BL145" s="14" t="s">
        <v>181</v>
      </c>
      <c r="BM145" s="156" t="s">
        <v>195</v>
      </c>
    </row>
    <row r="146" spans="1:65" s="2" customFormat="1" ht="16.5" customHeight="1">
      <c r="A146" s="26"/>
      <c r="B146" s="144"/>
      <c r="C146" s="145" t="s">
        <v>188</v>
      </c>
      <c r="D146" s="145" t="s">
        <v>177</v>
      </c>
      <c r="E146" s="146" t="s">
        <v>196</v>
      </c>
      <c r="F146" s="147" t="s">
        <v>197</v>
      </c>
      <c r="G146" s="148" t="s">
        <v>180</v>
      </c>
      <c r="H146" s="149">
        <v>161.673</v>
      </c>
      <c r="I146" s="150">
        <v>0.38</v>
      </c>
      <c r="J146" s="150">
        <f t="shared" si="0"/>
        <v>61.44</v>
      </c>
      <c r="K146" s="151"/>
      <c r="L146" s="27"/>
      <c r="M146" s="152" t="s">
        <v>1</v>
      </c>
      <c r="N146" s="153" t="s">
        <v>35</v>
      </c>
      <c r="O146" s="154">
        <v>8.9999999999999993E-3</v>
      </c>
      <c r="P146" s="154">
        <f t="shared" si="1"/>
        <v>1.4550569999999998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181</v>
      </c>
      <c r="AT146" s="156" t="s">
        <v>177</v>
      </c>
      <c r="AU146" s="156" t="s">
        <v>182</v>
      </c>
      <c r="AY146" s="14" t="s">
        <v>175</v>
      </c>
      <c r="BE146" s="157">
        <f t="shared" si="4"/>
        <v>0</v>
      </c>
      <c r="BF146" s="157">
        <f t="shared" si="5"/>
        <v>61.44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4" t="s">
        <v>182</v>
      </c>
      <c r="BK146" s="157">
        <f t="shared" si="9"/>
        <v>61.44</v>
      </c>
      <c r="BL146" s="14" t="s">
        <v>181</v>
      </c>
      <c r="BM146" s="156" t="s">
        <v>198</v>
      </c>
    </row>
    <row r="147" spans="1:65" s="2" customFormat="1" ht="24.15" customHeight="1">
      <c r="A147" s="26"/>
      <c r="B147" s="144"/>
      <c r="C147" s="145" t="s">
        <v>199</v>
      </c>
      <c r="D147" s="145" t="s">
        <v>177</v>
      </c>
      <c r="E147" s="146" t="s">
        <v>200</v>
      </c>
      <c r="F147" s="147" t="s">
        <v>201</v>
      </c>
      <c r="G147" s="148" t="s">
        <v>180</v>
      </c>
      <c r="H147" s="149">
        <v>53.890999999999998</v>
      </c>
      <c r="I147" s="150">
        <v>3.82</v>
      </c>
      <c r="J147" s="150">
        <f t="shared" si="0"/>
        <v>205.86</v>
      </c>
      <c r="K147" s="151"/>
      <c r="L147" s="27"/>
      <c r="M147" s="152" t="s">
        <v>1</v>
      </c>
      <c r="N147" s="153" t="s">
        <v>35</v>
      </c>
      <c r="O147" s="154">
        <v>0.46539999999999998</v>
      </c>
      <c r="P147" s="154">
        <f t="shared" si="1"/>
        <v>25.080871399999999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181</v>
      </c>
      <c r="AT147" s="156" t="s">
        <v>177</v>
      </c>
      <c r="AU147" s="156" t="s">
        <v>182</v>
      </c>
      <c r="AY147" s="14" t="s">
        <v>175</v>
      </c>
      <c r="BE147" s="157">
        <f t="shared" si="4"/>
        <v>0</v>
      </c>
      <c r="BF147" s="157">
        <f t="shared" si="5"/>
        <v>205.86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4" t="s">
        <v>182</v>
      </c>
      <c r="BK147" s="157">
        <f t="shared" si="9"/>
        <v>205.86</v>
      </c>
      <c r="BL147" s="14" t="s">
        <v>181</v>
      </c>
      <c r="BM147" s="156" t="s">
        <v>202</v>
      </c>
    </row>
    <row r="148" spans="1:65" s="2" customFormat="1" ht="24.15" customHeight="1">
      <c r="A148" s="26"/>
      <c r="B148" s="144"/>
      <c r="C148" s="145" t="s">
        <v>191</v>
      </c>
      <c r="D148" s="145" t="s">
        <v>177</v>
      </c>
      <c r="E148" s="146" t="s">
        <v>203</v>
      </c>
      <c r="F148" s="147" t="s">
        <v>204</v>
      </c>
      <c r="G148" s="148" t="s">
        <v>180</v>
      </c>
      <c r="H148" s="149">
        <v>161.673</v>
      </c>
      <c r="I148" s="150">
        <v>0.19</v>
      </c>
      <c r="J148" s="150">
        <f t="shared" si="0"/>
        <v>30.72</v>
      </c>
      <c r="K148" s="151"/>
      <c r="L148" s="27"/>
      <c r="M148" s="152" t="s">
        <v>1</v>
      </c>
      <c r="N148" s="153" t="s">
        <v>35</v>
      </c>
      <c r="O148" s="154">
        <v>0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181</v>
      </c>
      <c r="AT148" s="156" t="s">
        <v>177</v>
      </c>
      <c r="AU148" s="156" t="s">
        <v>182</v>
      </c>
      <c r="AY148" s="14" t="s">
        <v>175</v>
      </c>
      <c r="BE148" s="157">
        <f t="shared" si="4"/>
        <v>0</v>
      </c>
      <c r="BF148" s="157">
        <f t="shared" si="5"/>
        <v>30.72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4" t="s">
        <v>182</v>
      </c>
      <c r="BK148" s="157">
        <f t="shared" si="9"/>
        <v>30.72</v>
      </c>
      <c r="BL148" s="14" t="s">
        <v>181</v>
      </c>
      <c r="BM148" s="156" t="s">
        <v>205</v>
      </c>
    </row>
    <row r="149" spans="1:65" s="2" customFormat="1" ht="24.15" customHeight="1">
      <c r="A149" s="26"/>
      <c r="B149" s="144"/>
      <c r="C149" s="145" t="s">
        <v>206</v>
      </c>
      <c r="D149" s="145" t="s">
        <v>177</v>
      </c>
      <c r="E149" s="146" t="s">
        <v>207</v>
      </c>
      <c r="F149" s="147" t="s">
        <v>208</v>
      </c>
      <c r="G149" s="148" t="s">
        <v>209</v>
      </c>
      <c r="H149" s="149">
        <v>86.225999999999999</v>
      </c>
      <c r="I149" s="150">
        <v>5.5</v>
      </c>
      <c r="J149" s="150">
        <f t="shared" si="0"/>
        <v>474.24</v>
      </c>
      <c r="K149" s="151"/>
      <c r="L149" s="27"/>
      <c r="M149" s="152" t="s">
        <v>1</v>
      </c>
      <c r="N149" s="153" t="s">
        <v>35</v>
      </c>
      <c r="O149" s="154">
        <v>0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181</v>
      </c>
      <c r="AT149" s="156" t="s">
        <v>177</v>
      </c>
      <c r="AU149" s="156" t="s">
        <v>182</v>
      </c>
      <c r="AY149" s="14" t="s">
        <v>175</v>
      </c>
      <c r="BE149" s="157">
        <f t="shared" si="4"/>
        <v>0</v>
      </c>
      <c r="BF149" s="157">
        <f t="shared" si="5"/>
        <v>474.24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4" t="s">
        <v>182</v>
      </c>
      <c r="BK149" s="157">
        <f t="shared" si="9"/>
        <v>474.24</v>
      </c>
      <c r="BL149" s="14" t="s">
        <v>181</v>
      </c>
      <c r="BM149" s="156" t="s">
        <v>210</v>
      </c>
    </row>
    <row r="150" spans="1:65" s="12" customFormat="1" ht="22.8" customHeight="1">
      <c r="B150" s="132"/>
      <c r="D150" s="133" t="s">
        <v>68</v>
      </c>
      <c r="E150" s="142" t="s">
        <v>182</v>
      </c>
      <c r="F150" s="142" t="s">
        <v>211</v>
      </c>
      <c r="J150" s="143">
        <f>BK150</f>
        <v>12774.15</v>
      </c>
      <c r="L150" s="132"/>
      <c r="M150" s="136"/>
      <c r="N150" s="137"/>
      <c r="O150" s="137"/>
      <c r="P150" s="138">
        <f>SUM(P151:P159)</f>
        <v>213.69045233</v>
      </c>
      <c r="Q150" s="137"/>
      <c r="R150" s="138">
        <f>SUM(R151:R159)</f>
        <v>277.26775931903899</v>
      </c>
      <c r="S150" s="137"/>
      <c r="T150" s="139">
        <f>SUM(T151:T159)</f>
        <v>0</v>
      </c>
      <c r="AR150" s="133" t="s">
        <v>77</v>
      </c>
      <c r="AT150" s="140" t="s">
        <v>68</v>
      </c>
      <c r="AU150" s="140" t="s">
        <v>77</v>
      </c>
      <c r="AY150" s="133" t="s">
        <v>175</v>
      </c>
      <c r="BK150" s="141">
        <f>SUM(BK151:BK159)</f>
        <v>12774.15</v>
      </c>
    </row>
    <row r="151" spans="1:65" s="2" customFormat="1" ht="24.15" customHeight="1">
      <c r="A151" s="26"/>
      <c r="B151" s="144"/>
      <c r="C151" s="145" t="s">
        <v>195</v>
      </c>
      <c r="D151" s="145" t="s">
        <v>177</v>
      </c>
      <c r="E151" s="146" t="s">
        <v>212</v>
      </c>
      <c r="F151" s="147" t="s">
        <v>213</v>
      </c>
      <c r="G151" s="148" t="s">
        <v>180</v>
      </c>
      <c r="H151" s="149">
        <v>37.042999999999999</v>
      </c>
      <c r="I151" s="150">
        <v>26.3</v>
      </c>
      <c r="J151" s="150">
        <f t="shared" ref="J151:J159" si="10">ROUND(I151*H151,2)</f>
        <v>974.23</v>
      </c>
      <c r="K151" s="151"/>
      <c r="L151" s="27"/>
      <c r="M151" s="152" t="s">
        <v>1</v>
      </c>
      <c r="N151" s="153" t="s">
        <v>35</v>
      </c>
      <c r="O151" s="154">
        <v>1.0968</v>
      </c>
      <c r="P151" s="154">
        <f t="shared" ref="P151:P159" si="11">O151*H151</f>
        <v>40.628762399999999</v>
      </c>
      <c r="Q151" s="154">
        <v>2.0699999999999998</v>
      </c>
      <c r="R151" s="154">
        <f t="shared" ref="R151:R159" si="12">Q151*H151</f>
        <v>76.679009999999991</v>
      </c>
      <c r="S151" s="154">
        <v>0</v>
      </c>
      <c r="T151" s="155">
        <f t="shared" ref="T151:T159" si="13"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181</v>
      </c>
      <c r="AT151" s="156" t="s">
        <v>177</v>
      </c>
      <c r="AU151" s="156" t="s">
        <v>182</v>
      </c>
      <c r="AY151" s="14" t="s">
        <v>175</v>
      </c>
      <c r="BE151" s="157">
        <f t="shared" ref="BE151:BE159" si="14">IF(N151="základná",J151,0)</f>
        <v>0</v>
      </c>
      <c r="BF151" s="157">
        <f t="shared" ref="BF151:BF159" si="15">IF(N151="znížená",J151,0)</f>
        <v>974.23</v>
      </c>
      <c r="BG151" s="157">
        <f t="shared" ref="BG151:BG159" si="16">IF(N151="zákl. prenesená",J151,0)</f>
        <v>0</v>
      </c>
      <c r="BH151" s="157">
        <f t="shared" ref="BH151:BH159" si="17">IF(N151="zníž. prenesená",J151,0)</f>
        <v>0</v>
      </c>
      <c r="BI151" s="157">
        <f t="shared" ref="BI151:BI159" si="18">IF(N151="nulová",J151,0)</f>
        <v>0</v>
      </c>
      <c r="BJ151" s="14" t="s">
        <v>182</v>
      </c>
      <c r="BK151" s="157">
        <f t="shared" ref="BK151:BK159" si="19">ROUND(I151*H151,2)</f>
        <v>974.23</v>
      </c>
      <c r="BL151" s="14" t="s">
        <v>181</v>
      </c>
      <c r="BM151" s="156" t="s">
        <v>7</v>
      </c>
    </row>
    <row r="152" spans="1:65" s="2" customFormat="1" ht="16.5" customHeight="1">
      <c r="A152" s="26"/>
      <c r="B152" s="144"/>
      <c r="C152" s="145" t="s">
        <v>214</v>
      </c>
      <c r="D152" s="145" t="s">
        <v>177</v>
      </c>
      <c r="E152" s="146" t="s">
        <v>215</v>
      </c>
      <c r="F152" s="147" t="s">
        <v>216</v>
      </c>
      <c r="G152" s="148" t="s">
        <v>180</v>
      </c>
      <c r="H152" s="149">
        <v>5.1550000000000002</v>
      </c>
      <c r="I152" s="150">
        <v>69.78</v>
      </c>
      <c r="J152" s="150">
        <f t="shared" si="10"/>
        <v>359.72</v>
      </c>
      <c r="K152" s="151"/>
      <c r="L152" s="27"/>
      <c r="M152" s="152" t="s">
        <v>1</v>
      </c>
      <c r="N152" s="153" t="s">
        <v>35</v>
      </c>
      <c r="O152" s="154">
        <v>0.58055000000000001</v>
      </c>
      <c r="P152" s="154">
        <f t="shared" si="11"/>
        <v>2.9927352500000004</v>
      </c>
      <c r="Q152" s="154">
        <v>2.2354352039999998</v>
      </c>
      <c r="R152" s="154">
        <f t="shared" si="12"/>
        <v>11.523668476619999</v>
      </c>
      <c r="S152" s="154">
        <v>0</v>
      </c>
      <c r="T152" s="155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181</v>
      </c>
      <c r="AT152" s="156" t="s">
        <v>177</v>
      </c>
      <c r="AU152" s="156" t="s">
        <v>182</v>
      </c>
      <c r="AY152" s="14" t="s">
        <v>175</v>
      </c>
      <c r="BE152" s="157">
        <f t="shared" si="14"/>
        <v>0</v>
      </c>
      <c r="BF152" s="157">
        <f t="shared" si="15"/>
        <v>359.72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4" t="s">
        <v>182</v>
      </c>
      <c r="BK152" s="157">
        <f t="shared" si="19"/>
        <v>359.72</v>
      </c>
      <c r="BL152" s="14" t="s">
        <v>181</v>
      </c>
      <c r="BM152" s="156" t="s">
        <v>217</v>
      </c>
    </row>
    <row r="153" spans="1:65" s="2" customFormat="1" ht="16.5" customHeight="1">
      <c r="A153" s="26"/>
      <c r="B153" s="144"/>
      <c r="C153" s="145" t="s">
        <v>198</v>
      </c>
      <c r="D153" s="145" t="s">
        <v>177</v>
      </c>
      <c r="E153" s="146" t="s">
        <v>218</v>
      </c>
      <c r="F153" s="147" t="s">
        <v>219</v>
      </c>
      <c r="G153" s="148" t="s">
        <v>180</v>
      </c>
      <c r="H153" s="149">
        <v>30.928000000000001</v>
      </c>
      <c r="I153" s="150">
        <v>75.650000000000006</v>
      </c>
      <c r="J153" s="150">
        <f t="shared" si="10"/>
        <v>2339.6999999999998</v>
      </c>
      <c r="K153" s="151"/>
      <c r="L153" s="27"/>
      <c r="M153" s="152" t="s">
        <v>1</v>
      </c>
      <c r="N153" s="153" t="s">
        <v>35</v>
      </c>
      <c r="O153" s="154">
        <v>0.58055000000000001</v>
      </c>
      <c r="P153" s="154">
        <f t="shared" si="11"/>
        <v>17.955250400000001</v>
      </c>
      <c r="Q153" s="154">
        <v>2.1940757039999998</v>
      </c>
      <c r="R153" s="154">
        <f t="shared" si="12"/>
        <v>67.858373373311991</v>
      </c>
      <c r="S153" s="154">
        <v>0</v>
      </c>
      <c r="T153" s="155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181</v>
      </c>
      <c r="AT153" s="156" t="s">
        <v>177</v>
      </c>
      <c r="AU153" s="156" t="s">
        <v>182</v>
      </c>
      <c r="AY153" s="14" t="s">
        <v>175</v>
      </c>
      <c r="BE153" s="157">
        <f t="shared" si="14"/>
        <v>0</v>
      </c>
      <c r="BF153" s="157">
        <f t="shared" si="15"/>
        <v>2339.6999999999998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4" t="s">
        <v>182</v>
      </c>
      <c r="BK153" s="157">
        <f t="shared" si="19"/>
        <v>2339.6999999999998</v>
      </c>
      <c r="BL153" s="14" t="s">
        <v>181</v>
      </c>
      <c r="BM153" s="156" t="s">
        <v>220</v>
      </c>
    </row>
    <row r="154" spans="1:65" s="2" customFormat="1" ht="16.5" customHeight="1">
      <c r="A154" s="26"/>
      <c r="B154" s="144"/>
      <c r="C154" s="145" t="s">
        <v>221</v>
      </c>
      <c r="D154" s="145" t="s">
        <v>177</v>
      </c>
      <c r="E154" s="146" t="s">
        <v>222</v>
      </c>
      <c r="F154" s="147" t="s">
        <v>223</v>
      </c>
      <c r="G154" s="148" t="s">
        <v>209</v>
      </c>
      <c r="H154" s="149">
        <v>1.343</v>
      </c>
      <c r="I154" s="150">
        <v>1851.36</v>
      </c>
      <c r="J154" s="150">
        <f t="shared" si="10"/>
        <v>2486.38</v>
      </c>
      <c r="K154" s="151"/>
      <c r="L154" s="27"/>
      <c r="M154" s="152" t="s">
        <v>1</v>
      </c>
      <c r="N154" s="153" t="s">
        <v>35</v>
      </c>
      <c r="O154" s="154">
        <v>34.322000000000003</v>
      </c>
      <c r="P154" s="154">
        <f t="shared" si="11"/>
        <v>46.094446000000005</v>
      </c>
      <c r="Q154" s="154">
        <v>1.0189584970000001</v>
      </c>
      <c r="R154" s="154">
        <f t="shared" si="12"/>
        <v>1.3684612614710001</v>
      </c>
      <c r="S154" s="154">
        <v>0</v>
      </c>
      <c r="T154" s="155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181</v>
      </c>
      <c r="AT154" s="156" t="s">
        <v>177</v>
      </c>
      <c r="AU154" s="156" t="s">
        <v>182</v>
      </c>
      <c r="AY154" s="14" t="s">
        <v>175</v>
      </c>
      <c r="BE154" s="157">
        <f t="shared" si="14"/>
        <v>0</v>
      </c>
      <c r="BF154" s="157">
        <f t="shared" si="15"/>
        <v>2486.38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4" t="s">
        <v>182</v>
      </c>
      <c r="BK154" s="157">
        <f t="shared" si="19"/>
        <v>2486.38</v>
      </c>
      <c r="BL154" s="14" t="s">
        <v>181</v>
      </c>
      <c r="BM154" s="156" t="s">
        <v>224</v>
      </c>
    </row>
    <row r="155" spans="1:65" s="2" customFormat="1" ht="37.799999999999997" customHeight="1">
      <c r="A155" s="26"/>
      <c r="B155" s="144"/>
      <c r="C155" s="145" t="s">
        <v>202</v>
      </c>
      <c r="D155" s="145" t="s">
        <v>177</v>
      </c>
      <c r="E155" s="146" t="s">
        <v>225</v>
      </c>
      <c r="F155" s="147" t="s">
        <v>226</v>
      </c>
      <c r="G155" s="148" t="s">
        <v>180</v>
      </c>
      <c r="H155" s="149">
        <v>13.834</v>
      </c>
      <c r="I155" s="150">
        <v>107.78</v>
      </c>
      <c r="J155" s="150">
        <f t="shared" si="10"/>
        <v>1491.03</v>
      </c>
      <c r="K155" s="151"/>
      <c r="L155" s="27"/>
      <c r="M155" s="152" t="s">
        <v>1</v>
      </c>
      <c r="N155" s="153" t="s">
        <v>35</v>
      </c>
      <c r="O155" s="154">
        <v>3.0666199999999999</v>
      </c>
      <c r="P155" s="154">
        <f t="shared" si="11"/>
        <v>42.423621079999997</v>
      </c>
      <c r="Q155" s="154">
        <v>2.119093264</v>
      </c>
      <c r="R155" s="154">
        <f t="shared" si="12"/>
        <v>29.315536214175999</v>
      </c>
      <c r="S155" s="154">
        <v>0</v>
      </c>
      <c r="T155" s="155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181</v>
      </c>
      <c r="AT155" s="156" t="s">
        <v>177</v>
      </c>
      <c r="AU155" s="156" t="s">
        <v>182</v>
      </c>
      <c r="AY155" s="14" t="s">
        <v>175</v>
      </c>
      <c r="BE155" s="157">
        <f t="shared" si="14"/>
        <v>0</v>
      </c>
      <c r="BF155" s="157">
        <f t="shared" si="15"/>
        <v>1491.03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4" t="s">
        <v>182</v>
      </c>
      <c r="BK155" s="157">
        <f t="shared" si="19"/>
        <v>1491.03</v>
      </c>
      <c r="BL155" s="14" t="s">
        <v>181</v>
      </c>
      <c r="BM155" s="156" t="s">
        <v>227</v>
      </c>
    </row>
    <row r="156" spans="1:65" s="2" customFormat="1" ht="24.15" customHeight="1">
      <c r="A156" s="26"/>
      <c r="B156" s="144"/>
      <c r="C156" s="145" t="s">
        <v>228</v>
      </c>
      <c r="D156" s="145" t="s">
        <v>177</v>
      </c>
      <c r="E156" s="146" t="s">
        <v>229</v>
      </c>
      <c r="F156" s="147" t="s">
        <v>230</v>
      </c>
      <c r="G156" s="148" t="s">
        <v>231</v>
      </c>
      <c r="H156" s="149">
        <v>21.542999999999999</v>
      </c>
      <c r="I156" s="150">
        <v>9.31</v>
      </c>
      <c r="J156" s="150">
        <f t="shared" si="10"/>
        <v>200.57</v>
      </c>
      <c r="K156" s="151"/>
      <c r="L156" s="27"/>
      <c r="M156" s="152" t="s">
        <v>1</v>
      </c>
      <c r="N156" s="153" t="s">
        <v>35</v>
      </c>
      <c r="O156" s="154">
        <v>0.78800000000000003</v>
      </c>
      <c r="P156" s="154">
        <f t="shared" si="11"/>
        <v>16.975884000000001</v>
      </c>
      <c r="Q156" s="154">
        <v>4.0692599999999999E-3</v>
      </c>
      <c r="R156" s="154">
        <f t="shared" si="12"/>
        <v>8.7664068179999999E-2</v>
      </c>
      <c r="S156" s="154">
        <v>0</v>
      </c>
      <c r="T156" s="155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181</v>
      </c>
      <c r="AT156" s="156" t="s">
        <v>177</v>
      </c>
      <c r="AU156" s="156" t="s">
        <v>182</v>
      </c>
      <c r="AY156" s="14" t="s">
        <v>175</v>
      </c>
      <c r="BE156" s="157">
        <f t="shared" si="14"/>
        <v>0</v>
      </c>
      <c r="BF156" s="157">
        <f t="shared" si="15"/>
        <v>200.57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4" t="s">
        <v>182</v>
      </c>
      <c r="BK156" s="157">
        <f t="shared" si="19"/>
        <v>200.57</v>
      </c>
      <c r="BL156" s="14" t="s">
        <v>181</v>
      </c>
      <c r="BM156" s="156" t="s">
        <v>232</v>
      </c>
    </row>
    <row r="157" spans="1:65" s="2" customFormat="1" ht="24.15" customHeight="1">
      <c r="A157" s="26"/>
      <c r="B157" s="144"/>
      <c r="C157" s="145" t="s">
        <v>205</v>
      </c>
      <c r="D157" s="145" t="s">
        <v>177</v>
      </c>
      <c r="E157" s="146" t="s">
        <v>233</v>
      </c>
      <c r="F157" s="147" t="s">
        <v>234</v>
      </c>
      <c r="G157" s="148" t="s">
        <v>231</v>
      </c>
      <c r="H157" s="149">
        <v>21.542999999999999</v>
      </c>
      <c r="I157" s="150">
        <v>2.96</v>
      </c>
      <c r="J157" s="150">
        <f t="shared" si="10"/>
        <v>63.77</v>
      </c>
      <c r="K157" s="151"/>
      <c r="L157" s="27"/>
      <c r="M157" s="152" t="s">
        <v>1</v>
      </c>
      <c r="N157" s="153" t="s">
        <v>35</v>
      </c>
      <c r="O157" s="154">
        <v>0.32200000000000001</v>
      </c>
      <c r="P157" s="154">
        <f t="shared" si="11"/>
        <v>6.9368460000000001</v>
      </c>
      <c r="Q157" s="154">
        <v>0</v>
      </c>
      <c r="R157" s="154">
        <f t="shared" si="12"/>
        <v>0</v>
      </c>
      <c r="S157" s="154">
        <v>0</v>
      </c>
      <c r="T157" s="155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181</v>
      </c>
      <c r="AT157" s="156" t="s">
        <v>177</v>
      </c>
      <c r="AU157" s="156" t="s">
        <v>182</v>
      </c>
      <c r="AY157" s="14" t="s">
        <v>175</v>
      </c>
      <c r="BE157" s="157">
        <f t="shared" si="14"/>
        <v>0</v>
      </c>
      <c r="BF157" s="157">
        <f t="shared" si="15"/>
        <v>63.77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4" t="s">
        <v>182</v>
      </c>
      <c r="BK157" s="157">
        <f t="shared" si="19"/>
        <v>63.77</v>
      </c>
      <c r="BL157" s="14" t="s">
        <v>181</v>
      </c>
      <c r="BM157" s="156" t="s">
        <v>235</v>
      </c>
    </row>
    <row r="158" spans="1:65" s="2" customFormat="1" ht="33" customHeight="1">
      <c r="A158" s="26"/>
      <c r="B158" s="144"/>
      <c r="C158" s="145" t="s">
        <v>236</v>
      </c>
      <c r="D158" s="145" t="s">
        <v>177</v>
      </c>
      <c r="E158" s="146" t="s">
        <v>237</v>
      </c>
      <c r="F158" s="147" t="s">
        <v>238</v>
      </c>
      <c r="G158" s="148" t="s">
        <v>231</v>
      </c>
      <c r="H158" s="149">
        <v>314</v>
      </c>
      <c r="I158" s="150">
        <v>5.63</v>
      </c>
      <c r="J158" s="150">
        <f t="shared" si="10"/>
        <v>1767.82</v>
      </c>
      <c r="K158" s="151"/>
      <c r="L158" s="27"/>
      <c r="M158" s="152" t="s">
        <v>1</v>
      </c>
      <c r="N158" s="153" t="s">
        <v>35</v>
      </c>
      <c r="O158" s="154">
        <v>4.7059999999999998E-2</v>
      </c>
      <c r="P158" s="154">
        <f t="shared" si="11"/>
        <v>14.77684</v>
      </c>
      <c r="Q158" s="154">
        <v>6.2736099999999998E-3</v>
      </c>
      <c r="R158" s="154">
        <f t="shared" si="12"/>
        <v>1.9699135399999999</v>
      </c>
      <c r="S158" s="154">
        <v>0</v>
      </c>
      <c r="T158" s="15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181</v>
      </c>
      <c r="AT158" s="156" t="s">
        <v>177</v>
      </c>
      <c r="AU158" s="156" t="s">
        <v>182</v>
      </c>
      <c r="AY158" s="14" t="s">
        <v>175</v>
      </c>
      <c r="BE158" s="157">
        <f t="shared" si="14"/>
        <v>0</v>
      </c>
      <c r="BF158" s="157">
        <f t="shared" si="15"/>
        <v>1767.82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4" t="s">
        <v>182</v>
      </c>
      <c r="BK158" s="157">
        <f t="shared" si="19"/>
        <v>1767.82</v>
      </c>
      <c r="BL158" s="14" t="s">
        <v>181</v>
      </c>
      <c r="BM158" s="156" t="s">
        <v>239</v>
      </c>
    </row>
    <row r="159" spans="1:65" s="2" customFormat="1" ht="16.5" customHeight="1">
      <c r="A159" s="26"/>
      <c r="B159" s="144"/>
      <c r="C159" s="145" t="s">
        <v>210</v>
      </c>
      <c r="D159" s="145" t="s">
        <v>177</v>
      </c>
      <c r="E159" s="146" t="s">
        <v>240</v>
      </c>
      <c r="F159" s="147" t="s">
        <v>241</v>
      </c>
      <c r="G159" s="148" t="s">
        <v>180</v>
      </c>
      <c r="H159" s="149">
        <v>40.32</v>
      </c>
      <c r="I159" s="150">
        <v>76.66</v>
      </c>
      <c r="J159" s="150">
        <f t="shared" si="10"/>
        <v>3090.93</v>
      </c>
      <c r="K159" s="151"/>
      <c r="L159" s="27"/>
      <c r="M159" s="152" t="s">
        <v>1</v>
      </c>
      <c r="N159" s="153" t="s">
        <v>35</v>
      </c>
      <c r="O159" s="154">
        <v>0.61770999999999998</v>
      </c>
      <c r="P159" s="154">
        <f t="shared" si="11"/>
        <v>24.906067199999999</v>
      </c>
      <c r="Q159" s="154">
        <v>2.1940757039999998</v>
      </c>
      <c r="R159" s="154">
        <f t="shared" si="12"/>
        <v>88.46513238528</v>
      </c>
      <c r="S159" s="154">
        <v>0</v>
      </c>
      <c r="T159" s="155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181</v>
      </c>
      <c r="AT159" s="156" t="s">
        <v>177</v>
      </c>
      <c r="AU159" s="156" t="s">
        <v>182</v>
      </c>
      <c r="AY159" s="14" t="s">
        <v>175</v>
      </c>
      <c r="BE159" s="157">
        <f t="shared" si="14"/>
        <v>0</v>
      </c>
      <c r="BF159" s="157">
        <f t="shared" si="15"/>
        <v>3090.93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4" t="s">
        <v>182</v>
      </c>
      <c r="BK159" s="157">
        <f t="shared" si="19"/>
        <v>3090.93</v>
      </c>
      <c r="BL159" s="14" t="s">
        <v>181</v>
      </c>
      <c r="BM159" s="156" t="s">
        <v>242</v>
      </c>
    </row>
    <row r="160" spans="1:65" s="12" customFormat="1" ht="22.8" customHeight="1">
      <c r="B160" s="132"/>
      <c r="D160" s="133" t="s">
        <v>68</v>
      </c>
      <c r="E160" s="142" t="s">
        <v>185</v>
      </c>
      <c r="F160" s="142" t="s">
        <v>243</v>
      </c>
      <c r="J160" s="143">
        <f>BK160</f>
        <v>11462.040000000003</v>
      </c>
      <c r="L160" s="132"/>
      <c r="M160" s="136"/>
      <c r="N160" s="137"/>
      <c r="O160" s="137"/>
      <c r="P160" s="138">
        <f>SUM(P161:P166)</f>
        <v>223.45681780000007</v>
      </c>
      <c r="Q160" s="137"/>
      <c r="R160" s="138">
        <f>SUM(R161:R166)</f>
        <v>64.290706950000015</v>
      </c>
      <c r="S160" s="137"/>
      <c r="T160" s="139">
        <f>SUM(T161:T166)</f>
        <v>0</v>
      </c>
      <c r="AR160" s="133" t="s">
        <v>77</v>
      </c>
      <c r="AT160" s="140" t="s">
        <v>68</v>
      </c>
      <c r="AU160" s="140" t="s">
        <v>77</v>
      </c>
      <c r="AY160" s="133" t="s">
        <v>175</v>
      </c>
      <c r="BK160" s="141">
        <f>SUM(BK161:BK166)</f>
        <v>11462.040000000003</v>
      </c>
    </row>
    <row r="161" spans="1:65" s="2" customFormat="1" ht="37.799999999999997" customHeight="1">
      <c r="A161" s="26"/>
      <c r="B161" s="144"/>
      <c r="C161" s="145" t="s">
        <v>244</v>
      </c>
      <c r="D161" s="145" t="s">
        <v>177</v>
      </c>
      <c r="E161" s="146" t="s">
        <v>245</v>
      </c>
      <c r="F161" s="147" t="s">
        <v>246</v>
      </c>
      <c r="G161" s="148" t="s">
        <v>180</v>
      </c>
      <c r="H161" s="149">
        <v>72.144000000000005</v>
      </c>
      <c r="I161" s="150">
        <v>106.94</v>
      </c>
      <c r="J161" s="150">
        <f t="shared" ref="J161:J166" si="20">ROUND(I161*H161,2)</f>
        <v>7715.08</v>
      </c>
      <c r="K161" s="151"/>
      <c r="L161" s="27"/>
      <c r="M161" s="152" t="s">
        <v>1</v>
      </c>
      <c r="N161" s="153" t="s">
        <v>35</v>
      </c>
      <c r="O161" s="154">
        <v>2.3111999999999999</v>
      </c>
      <c r="P161" s="154">
        <f t="shared" ref="P161:P166" si="21">O161*H161</f>
        <v>166.73921280000002</v>
      </c>
      <c r="Q161" s="154">
        <v>0.70221</v>
      </c>
      <c r="R161" s="154">
        <f t="shared" ref="R161:R166" si="22">Q161*H161</f>
        <v>50.660238240000005</v>
      </c>
      <c r="S161" s="154">
        <v>0</v>
      </c>
      <c r="T161" s="155">
        <f t="shared" ref="T161:T166" si="23"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181</v>
      </c>
      <c r="AT161" s="156" t="s">
        <v>177</v>
      </c>
      <c r="AU161" s="156" t="s">
        <v>182</v>
      </c>
      <c r="AY161" s="14" t="s">
        <v>175</v>
      </c>
      <c r="BE161" s="157">
        <f t="shared" ref="BE161:BE166" si="24">IF(N161="základná",J161,0)</f>
        <v>0</v>
      </c>
      <c r="BF161" s="157">
        <f t="shared" ref="BF161:BF166" si="25">IF(N161="znížená",J161,0)</f>
        <v>7715.08</v>
      </c>
      <c r="BG161" s="157">
        <f t="shared" ref="BG161:BG166" si="26">IF(N161="zákl. prenesená",J161,0)</f>
        <v>0</v>
      </c>
      <c r="BH161" s="157">
        <f t="shared" ref="BH161:BH166" si="27">IF(N161="zníž. prenesená",J161,0)</f>
        <v>0</v>
      </c>
      <c r="BI161" s="157">
        <f t="shared" ref="BI161:BI166" si="28">IF(N161="nulová",J161,0)</f>
        <v>0</v>
      </c>
      <c r="BJ161" s="14" t="s">
        <v>182</v>
      </c>
      <c r="BK161" s="157">
        <f t="shared" ref="BK161:BK166" si="29">ROUND(I161*H161,2)</f>
        <v>7715.08</v>
      </c>
      <c r="BL161" s="14" t="s">
        <v>181</v>
      </c>
      <c r="BM161" s="156" t="s">
        <v>247</v>
      </c>
    </row>
    <row r="162" spans="1:65" s="2" customFormat="1" ht="33" customHeight="1">
      <c r="A162" s="26"/>
      <c r="B162" s="144"/>
      <c r="C162" s="145" t="s">
        <v>7</v>
      </c>
      <c r="D162" s="145" t="s">
        <v>177</v>
      </c>
      <c r="E162" s="146" t="s">
        <v>248</v>
      </c>
      <c r="F162" s="147" t="s">
        <v>249</v>
      </c>
      <c r="G162" s="148" t="s">
        <v>231</v>
      </c>
      <c r="H162" s="149">
        <v>104.78</v>
      </c>
      <c r="I162" s="150">
        <v>25.56</v>
      </c>
      <c r="J162" s="150">
        <f t="shared" si="20"/>
        <v>2678.18</v>
      </c>
      <c r="K162" s="151"/>
      <c r="L162" s="27"/>
      <c r="M162" s="152" t="s">
        <v>1</v>
      </c>
      <c r="N162" s="153" t="s">
        <v>35</v>
      </c>
      <c r="O162" s="154">
        <v>0.48975000000000002</v>
      </c>
      <c r="P162" s="154">
        <f t="shared" si="21"/>
        <v>51.316005000000004</v>
      </c>
      <c r="Q162" s="154">
        <v>0.1112445</v>
      </c>
      <c r="R162" s="154">
        <f t="shared" si="22"/>
        <v>11.65619871</v>
      </c>
      <c r="S162" s="154">
        <v>0</v>
      </c>
      <c r="T162" s="155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181</v>
      </c>
      <c r="AT162" s="156" t="s">
        <v>177</v>
      </c>
      <c r="AU162" s="156" t="s">
        <v>182</v>
      </c>
      <c r="AY162" s="14" t="s">
        <v>175</v>
      </c>
      <c r="BE162" s="157">
        <f t="shared" si="24"/>
        <v>0</v>
      </c>
      <c r="BF162" s="157">
        <f t="shared" si="25"/>
        <v>2678.18</v>
      </c>
      <c r="BG162" s="157">
        <f t="shared" si="26"/>
        <v>0</v>
      </c>
      <c r="BH162" s="157">
        <f t="shared" si="27"/>
        <v>0</v>
      </c>
      <c r="BI162" s="157">
        <f t="shared" si="28"/>
        <v>0</v>
      </c>
      <c r="BJ162" s="14" t="s">
        <v>182</v>
      </c>
      <c r="BK162" s="157">
        <f t="shared" si="29"/>
        <v>2678.18</v>
      </c>
      <c r="BL162" s="14" t="s">
        <v>181</v>
      </c>
      <c r="BM162" s="156" t="s">
        <v>250</v>
      </c>
    </row>
    <row r="163" spans="1:65" s="2" customFormat="1" ht="24.15" customHeight="1">
      <c r="A163" s="26"/>
      <c r="B163" s="144"/>
      <c r="C163" s="145" t="s">
        <v>251</v>
      </c>
      <c r="D163" s="145" t="s">
        <v>177</v>
      </c>
      <c r="E163" s="146" t="s">
        <v>252</v>
      </c>
      <c r="F163" s="147" t="s">
        <v>253</v>
      </c>
      <c r="G163" s="148" t="s">
        <v>254</v>
      </c>
      <c r="H163" s="149">
        <v>3</v>
      </c>
      <c r="I163" s="150">
        <v>42.87</v>
      </c>
      <c r="J163" s="150">
        <f t="shared" si="20"/>
        <v>128.61000000000001</v>
      </c>
      <c r="K163" s="151"/>
      <c r="L163" s="27"/>
      <c r="M163" s="152" t="s">
        <v>1</v>
      </c>
      <c r="N163" s="153" t="s">
        <v>35</v>
      </c>
      <c r="O163" s="154">
        <v>0.28520000000000001</v>
      </c>
      <c r="P163" s="154">
        <f t="shared" si="21"/>
        <v>0.85560000000000003</v>
      </c>
      <c r="Q163" s="154">
        <v>8.2930000000000004E-2</v>
      </c>
      <c r="R163" s="154">
        <f t="shared" si="22"/>
        <v>0.24879000000000001</v>
      </c>
      <c r="S163" s="154">
        <v>0</v>
      </c>
      <c r="T163" s="155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181</v>
      </c>
      <c r="AT163" s="156" t="s">
        <v>177</v>
      </c>
      <c r="AU163" s="156" t="s">
        <v>182</v>
      </c>
      <c r="AY163" s="14" t="s">
        <v>175</v>
      </c>
      <c r="BE163" s="157">
        <f t="shared" si="24"/>
        <v>0</v>
      </c>
      <c r="BF163" s="157">
        <f t="shared" si="25"/>
        <v>128.61000000000001</v>
      </c>
      <c r="BG163" s="157">
        <f t="shared" si="26"/>
        <v>0</v>
      </c>
      <c r="BH163" s="157">
        <f t="shared" si="27"/>
        <v>0</v>
      </c>
      <c r="BI163" s="157">
        <f t="shared" si="28"/>
        <v>0</v>
      </c>
      <c r="BJ163" s="14" t="s">
        <v>182</v>
      </c>
      <c r="BK163" s="157">
        <f t="shared" si="29"/>
        <v>128.61000000000001</v>
      </c>
      <c r="BL163" s="14" t="s">
        <v>181</v>
      </c>
      <c r="BM163" s="156" t="s">
        <v>255</v>
      </c>
    </row>
    <row r="164" spans="1:65" s="2" customFormat="1" ht="24.15" customHeight="1">
      <c r="A164" s="26"/>
      <c r="B164" s="144"/>
      <c r="C164" s="145" t="s">
        <v>217</v>
      </c>
      <c r="D164" s="145" t="s">
        <v>177</v>
      </c>
      <c r="E164" s="146" t="s">
        <v>256</v>
      </c>
      <c r="F164" s="147" t="s">
        <v>257</v>
      </c>
      <c r="G164" s="148" t="s">
        <v>254</v>
      </c>
      <c r="H164" s="149">
        <v>7</v>
      </c>
      <c r="I164" s="150">
        <v>81.739999999999995</v>
      </c>
      <c r="J164" s="150">
        <f t="shared" si="20"/>
        <v>572.17999999999995</v>
      </c>
      <c r="K164" s="151"/>
      <c r="L164" s="27"/>
      <c r="M164" s="152" t="s">
        <v>1</v>
      </c>
      <c r="N164" s="153" t="s">
        <v>35</v>
      </c>
      <c r="O164" s="154">
        <v>0.39774999999999999</v>
      </c>
      <c r="P164" s="154">
        <f t="shared" si="21"/>
        <v>2.7842500000000001</v>
      </c>
      <c r="Q164" s="154">
        <v>0.15951000000000001</v>
      </c>
      <c r="R164" s="154">
        <f t="shared" si="22"/>
        <v>1.1165700000000001</v>
      </c>
      <c r="S164" s="154">
        <v>0</v>
      </c>
      <c r="T164" s="155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181</v>
      </c>
      <c r="AT164" s="156" t="s">
        <v>177</v>
      </c>
      <c r="AU164" s="156" t="s">
        <v>182</v>
      </c>
      <c r="AY164" s="14" t="s">
        <v>175</v>
      </c>
      <c r="BE164" s="157">
        <f t="shared" si="24"/>
        <v>0</v>
      </c>
      <c r="BF164" s="157">
        <f t="shared" si="25"/>
        <v>572.17999999999995</v>
      </c>
      <c r="BG164" s="157">
        <f t="shared" si="26"/>
        <v>0</v>
      </c>
      <c r="BH164" s="157">
        <f t="shared" si="27"/>
        <v>0</v>
      </c>
      <c r="BI164" s="157">
        <f t="shared" si="28"/>
        <v>0</v>
      </c>
      <c r="BJ164" s="14" t="s">
        <v>182</v>
      </c>
      <c r="BK164" s="157">
        <f t="shared" si="29"/>
        <v>572.17999999999995</v>
      </c>
      <c r="BL164" s="14" t="s">
        <v>181</v>
      </c>
      <c r="BM164" s="156" t="s">
        <v>258</v>
      </c>
    </row>
    <row r="165" spans="1:65" s="2" customFormat="1" ht="24.15" customHeight="1">
      <c r="A165" s="26"/>
      <c r="B165" s="144"/>
      <c r="C165" s="145" t="s">
        <v>259</v>
      </c>
      <c r="D165" s="145" t="s">
        <v>177</v>
      </c>
      <c r="E165" s="146" t="s">
        <v>260</v>
      </c>
      <c r="F165" s="147" t="s">
        <v>261</v>
      </c>
      <c r="G165" s="148" t="s">
        <v>254</v>
      </c>
      <c r="H165" s="149">
        <v>5</v>
      </c>
      <c r="I165" s="150">
        <v>50.54</v>
      </c>
      <c r="J165" s="150">
        <f t="shared" si="20"/>
        <v>252.7</v>
      </c>
      <c r="K165" s="151"/>
      <c r="L165" s="27"/>
      <c r="M165" s="152" t="s">
        <v>1</v>
      </c>
      <c r="N165" s="153" t="s">
        <v>35</v>
      </c>
      <c r="O165" s="154">
        <v>0.35235</v>
      </c>
      <c r="P165" s="154">
        <f t="shared" si="21"/>
        <v>1.7617499999999999</v>
      </c>
      <c r="Q165" s="154">
        <v>9.6189999999999998E-2</v>
      </c>
      <c r="R165" s="154">
        <f t="shared" si="22"/>
        <v>0.48094999999999999</v>
      </c>
      <c r="S165" s="154">
        <v>0</v>
      </c>
      <c r="T165" s="155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181</v>
      </c>
      <c r="AT165" s="156" t="s">
        <v>177</v>
      </c>
      <c r="AU165" s="156" t="s">
        <v>182</v>
      </c>
      <c r="AY165" s="14" t="s">
        <v>175</v>
      </c>
      <c r="BE165" s="157">
        <f t="shared" si="24"/>
        <v>0</v>
      </c>
      <c r="BF165" s="157">
        <f t="shared" si="25"/>
        <v>252.7</v>
      </c>
      <c r="BG165" s="157">
        <f t="shared" si="26"/>
        <v>0</v>
      </c>
      <c r="BH165" s="157">
        <f t="shared" si="27"/>
        <v>0</v>
      </c>
      <c r="BI165" s="157">
        <f t="shared" si="28"/>
        <v>0</v>
      </c>
      <c r="BJ165" s="14" t="s">
        <v>182</v>
      </c>
      <c r="BK165" s="157">
        <f t="shared" si="29"/>
        <v>252.7</v>
      </c>
      <c r="BL165" s="14" t="s">
        <v>181</v>
      </c>
      <c r="BM165" s="156" t="s">
        <v>262</v>
      </c>
    </row>
    <row r="166" spans="1:65" s="2" customFormat="1" ht="24.15" customHeight="1">
      <c r="A166" s="26"/>
      <c r="B166" s="144"/>
      <c r="C166" s="145" t="s">
        <v>220</v>
      </c>
      <c r="D166" s="145" t="s">
        <v>177</v>
      </c>
      <c r="E166" s="146" t="s">
        <v>263</v>
      </c>
      <c r="F166" s="147" t="s">
        <v>264</v>
      </c>
      <c r="G166" s="148" t="s">
        <v>254</v>
      </c>
      <c r="H166" s="149">
        <v>7</v>
      </c>
      <c r="I166" s="150">
        <v>16.47</v>
      </c>
      <c r="J166" s="150">
        <f t="shared" si="20"/>
        <v>115.29</v>
      </c>
      <c r="K166" s="151"/>
      <c r="L166" s="27"/>
      <c r="M166" s="152" t="s">
        <v>1</v>
      </c>
      <c r="N166" s="153" t="s">
        <v>35</v>
      </c>
      <c r="O166" s="154">
        <v>0</v>
      </c>
      <c r="P166" s="154">
        <f t="shared" si="21"/>
        <v>0</v>
      </c>
      <c r="Q166" s="154">
        <v>1.8280000000000001E-2</v>
      </c>
      <c r="R166" s="154">
        <f t="shared" si="22"/>
        <v>0.12796000000000002</v>
      </c>
      <c r="S166" s="154">
        <v>0</v>
      </c>
      <c r="T166" s="155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181</v>
      </c>
      <c r="AT166" s="156" t="s">
        <v>177</v>
      </c>
      <c r="AU166" s="156" t="s">
        <v>182</v>
      </c>
      <c r="AY166" s="14" t="s">
        <v>175</v>
      </c>
      <c r="BE166" s="157">
        <f t="shared" si="24"/>
        <v>0</v>
      </c>
      <c r="BF166" s="157">
        <f t="shared" si="25"/>
        <v>115.29</v>
      </c>
      <c r="BG166" s="157">
        <f t="shared" si="26"/>
        <v>0</v>
      </c>
      <c r="BH166" s="157">
        <f t="shared" si="27"/>
        <v>0</v>
      </c>
      <c r="BI166" s="157">
        <f t="shared" si="28"/>
        <v>0</v>
      </c>
      <c r="BJ166" s="14" t="s">
        <v>182</v>
      </c>
      <c r="BK166" s="157">
        <f t="shared" si="29"/>
        <v>115.29</v>
      </c>
      <c r="BL166" s="14" t="s">
        <v>181</v>
      </c>
      <c r="BM166" s="156" t="s">
        <v>265</v>
      </c>
    </row>
    <row r="167" spans="1:65" s="12" customFormat="1" ht="22.8" customHeight="1">
      <c r="B167" s="132"/>
      <c r="D167" s="133" t="s">
        <v>68</v>
      </c>
      <c r="E167" s="142" t="s">
        <v>181</v>
      </c>
      <c r="F167" s="142" t="s">
        <v>266</v>
      </c>
      <c r="J167" s="143">
        <f>BK167</f>
        <v>2791.5</v>
      </c>
      <c r="L167" s="132"/>
      <c r="M167" s="136"/>
      <c r="N167" s="137"/>
      <c r="O167" s="137"/>
      <c r="P167" s="138">
        <f>SUM(P168:P173)</f>
        <v>89.694043270000009</v>
      </c>
      <c r="Q167" s="137"/>
      <c r="R167" s="138">
        <f>SUM(R168:R173)</f>
        <v>20.432752218570005</v>
      </c>
      <c r="S167" s="137"/>
      <c r="T167" s="139">
        <f>SUM(T168:T173)</f>
        <v>0</v>
      </c>
      <c r="AR167" s="133" t="s">
        <v>77</v>
      </c>
      <c r="AT167" s="140" t="s">
        <v>68</v>
      </c>
      <c r="AU167" s="140" t="s">
        <v>77</v>
      </c>
      <c r="AY167" s="133" t="s">
        <v>175</v>
      </c>
      <c r="BK167" s="141">
        <f>SUM(BK168:BK173)</f>
        <v>2791.5</v>
      </c>
    </row>
    <row r="168" spans="1:65" s="2" customFormat="1" ht="24.15" customHeight="1">
      <c r="A168" s="26"/>
      <c r="B168" s="144"/>
      <c r="C168" s="145" t="s">
        <v>267</v>
      </c>
      <c r="D168" s="145" t="s">
        <v>177</v>
      </c>
      <c r="E168" s="146" t="s">
        <v>268</v>
      </c>
      <c r="F168" s="147" t="s">
        <v>269</v>
      </c>
      <c r="G168" s="148" t="s">
        <v>231</v>
      </c>
      <c r="H168" s="149">
        <v>67.02</v>
      </c>
      <c r="I168" s="150">
        <v>6.19</v>
      </c>
      <c r="J168" s="150">
        <f t="shared" ref="J168:J173" si="30">ROUND(I168*H168,2)</f>
        <v>414.85</v>
      </c>
      <c r="K168" s="151"/>
      <c r="L168" s="27"/>
      <c r="M168" s="152" t="s">
        <v>1</v>
      </c>
      <c r="N168" s="153" t="s">
        <v>35</v>
      </c>
      <c r="O168" s="154">
        <v>0.48230000000000001</v>
      </c>
      <c r="P168" s="154">
        <f t="shared" ref="P168:P173" si="31">O168*H168</f>
        <v>32.323746</v>
      </c>
      <c r="Q168" s="154">
        <v>1.8542260000000001E-2</v>
      </c>
      <c r="R168" s="154">
        <f t="shared" ref="R168:R173" si="32">Q168*H168</f>
        <v>1.2427022651999999</v>
      </c>
      <c r="S168" s="154">
        <v>0</v>
      </c>
      <c r="T168" s="155">
        <f t="shared" ref="T168:T173" si="33"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181</v>
      </c>
      <c r="AT168" s="156" t="s">
        <v>177</v>
      </c>
      <c r="AU168" s="156" t="s">
        <v>182</v>
      </c>
      <c r="AY168" s="14" t="s">
        <v>175</v>
      </c>
      <c r="BE168" s="157">
        <f t="shared" ref="BE168:BE173" si="34">IF(N168="základná",J168,0)</f>
        <v>0</v>
      </c>
      <c r="BF168" s="157">
        <f t="shared" ref="BF168:BF173" si="35">IF(N168="znížená",J168,0)</f>
        <v>414.85</v>
      </c>
      <c r="BG168" s="157">
        <f t="shared" ref="BG168:BG173" si="36">IF(N168="zákl. prenesená",J168,0)</f>
        <v>0</v>
      </c>
      <c r="BH168" s="157">
        <f t="shared" ref="BH168:BH173" si="37">IF(N168="zníž. prenesená",J168,0)</f>
        <v>0</v>
      </c>
      <c r="BI168" s="157">
        <f t="shared" ref="BI168:BI173" si="38">IF(N168="nulová",J168,0)</f>
        <v>0</v>
      </c>
      <c r="BJ168" s="14" t="s">
        <v>182</v>
      </c>
      <c r="BK168" s="157">
        <f t="shared" ref="BK168:BK173" si="39">ROUND(I168*H168,2)</f>
        <v>414.85</v>
      </c>
      <c r="BL168" s="14" t="s">
        <v>181</v>
      </c>
      <c r="BM168" s="156" t="s">
        <v>270</v>
      </c>
    </row>
    <row r="169" spans="1:65" s="2" customFormat="1" ht="24.15" customHeight="1">
      <c r="A169" s="26"/>
      <c r="B169" s="144"/>
      <c r="C169" s="145" t="s">
        <v>224</v>
      </c>
      <c r="D169" s="145" t="s">
        <v>177</v>
      </c>
      <c r="E169" s="146" t="s">
        <v>271</v>
      </c>
      <c r="F169" s="147" t="s">
        <v>272</v>
      </c>
      <c r="G169" s="148" t="s">
        <v>231</v>
      </c>
      <c r="H169" s="149">
        <v>67.02</v>
      </c>
      <c r="I169" s="150">
        <v>2.1800000000000002</v>
      </c>
      <c r="J169" s="150">
        <f t="shared" si="30"/>
        <v>146.1</v>
      </c>
      <c r="K169" s="151"/>
      <c r="L169" s="27"/>
      <c r="M169" s="152" t="s">
        <v>1</v>
      </c>
      <c r="N169" s="153" t="s">
        <v>35</v>
      </c>
      <c r="O169" s="154">
        <v>0.23899999999999999</v>
      </c>
      <c r="P169" s="154">
        <f t="shared" si="31"/>
        <v>16.017779999999998</v>
      </c>
      <c r="Q169" s="154">
        <v>0</v>
      </c>
      <c r="R169" s="154">
        <f t="shared" si="32"/>
        <v>0</v>
      </c>
      <c r="S169" s="154">
        <v>0</v>
      </c>
      <c r="T169" s="155">
        <f t="shared" si="3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181</v>
      </c>
      <c r="AT169" s="156" t="s">
        <v>177</v>
      </c>
      <c r="AU169" s="156" t="s">
        <v>182</v>
      </c>
      <c r="AY169" s="14" t="s">
        <v>175</v>
      </c>
      <c r="BE169" s="157">
        <f t="shared" si="34"/>
        <v>0</v>
      </c>
      <c r="BF169" s="157">
        <f t="shared" si="35"/>
        <v>146.1</v>
      </c>
      <c r="BG169" s="157">
        <f t="shared" si="36"/>
        <v>0</v>
      </c>
      <c r="BH169" s="157">
        <f t="shared" si="37"/>
        <v>0</v>
      </c>
      <c r="BI169" s="157">
        <f t="shared" si="38"/>
        <v>0</v>
      </c>
      <c r="BJ169" s="14" t="s">
        <v>182</v>
      </c>
      <c r="BK169" s="157">
        <f t="shared" si="39"/>
        <v>146.1</v>
      </c>
      <c r="BL169" s="14" t="s">
        <v>181</v>
      </c>
      <c r="BM169" s="156" t="s">
        <v>273</v>
      </c>
    </row>
    <row r="170" spans="1:65" s="2" customFormat="1" ht="24.15" customHeight="1">
      <c r="A170" s="26"/>
      <c r="B170" s="144"/>
      <c r="C170" s="145" t="s">
        <v>274</v>
      </c>
      <c r="D170" s="145" t="s">
        <v>177</v>
      </c>
      <c r="E170" s="146" t="s">
        <v>275</v>
      </c>
      <c r="F170" s="147" t="s">
        <v>276</v>
      </c>
      <c r="G170" s="148" t="s">
        <v>209</v>
      </c>
      <c r="H170" s="149">
        <v>0.69699999999999995</v>
      </c>
      <c r="I170" s="150">
        <v>1898.41</v>
      </c>
      <c r="J170" s="150">
        <f t="shared" si="30"/>
        <v>1323.19</v>
      </c>
      <c r="K170" s="151"/>
      <c r="L170" s="27"/>
      <c r="M170" s="152" t="s">
        <v>1</v>
      </c>
      <c r="N170" s="153" t="s">
        <v>35</v>
      </c>
      <c r="O170" s="154">
        <v>35.618609999999997</v>
      </c>
      <c r="P170" s="154">
        <f t="shared" si="31"/>
        <v>24.826171169999995</v>
      </c>
      <c r="Q170" s="154">
        <v>1.0165904100000001</v>
      </c>
      <c r="R170" s="154">
        <f t="shared" si="32"/>
        <v>0.70856351576999999</v>
      </c>
      <c r="S170" s="154">
        <v>0</v>
      </c>
      <c r="T170" s="155">
        <f t="shared" si="3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181</v>
      </c>
      <c r="AT170" s="156" t="s">
        <v>177</v>
      </c>
      <c r="AU170" s="156" t="s">
        <v>182</v>
      </c>
      <c r="AY170" s="14" t="s">
        <v>175</v>
      </c>
      <c r="BE170" s="157">
        <f t="shared" si="34"/>
        <v>0</v>
      </c>
      <c r="BF170" s="157">
        <f t="shared" si="35"/>
        <v>1323.19</v>
      </c>
      <c r="BG170" s="157">
        <f t="shared" si="36"/>
        <v>0</v>
      </c>
      <c r="BH170" s="157">
        <f t="shared" si="37"/>
        <v>0</v>
      </c>
      <c r="BI170" s="157">
        <f t="shared" si="38"/>
        <v>0</v>
      </c>
      <c r="BJ170" s="14" t="s">
        <v>182</v>
      </c>
      <c r="BK170" s="157">
        <f t="shared" si="39"/>
        <v>1323.19</v>
      </c>
      <c r="BL170" s="14" t="s">
        <v>181</v>
      </c>
      <c r="BM170" s="156" t="s">
        <v>277</v>
      </c>
    </row>
    <row r="171" spans="1:65" s="2" customFormat="1" ht="21.75" customHeight="1">
      <c r="A171" s="26"/>
      <c r="B171" s="144"/>
      <c r="C171" s="145" t="s">
        <v>227</v>
      </c>
      <c r="D171" s="145" t="s">
        <v>177</v>
      </c>
      <c r="E171" s="146" t="s">
        <v>278</v>
      </c>
      <c r="F171" s="147" t="s">
        <v>279</v>
      </c>
      <c r="G171" s="148" t="s">
        <v>180</v>
      </c>
      <c r="H171" s="149">
        <v>8.0340000000000007</v>
      </c>
      <c r="I171" s="150">
        <v>92.1</v>
      </c>
      <c r="J171" s="150">
        <f t="shared" si="30"/>
        <v>739.93</v>
      </c>
      <c r="K171" s="151"/>
      <c r="L171" s="27"/>
      <c r="M171" s="152" t="s">
        <v>1</v>
      </c>
      <c r="N171" s="153" t="s">
        <v>35</v>
      </c>
      <c r="O171" s="154">
        <v>1.5711999999999999</v>
      </c>
      <c r="P171" s="154">
        <f t="shared" si="31"/>
        <v>12.623020800000001</v>
      </c>
      <c r="Q171" s="154">
        <v>2.2969864000000002</v>
      </c>
      <c r="R171" s="154">
        <f t="shared" si="32"/>
        <v>18.453988737600003</v>
      </c>
      <c r="S171" s="154">
        <v>0</v>
      </c>
      <c r="T171" s="155">
        <f t="shared" si="3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181</v>
      </c>
      <c r="AT171" s="156" t="s">
        <v>177</v>
      </c>
      <c r="AU171" s="156" t="s">
        <v>182</v>
      </c>
      <c r="AY171" s="14" t="s">
        <v>175</v>
      </c>
      <c r="BE171" s="157">
        <f t="shared" si="34"/>
        <v>0</v>
      </c>
      <c r="BF171" s="157">
        <f t="shared" si="35"/>
        <v>739.93</v>
      </c>
      <c r="BG171" s="157">
        <f t="shared" si="36"/>
        <v>0</v>
      </c>
      <c r="BH171" s="157">
        <f t="shared" si="37"/>
        <v>0</v>
      </c>
      <c r="BI171" s="157">
        <f t="shared" si="38"/>
        <v>0</v>
      </c>
      <c r="BJ171" s="14" t="s">
        <v>182</v>
      </c>
      <c r="BK171" s="157">
        <f t="shared" si="39"/>
        <v>739.93</v>
      </c>
      <c r="BL171" s="14" t="s">
        <v>181</v>
      </c>
      <c r="BM171" s="156" t="s">
        <v>280</v>
      </c>
    </row>
    <row r="172" spans="1:65" s="2" customFormat="1" ht="33" customHeight="1">
      <c r="A172" s="26"/>
      <c r="B172" s="144"/>
      <c r="C172" s="145" t="s">
        <v>281</v>
      </c>
      <c r="D172" s="145" t="s">
        <v>177</v>
      </c>
      <c r="E172" s="146" t="s">
        <v>282</v>
      </c>
      <c r="F172" s="147" t="s">
        <v>283</v>
      </c>
      <c r="G172" s="148" t="s">
        <v>231</v>
      </c>
      <c r="H172" s="149">
        <v>19.501999999999999</v>
      </c>
      <c r="I172" s="150">
        <v>1.97</v>
      </c>
      <c r="J172" s="150">
        <f t="shared" si="30"/>
        <v>38.42</v>
      </c>
      <c r="K172" s="151"/>
      <c r="L172" s="27"/>
      <c r="M172" s="152" t="s">
        <v>1</v>
      </c>
      <c r="N172" s="153" t="s">
        <v>35</v>
      </c>
      <c r="O172" s="154">
        <v>0.20014999999999999</v>
      </c>
      <c r="P172" s="154">
        <f t="shared" si="31"/>
        <v>3.9033252999999997</v>
      </c>
      <c r="Q172" s="154">
        <v>1.4999999999999999E-4</v>
      </c>
      <c r="R172" s="154">
        <f t="shared" si="32"/>
        <v>2.9252999999999996E-3</v>
      </c>
      <c r="S172" s="154">
        <v>0</v>
      </c>
      <c r="T172" s="155">
        <f t="shared" si="3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181</v>
      </c>
      <c r="AT172" s="156" t="s">
        <v>177</v>
      </c>
      <c r="AU172" s="156" t="s">
        <v>182</v>
      </c>
      <c r="AY172" s="14" t="s">
        <v>175</v>
      </c>
      <c r="BE172" s="157">
        <f t="shared" si="34"/>
        <v>0</v>
      </c>
      <c r="BF172" s="157">
        <f t="shared" si="35"/>
        <v>38.42</v>
      </c>
      <c r="BG172" s="157">
        <f t="shared" si="36"/>
        <v>0</v>
      </c>
      <c r="BH172" s="157">
        <f t="shared" si="37"/>
        <v>0</v>
      </c>
      <c r="BI172" s="157">
        <f t="shared" si="38"/>
        <v>0</v>
      </c>
      <c r="BJ172" s="14" t="s">
        <v>182</v>
      </c>
      <c r="BK172" s="157">
        <f t="shared" si="39"/>
        <v>38.42</v>
      </c>
      <c r="BL172" s="14" t="s">
        <v>181</v>
      </c>
      <c r="BM172" s="156" t="s">
        <v>284</v>
      </c>
    </row>
    <row r="173" spans="1:65" s="2" customFormat="1" ht="24.15" customHeight="1">
      <c r="A173" s="26"/>
      <c r="B173" s="144"/>
      <c r="C173" s="158" t="s">
        <v>232</v>
      </c>
      <c r="D173" s="158" t="s">
        <v>285</v>
      </c>
      <c r="E173" s="159" t="s">
        <v>286</v>
      </c>
      <c r="F173" s="160" t="s">
        <v>287</v>
      </c>
      <c r="G173" s="161" t="s">
        <v>231</v>
      </c>
      <c r="H173" s="162">
        <v>20.477</v>
      </c>
      <c r="I173" s="163">
        <v>6.3</v>
      </c>
      <c r="J173" s="163">
        <f t="shared" si="30"/>
        <v>129.01</v>
      </c>
      <c r="K173" s="164"/>
      <c r="L173" s="165"/>
      <c r="M173" s="166" t="s">
        <v>1</v>
      </c>
      <c r="N173" s="167" t="s">
        <v>35</v>
      </c>
      <c r="O173" s="154">
        <v>0</v>
      </c>
      <c r="P173" s="154">
        <f t="shared" si="31"/>
        <v>0</v>
      </c>
      <c r="Q173" s="154">
        <v>1.1999999999999999E-3</v>
      </c>
      <c r="R173" s="154">
        <f t="shared" si="32"/>
        <v>2.4572399999999998E-2</v>
      </c>
      <c r="S173" s="154">
        <v>0</v>
      </c>
      <c r="T173" s="155">
        <f t="shared" si="3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191</v>
      </c>
      <c r="AT173" s="156" t="s">
        <v>285</v>
      </c>
      <c r="AU173" s="156" t="s">
        <v>182</v>
      </c>
      <c r="AY173" s="14" t="s">
        <v>175</v>
      </c>
      <c r="BE173" s="157">
        <f t="shared" si="34"/>
        <v>0</v>
      </c>
      <c r="BF173" s="157">
        <f t="shared" si="35"/>
        <v>129.01</v>
      </c>
      <c r="BG173" s="157">
        <f t="shared" si="36"/>
        <v>0</v>
      </c>
      <c r="BH173" s="157">
        <f t="shared" si="37"/>
        <v>0</v>
      </c>
      <c r="BI173" s="157">
        <f t="shared" si="38"/>
        <v>0</v>
      </c>
      <c r="BJ173" s="14" t="s">
        <v>182</v>
      </c>
      <c r="BK173" s="157">
        <f t="shared" si="39"/>
        <v>129.01</v>
      </c>
      <c r="BL173" s="14" t="s">
        <v>181</v>
      </c>
      <c r="BM173" s="156" t="s">
        <v>288</v>
      </c>
    </row>
    <row r="174" spans="1:65" s="12" customFormat="1" ht="22.8" customHeight="1">
      <c r="B174" s="132"/>
      <c r="D174" s="133" t="s">
        <v>68</v>
      </c>
      <c r="E174" s="142" t="s">
        <v>188</v>
      </c>
      <c r="F174" s="142" t="s">
        <v>289</v>
      </c>
      <c r="J174" s="143">
        <f>BK174</f>
        <v>26910.759999999995</v>
      </c>
      <c r="L174" s="132"/>
      <c r="M174" s="136"/>
      <c r="N174" s="137"/>
      <c r="O174" s="137"/>
      <c r="P174" s="138">
        <f>SUM(P175:P189)</f>
        <v>1076.0307972099999</v>
      </c>
      <c r="Q174" s="137"/>
      <c r="R174" s="138">
        <f>SUM(R175:R189)</f>
        <v>59.451870718999999</v>
      </c>
      <c r="S174" s="137"/>
      <c r="T174" s="139">
        <f>SUM(T175:T189)</f>
        <v>0</v>
      </c>
      <c r="AR174" s="133" t="s">
        <v>77</v>
      </c>
      <c r="AT174" s="140" t="s">
        <v>68</v>
      </c>
      <c r="AU174" s="140" t="s">
        <v>77</v>
      </c>
      <c r="AY174" s="133" t="s">
        <v>175</v>
      </c>
      <c r="BK174" s="141">
        <f>SUM(BK175:BK189)</f>
        <v>26910.759999999995</v>
      </c>
    </row>
    <row r="175" spans="1:65" s="2" customFormat="1" ht="24.15" customHeight="1">
      <c r="A175" s="26"/>
      <c r="B175" s="144"/>
      <c r="C175" s="145" t="s">
        <v>290</v>
      </c>
      <c r="D175" s="145" t="s">
        <v>177</v>
      </c>
      <c r="E175" s="146" t="s">
        <v>291</v>
      </c>
      <c r="F175" s="147" t="s">
        <v>292</v>
      </c>
      <c r="G175" s="148" t="s">
        <v>231</v>
      </c>
      <c r="H175" s="149">
        <v>45.2</v>
      </c>
      <c r="I175" s="150">
        <v>1.3</v>
      </c>
      <c r="J175" s="150">
        <f t="shared" ref="J175:J189" si="40">ROUND(I175*H175,2)</f>
        <v>58.76</v>
      </c>
      <c r="K175" s="151"/>
      <c r="L175" s="27"/>
      <c r="M175" s="152" t="s">
        <v>1</v>
      </c>
      <c r="N175" s="153" t="s">
        <v>35</v>
      </c>
      <c r="O175" s="154">
        <v>5.2089999999999997E-2</v>
      </c>
      <c r="P175" s="154">
        <f t="shared" ref="P175:P189" si="41">O175*H175</f>
        <v>2.3544680000000002</v>
      </c>
      <c r="Q175" s="154">
        <v>4.2499999999999998E-4</v>
      </c>
      <c r="R175" s="154">
        <f t="shared" ref="R175:R189" si="42">Q175*H175</f>
        <v>1.9210000000000001E-2</v>
      </c>
      <c r="S175" s="154">
        <v>0</v>
      </c>
      <c r="T175" s="155">
        <f t="shared" ref="T175:T189" si="43"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6" t="s">
        <v>181</v>
      </c>
      <c r="AT175" s="156" t="s">
        <v>177</v>
      </c>
      <c r="AU175" s="156" t="s">
        <v>182</v>
      </c>
      <c r="AY175" s="14" t="s">
        <v>175</v>
      </c>
      <c r="BE175" s="157">
        <f t="shared" ref="BE175:BE189" si="44">IF(N175="základná",J175,0)</f>
        <v>0</v>
      </c>
      <c r="BF175" s="157">
        <f t="shared" ref="BF175:BF189" si="45">IF(N175="znížená",J175,0)</f>
        <v>58.76</v>
      </c>
      <c r="BG175" s="157">
        <f t="shared" ref="BG175:BG189" si="46">IF(N175="zákl. prenesená",J175,0)</f>
        <v>0</v>
      </c>
      <c r="BH175" s="157">
        <f t="shared" ref="BH175:BH189" si="47">IF(N175="zníž. prenesená",J175,0)</f>
        <v>0</v>
      </c>
      <c r="BI175" s="157">
        <f t="shared" ref="BI175:BI189" si="48">IF(N175="nulová",J175,0)</f>
        <v>0</v>
      </c>
      <c r="BJ175" s="14" t="s">
        <v>182</v>
      </c>
      <c r="BK175" s="157">
        <f t="shared" ref="BK175:BK189" si="49">ROUND(I175*H175,2)</f>
        <v>58.76</v>
      </c>
      <c r="BL175" s="14" t="s">
        <v>181</v>
      </c>
      <c r="BM175" s="156" t="s">
        <v>293</v>
      </c>
    </row>
    <row r="176" spans="1:65" s="2" customFormat="1" ht="24.15" customHeight="1">
      <c r="A176" s="26"/>
      <c r="B176" s="144"/>
      <c r="C176" s="145" t="s">
        <v>235</v>
      </c>
      <c r="D176" s="145" t="s">
        <v>177</v>
      </c>
      <c r="E176" s="146" t="s">
        <v>294</v>
      </c>
      <c r="F176" s="147" t="s">
        <v>295</v>
      </c>
      <c r="G176" s="148" t="s">
        <v>231</v>
      </c>
      <c r="H176" s="149">
        <v>538.928</v>
      </c>
      <c r="I176" s="150">
        <v>7.78</v>
      </c>
      <c r="J176" s="150">
        <f t="shared" si="40"/>
        <v>4192.8599999999997</v>
      </c>
      <c r="K176" s="151"/>
      <c r="L176" s="27"/>
      <c r="M176" s="152" t="s">
        <v>1</v>
      </c>
      <c r="N176" s="153" t="s">
        <v>35</v>
      </c>
      <c r="O176" s="154">
        <v>0.49247000000000002</v>
      </c>
      <c r="P176" s="154">
        <f t="shared" si="41"/>
        <v>265.40587216</v>
      </c>
      <c r="Q176" s="154">
        <v>3.15E-2</v>
      </c>
      <c r="R176" s="154">
        <f t="shared" si="42"/>
        <v>16.976232</v>
      </c>
      <c r="S176" s="154">
        <v>0</v>
      </c>
      <c r="T176" s="155">
        <f t="shared" si="4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181</v>
      </c>
      <c r="AT176" s="156" t="s">
        <v>177</v>
      </c>
      <c r="AU176" s="156" t="s">
        <v>182</v>
      </c>
      <c r="AY176" s="14" t="s">
        <v>175</v>
      </c>
      <c r="BE176" s="157">
        <f t="shared" si="44"/>
        <v>0</v>
      </c>
      <c r="BF176" s="157">
        <f t="shared" si="45"/>
        <v>4192.8599999999997</v>
      </c>
      <c r="BG176" s="157">
        <f t="shared" si="46"/>
        <v>0</v>
      </c>
      <c r="BH176" s="157">
        <f t="shared" si="47"/>
        <v>0</v>
      </c>
      <c r="BI176" s="157">
        <f t="shared" si="48"/>
        <v>0</v>
      </c>
      <c r="BJ176" s="14" t="s">
        <v>182</v>
      </c>
      <c r="BK176" s="157">
        <f t="shared" si="49"/>
        <v>4192.8599999999997</v>
      </c>
      <c r="BL176" s="14" t="s">
        <v>181</v>
      </c>
      <c r="BM176" s="156" t="s">
        <v>296</v>
      </c>
    </row>
    <row r="177" spans="1:65" s="2" customFormat="1" ht="24.15" customHeight="1">
      <c r="A177" s="26"/>
      <c r="B177" s="144"/>
      <c r="C177" s="145" t="s">
        <v>297</v>
      </c>
      <c r="D177" s="145" t="s">
        <v>177</v>
      </c>
      <c r="E177" s="146" t="s">
        <v>298</v>
      </c>
      <c r="F177" s="147" t="s">
        <v>299</v>
      </c>
      <c r="G177" s="148" t="s">
        <v>231</v>
      </c>
      <c r="H177" s="149">
        <v>538.928</v>
      </c>
      <c r="I177" s="150">
        <v>4.91</v>
      </c>
      <c r="J177" s="150">
        <f t="shared" si="40"/>
        <v>2646.14</v>
      </c>
      <c r="K177" s="151"/>
      <c r="L177" s="27"/>
      <c r="M177" s="152" t="s">
        <v>1</v>
      </c>
      <c r="N177" s="153" t="s">
        <v>35</v>
      </c>
      <c r="O177" s="154">
        <v>0.34761999999999998</v>
      </c>
      <c r="P177" s="154">
        <f t="shared" si="41"/>
        <v>187.34215136</v>
      </c>
      <c r="Q177" s="154">
        <v>7.8750000000000001E-3</v>
      </c>
      <c r="R177" s="154">
        <f t="shared" si="42"/>
        <v>4.2440579999999999</v>
      </c>
      <c r="S177" s="154">
        <v>0</v>
      </c>
      <c r="T177" s="155">
        <f t="shared" si="4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181</v>
      </c>
      <c r="AT177" s="156" t="s">
        <v>177</v>
      </c>
      <c r="AU177" s="156" t="s">
        <v>182</v>
      </c>
      <c r="AY177" s="14" t="s">
        <v>175</v>
      </c>
      <c r="BE177" s="157">
        <f t="shared" si="44"/>
        <v>0</v>
      </c>
      <c r="BF177" s="157">
        <f t="shared" si="45"/>
        <v>2646.14</v>
      </c>
      <c r="BG177" s="157">
        <f t="shared" si="46"/>
        <v>0</v>
      </c>
      <c r="BH177" s="157">
        <f t="shared" si="47"/>
        <v>0</v>
      </c>
      <c r="BI177" s="157">
        <f t="shared" si="48"/>
        <v>0</v>
      </c>
      <c r="BJ177" s="14" t="s">
        <v>182</v>
      </c>
      <c r="BK177" s="157">
        <f t="shared" si="49"/>
        <v>2646.14</v>
      </c>
      <c r="BL177" s="14" t="s">
        <v>181</v>
      </c>
      <c r="BM177" s="156" t="s">
        <v>300</v>
      </c>
    </row>
    <row r="178" spans="1:65" s="2" customFormat="1" ht="24.15" customHeight="1">
      <c r="A178" s="26"/>
      <c r="B178" s="144"/>
      <c r="C178" s="145" t="s">
        <v>239</v>
      </c>
      <c r="D178" s="145" t="s">
        <v>177</v>
      </c>
      <c r="E178" s="146" t="s">
        <v>301</v>
      </c>
      <c r="F178" s="147" t="s">
        <v>302</v>
      </c>
      <c r="G178" s="148" t="s">
        <v>231</v>
      </c>
      <c r="H178" s="149">
        <v>238.423</v>
      </c>
      <c r="I178" s="150">
        <v>33.049999999999997</v>
      </c>
      <c r="J178" s="150">
        <f t="shared" si="40"/>
        <v>7879.88</v>
      </c>
      <c r="K178" s="151"/>
      <c r="L178" s="27"/>
      <c r="M178" s="152" t="s">
        <v>1</v>
      </c>
      <c r="N178" s="153" t="s">
        <v>35</v>
      </c>
      <c r="O178" s="154">
        <v>0.86526000000000003</v>
      </c>
      <c r="P178" s="154">
        <f t="shared" si="41"/>
        <v>206.29788498000002</v>
      </c>
      <c r="Q178" s="154">
        <v>3.3694000000000002E-2</v>
      </c>
      <c r="R178" s="154">
        <f t="shared" si="42"/>
        <v>8.0334245620000004</v>
      </c>
      <c r="S178" s="154">
        <v>0</v>
      </c>
      <c r="T178" s="155">
        <f t="shared" si="4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6" t="s">
        <v>181</v>
      </c>
      <c r="AT178" s="156" t="s">
        <v>177</v>
      </c>
      <c r="AU178" s="156" t="s">
        <v>182</v>
      </c>
      <c r="AY178" s="14" t="s">
        <v>175</v>
      </c>
      <c r="BE178" s="157">
        <f t="shared" si="44"/>
        <v>0</v>
      </c>
      <c r="BF178" s="157">
        <f t="shared" si="45"/>
        <v>7879.88</v>
      </c>
      <c r="BG178" s="157">
        <f t="shared" si="46"/>
        <v>0</v>
      </c>
      <c r="BH178" s="157">
        <f t="shared" si="47"/>
        <v>0</v>
      </c>
      <c r="BI178" s="157">
        <f t="shared" si="48"/>
        <v>0</v>
      </c>
      <c r="BJ178" s="14" t="s">
        <v>182</v>
      </c>
      <c r="BK178" s="157">
        <f t="shared" si="49"/>
        <v>7879.88</v>
      </c>
      <c r="BL178" s="14" t="s">
        <v>181</v>
      </c>
      <c r="BM178" s="156" t="s">
        <v>303</v>
      </c>
    </row>
    <row r="179" spans="1:65" s="2" customFormat="1" ht="24.15" customHeight="1">
      <c r="A179" s="26"/>
      <c r="B179" s="144"/>
      <c r="C179" s="145" t="s">
        <v>304</v>
      </c>
      <c r="D179" s="145" t="s">
        <v>177</v>
      </c>
      <c r="E179" s="146" t="s">
        <v>305</v>
      </c>
      <c r="F179" s="147" t="s">
        <v>306</v>
      </c>
      <c r="G179" s="148" t="s">
        <v>231</v>
      </c>
      <c r="H179" s="149">
        <v>13.837999999999999</v>
      </c>
      <c r="I179" s="150">
        <v>23.09</v>
      </c>
      <c r="J179" s="150">
        <f t="shared" si="40"/>
        <v>319.52</v>
      </c>
      <c r="K179" s="151"/>
      <c r="L179" s="27"/>
      <c r="M179" s="152" t="s">
        <v>1</v>
      </c>
      <c r="N179" s="153" t="s">
        <v>35</v>
      </c>
      <c r="O179" s="154">
        <v>1.3290200000000001</v>
      </c>
      <c r="P179" s="154">
        <f t="shared" si="41"/>
        <v>18.390978759999999</v>
      </c>
      <c r="Q179" s="154">
        <v>1.8686500000000002E-2</v>
      </c>
      <c r="R179" s="154">
        <f t="shared" si="42"/>
        <v>0.25858378700000001</v>
      </c>
      <c r="S179" s="154">
        <v>0</v>
      </c>
      <c r="T179" s="155">
        <f t="shared" si="4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6" t="s">
        <v>181</v>
      </c>
      <c r="AT179" s="156" t="s">
        <v>177</v>
      </c>
      <c r="AU179" s="156" t="s">
        <v>182</v>
      </c>
      <c r="AY179" s="14" t="s">
        <v>175</v>
      </c>
      <c r="BE179" s="157">
        <f t="shared" si="44"/>
        <v>0</v>
      </c>
      <c r="BF179" s="157">
        <f t="shared" si="45"/>
        <v>319.52</v>
      </c>
      <c r="BG179" s="157">
        <f t="shared" si="46"/>
        <v>0</v>
      </c>
      <c r="BH179" s="157">
        <f t="shared" si="47"/>
        <v>0</v>
      </c>
      <c r="BI179" s="157">
        <f t="shared" si="48"/>
        <v>0</v>
      </c>
      <c r="BJ179" s="14" t="s">
        <v>182</v>
      </c>
      <c r="BK179" s="157">
        <f t="shared" si="49"/>
        <v>319.52</v>
      </c>
      <c r="BL179" s="14" t="s">
        <v>181</v>
      </c>
      <c r="BM179" s="156" t="s">
        <v>307</v>
      </c>
    </row>
    <row r="180" spans="1:65" s="2" customFormat="1" ht="33" customHeight="1">
      <c r="A180" s="26"/>
      <c r="B180" s="144"/>
      <c r="C180" s="145" t="s">
        <v>242</v>
      </c>
      <c r="D180" s="145" t="s">
        <v>177</v>
      </c>
      <c r="E180" s="146" t="s">
        <v>308</v>
      </c>
      <c r="F180" s="147" t="s">
        <v>309</v>
      </c>
      <c r="G180" s="148" t="s">
        <v>231</v>
      </c>
      <c r="H180" s="149">
        <v>57.56</v>
      </c>
      <c r="I180" s="150">
        <v>28.87</v>
      </c>
      <c r="J180" s="150">
        <f t="shared" si="40"/>
        <v>1661.76</v>
      </c>
      <c r="K180" s="151"/>
      <c r="L180" s="27"/>
      <c r="M180" s="152" t="s">
        <v>1</v>
      </c>
      <c r="N180" s="153" t="s">
        <v>35</v>
      </c>
      <c r="O180" s="154">
        <v>0.79405999999999999</v>
      </c>
      <c r="P180" s="154">
        <f t="shared" si="41"/>
        <v>45.706093600000003</v>
      </c>
      <c r="Q180" s="154">
        <v>1.4629E-2</v>
      </c>
      <c r="R180" s="154">
        <f t="shared" si="42"/>
        <v>0.84204524000000003</v>
      </c>
      <c r="S180" s="154">
        <v>0</v>
      </c>
      <c r="T180" s="155">
        <f t="shared" si="4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181</v>
      </c>
      <c r="AT180" s="156" t="s">
        <v>177</v>
      </c>
      <c r="AU180" s="156" t="s">
        <v>182</v>
      </c>
      <c r="AY180" s="14" t="s">
        <v>175</v>
      </c>
      <c r="BE180" s="157">
        <f t="shared" si="44"/>
        <v>0</v>
      </c>
      <c r="BF180" s="157">
        <f t="shared" si="45"/>
        <v>1661.76</v>
      </c>
      <c r="BG180" s="157">
        <f t="shared" si="46"/>
        <v>0</v>
      </c>
      <c r="BH180" s="157">
        <f t="shared" si="47"/>
        <v>0</v>
      </c>
      <c r="BI180" s="157">
        <f t="shared" si="48"/>
        <v>0</v>
      </c>
      <c r="BJ180" s="14" t="s">
        <v>182</v>
      </c>
      <c r="BK180" s="157">
        <f t="shared" si="49"/>
        <v>1661.76</v>
      </c>
      <c r="BL180" s="14" t="s">
        <v>181</v>
      </c>
      <c r="BM180" s="156" t="s">
        <v>310</v>
      </c>
    </row>
    <row r="181" spans="1:65" s="2" customFormat="1" ht="16.5" customHeight="1">
      <c r="A181" s="26"/>
      <c r="B181" s="144"/>
      <c r="C181" s="145" t="s">
        <v>311</v>
      </c>
      <c r="D181" s="145" t="s">
        <v>177</v>
      </c>
      <c r="E181" s="146" t="s">
        <v>312</v>
      </c>
      <c r="F181" s="147" t="s">
        <v>313</v>
      </c>
      <c r="G181" s="148" t="s">
        <v>314</v>
      </c>
      <c r="H181" s="149">
        <v>55.35</v>
      </c>
      <c r="I181" s="150">
        <v>2.83</v>
      </c>
      <c r="J181" s="150">
        <f t="shared" si="40"/>
        <v>156.63999999999999</v>
      </c>
      <c r="K181" s="151"/>
      <c r="L181" s="27"/>
      <c r="M181" s="152" t="s">
        <v>1</v>
      </c>
      <c r="N181" s="153" t="s">
        <v>35</v>
      </c>
      <c r="O181" s="154">
        <v>9.4109999999999999E-2</v>
      </c>
      <c r="P181" s="154">
        <f t="shared" si="41"/>
        <v>5.2089885000000002</v>
      </c>
      <c r="Q181" s="154">
        <v>2.31E-4</v>
      </c>
      <c r="R181" s="154">
        <f t="shared" si="42"/>
        <v>1.2785850000000001E-2</v>
      </c>
      <c r="S181" s="154">
        <v>0</v>
      </c>
      <c r="T181" s="155">
        <f t="shared" si="4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181</v>
      </c>
      <c r="AT181" s="156" t="s">
        <v>177</v>
      </c>
      <c r="AU181" s="156" t="s">
        <v>182</v>
      </c>
      <c r="AY181" s="14" t="s">
        <v>175</v>
      </c>
      <c r="BE181" s="157">
        <f t="shared" si="44"/>
        <v>0</v>
      </c>
      <c r="BF181" s="157">
        <f t="shared" si="45"/>
        <v>156.63999999999999</v>
      </c>
      <c r="BG181" s="157">
        <f t="shared" si="46"/>
        <v>0</v>
      </c>
      <c r="BH181" s="157">
        <f t="shared" si="47"/>
        <v>0</v>
      </c>
      <c r="BI181" s="157">
        <f t="shared" si="48"/>
        <v>0</v>
      </c>
      <c r="BJ181" s="14" t="s">
        <v>182</v>
      </c>
      <c r="BK181" s="157">
        <f t="shared" si="49"/>
        <v>156.63999999999999</v>
      </c>
      <c r="BL181" s="14" t="s">
        <v>181</v>
      </c>
      <c r="BM181" s="156" t="s">
        <v>315</v>
      </c>
    </row>
    <row r="182" spans="1:65" s="2" customFormat="1" ht="21.75" customHeight="1">
      <c r="A182" s="26"/>
      <c r="B182" s="144"/>
      <c r="C182" s="145" t="s">
        <v>247</v>
      </c>
      <c r="D182" s="145" t="s">
        <v>177</v>
      </c>
      <c r="E182" s="146" t="s">
        <v>316</v>
      </c>
      <c r="F182" s="147" t="s">
        <v>317</v>
      </c>
      <c r="G182" s="148" t="s">
        <v>314</v>
      </c>
      <c r="H182" s="149">
        <v>125</v>
      </c>
      <c r="I182" s="150">
        <v>1.7</v>
      </c>
      <c r="J182" s="150">
        <f t="shared" si="40"/>
        <v>212.5</v>
      </c>
      <c r="K182" s="151"/>
      <c r="L182" s="27"/>
      <c r="M182" s="152" t="s">
        <v>1</v>
      </c>
      <c r="N182" s="153" t="s">
        <v>35</v>
      </c>
      <c r="O182" s="154">
        <v>9.4119999999999995E-2</v>
      </c>
      <c r="P182" s="154">
        <f t="shared" si="41"/>
        <v>11.764999999999999</v>
      </c>
      <c r="Q182" s="154">
        <v>2.4149999999999999E-4</v>
      </c>
      <c r="R182" s="154">
        <f t="shared" si="42"/>
        <v>3.0187499999999999E-2</v>
      </c>
      <c r="S182" s="154">
        <v>0</v>
      </c>
      <c r="T182" s="155">
        <f t="shared" si="4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6" t="s">
        <v>181</v>
      </c>
      <c r="AT182" s="156" t="s">
        <v>177</v>
      </c>
      <c r="AU182" s="156" t="s">
        <v>182</v>
      </c>
      <c r="AY182" s="14" t="s">
        <v>175</v>
      </c>
      <c r="BE182" s="157">
        <f t="shared" si="44"/>
        <v>0</v>
      </c>
      <c r="BF182" s="157">
        <f t="shared" si="45"/>
        <v>212.5</v>
      </c>
      <c r="BG182" s="157">
        <f t="shared" si="46"/>
        <v>0</v>
      </c>
      <c r="BH182" s="157">
        <f t="shared" si="47"/>
        <v>0</v>
      </c>
      <c r="BI182" s="157">
        <f t="shared" si="48"/>
        <v>0</v>
      </c>
      <c r="BJ182" s="14" t="s">
        <v>182</v>
      </c>
      <c r="BK182" s="157">
        <f t="shared" si="49"/>
        <v>212.5</v>
      </c>
      <c r="BL182" s="14" t="s">
        <v>181</v>
      </c>
      <c r="BM182" s="156" t="s">
        <v>318</v>
      </c>
    </row>
    <row r="183" spans="1:65" s="2" customFormat="1" ht="16.5" customHeight="1">
      <c r="A183" s="26"/>
      <c r="B183" s="144"/>
      <c r="C183" s="145" t="s">
        <v>319</v>
      </c>
      <c r="D183" s="145" t="s">
        <v>177</v>
      </c>
      <c r="E183" s="146" t="s">
        <v>320</v>
      </c>
      <c r="F183" s="147" t="s">
        <v>321</v>
      </c>
      <c r="G183" s="148" t="s">
        <v>314</v>
      </c>
      <c r="H183" s="149">
        <v>71.95</v>
      </c>
      <c r="I183" s="150">
        <v>3.89</v>
      </c>
      <c r="J183" s="150">
        <f t="shared" si="40"/>
        <v>279.89</v>
      </c>
      <c r="K183" s="151"/>
      <c r="L183" s="27"/>
      <c r="M183" s="152" t="s">
        <v>1</v>
      </c>
      <c r="N183" s="153" t="s">
        <v>35</v>
      </c>
      <c r="O183" s="154">
        <v>9.4020000000000006E-2</v>
      </c>
      <c r="P183" s="154">
        <f t="shared" si="41"/>
        <v>6.7647390000000005</v>
      </c>
      <c r="Q183" s="154">
        <v>5.2500000000000002E-5</v>
      </c>
      <c r="R183" s="154">
        <f t="shared" si="42"/>
        <v>3.7773750000000004E-3</v>
      </c>
      <c r="S183" s="154">
        <v>0</v>
      </c>
      <c r="T183" s="155">
        <f t="shared" si="4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6" t="s">
        <v>181</v>
      </c>
      <c r="AT183" s="156" t="s">
        <v>177</v>
      </c>
      <c r="AU183" s="156" t="s">
        <v>182</v>
      </c>
      <c r="AY183" s="14" t="s">
        <v>175</v>
      </c>
      <c r="BE183" s="157">
        <f t="shared" si="44"/>
        <v>0</v>
      </c>
      <c r="BF183" s="157">
        <f t="shared" si="45"/>
        <v>279.89</v>
      </c>
      <c r="BG183" s="157">
        <f t="shared" si="46"/>
        <v>0</v>
      </c>
      <c r="BH183" s="157">
        <f t="shared" si="47"/>
        <v>0</v>
      </c>
      <c r="BI183" s="157">
        <f t="shared" si="48"/>
        <v>0</v>
      </c>
      <c r="BJ183" s="14" t="s">
        <v>182</v>
      </c>
      <c r="BK183" s="157">
        <f t="shared" si="49"/>
        <v>279.89</v>
      </c>
      <c r="BL183" s="14" t="s">
        <v>181</v>
      </c>
      <c r="BM183" s="156" t="s">
        <v>322</v>
      </c>
    </row>
    <row r="184" spans="1:65" s="2" customFormat="1" ht="24.15" customHeight="1">
      <c r="A184" s="26"/>
      <c r="B184" s="144"/>
      <c r="C184" s="145" t="s">
        <v>250</v>
      </c>
      <c r="D184" s="145" t="s">
        <v>177</v>
      </c>
      <c r="E184" s="146" t="s">
        <v>323</v>
      </c>
      <c r="F184" s="147" t="s">
        <v>324</v>
      </c>
      <c r="G184" s="148" t="s">
        <v>231</v>
      </c>
      <c r="H184" s="149">
        <v>309.82100000000003</v>
      </c>
      <c r="I184" s="150">
        <v>1.53</v>
      </c>
      <c r="J184" s="150">
        <f t="shared" si="40"/>
        <v>474.03</v>
      </c>
      <c r="K184" s="151"/>
      <c r="L184" s="27"/>
      <c r="M184" s="152" t="s">
        <v>1</v>
      </c>
      <c r="N184" s="153" t="s">
        <v>35</v>
      </c>
      <c r="O184" s="154">
        <v>9.2050000000000007E-2</v>
      </c>
      <c r="P184" s="154">
        <f t="shared" si="41"/>
        <v>28.519023050000005</v>
      </c>
      <c r="Q184" s="154">
        <v>2.2499999999999999E-4</v>
      </c>
      <c r="R184" s="154">
        <f t="shared" si="42"/>
        <v>6.9709725E-2</v>
      </c>
      <c r="S184" s="154">
        <v>0</v>
      </c>
      <c r="T184" s="155">
        <f t="shared" si="4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6" t="s">
        <v>181</v>
      </c>
      <c r="AT184" s="156" t="s">
        <v>177</v>
      </c>
      <c r="AU184" s="156" t="s">
        <v>182</v>
      </c>
      <c r="AY184" s="14" t="s">
        <v>175</v>
      </c>
      <c r="BE184" s="157">
        <f t="shared" si="44"/>
        <v>0</v>
      </c>
      <c r="BF184" s="157">
        <f t="shared" si="45"/>
        <v>474.03</v>
      </c>
      <c r="BG184" s="157">
        <f t="shared" si="46"/>
        <v>0</v>
      </c>
      <c r="BH184" s="157">
        <f t="shared" si="47"/>
        <v>0</v>
      </c>
      <c r="BI184" s="157">
        <f t="shared" si="48"/>
        <v>0</v>
      </c>
      <c r="BJ184" s="14" t="s">
        <v>182</v>
      </c>
      <c r="BK184" s="157">
        <f t="shared" si="49"/>
        <v>474.03</v>
      </c>
      <c r="BL184" s="14" t="s">
        <v>181</v>
      </c>
      <c r="BM184" s="156" t="s">
        <v>325</v>
      </c>
    </row>
    <row r="185" spans="1:65" s="2" customFormat="1" ht="24.15" customHeight="1">
      <c r="A185" s="26"/>
      <c r="B185" s="144"/>
      <c r="C185" s="145" t="s">
        <v>326</v>
      </c>
      <c r="D185" s="145" t="s">
        <v>177</v>
      </c>
      <c r="E185" s="146" t="s">
        <v>327</v>
      </c>
      <c r="F185" s="147" t="s">
        <v>328</v>
      </c>
      <c r="G185" s="148" t="s">
        <v>231</v>
      </c>
      <c r="H185" s="149">
        <v>309.82100000000003</v>
      </c>
      <c r="I185" s="150">
        <v>8.5</v>
      </c>
      <c r="J185" s="150">
        <f t="shared" si="40"/>
        <v>2633.48</v>
      </c>
      <c r="K185" s="151"/>
      <c r="L185" s="27"/>
      <c r="M185" s="152" t="s">
        <v>1</v>
      </c>
      <c r="N185" s="153" t="s">
        <v>35</v>
      </c>
      <c r="O185" s="154">
        <v>0.35859999999999997</v>
      </c>
      <c r="P185" s="154">
        <f t="shared" si="41"/>
        <v>111.10181060000001</v>
      </c>
      <c r="Q185" s="154">
        <v>2.9199999999999999E-3</v>
      </c>
      <c r="R185" s="154">
        <f t="shared" si="42"/>
        <v>0.90467732000000001</v>
      </c>
      <c r="S185" s="154">
        <v>0</v>
      </c>
      <c r="T185" s="155">
        <f t="shared" si="4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6" t="s">
        <v>181</v>
      </c>
      <c r="AT185" s="156" t="s">
        <v>177</v>
      </c>
      <c r="AU185" s="156" t="s">
        <v>182</v>
      </c>
      <c r="AY185" s="14" t="s">
        <v>175</v>
      </c>
      <c r="BE185" s="157">
        <f t="shared" si="44"/>
        <v>0</v>
      </c>
      <c r="BF185" s="157">
        <f t="shared" si="45"/>
        <v>2633.48</v>
      </c>
      <c r="BG185" s="157">
        <f t="shared" si="46"/>
        <v>0</v>
      </c>
      <c r="BH185" s="157">
        <f t="shared" si="47"/>
        <v>0</v>
      </c>
      <c r="BI185" s="157">
        <f t="shared" si="48"/>
        <v>0</v>
      </c>
      <c r="BJ185" s="14" t="s">
        <v>182</v>
      </c>
      <c r="BK185" s="157">
        <f t="shared" si="49"/>
        <v>2633.48</v>
      </c>
      <c r="BL185" s="14" t="s">
        <v>181</v>
      </c>
      <c r="BM185" s="156" t="s">
        <v>329</v>
      </c>
    </row>
    <row r="186" spans="1:65" s="2" customFormat="1" ht="24.15" customHeight="1">
      <c r="A186" s="26"/>
      <c r="B186" s="144"/>
      <c r="C186" s="145" t="s">
        <v>255</v>
      </c>
      <c r="D186" s="145" t="s">
        <v>177</v>
      </c>
      <c r="E186" s="146" t="s">
        <v>330</v>
      </c>
      <c r="F186" s="147" t="s">
        <v>331</v>
      </c>
      <c r="G186" s="148" t="s">
        <v>231</v>
      </c>
      <c r="H186" s="149">
        <v>179.04</v>
      </c>
      <c r="I186" s="150">
        <v>0.09</v>
      </c>
      <c r="J186" s="150">
        <f t="shared" si="40"/>
        <v>16.11</v>
      </c>
      <c r="K186" s="151"/>
      <c r="L186" s="27"/>
      <c r="M186" s="152" t="s">
        <v>1</v>
      </c>
      <c r="N186" s="153" t="s">
        <v>35</v>
      </c>
      <c r="O186" s="154">
        <v>1.001E-2</v>
      </c>
      <c r="P186" s="154">
        <f t="shared" si="41"/>
        <v>1.7921904</v>
      </c>
      <c r="Q186" s="154">
        <v>0</v>
      </c>
      <c r="R186" s="154">
        <f t="shared" si="42"/>
        <v>0</v>
      </c>
      <c r="S186" s="154">
        <v>0</v>
      </c>
      <c r="T186" s="155">
        <f t="shared" si="4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6" t="s">
        <v>181</v>
      </c>
      <c r="AT186" s="156" t="s">
        <v>177</v>
      </c>
      <c r="AU186" s="156" t="s">
        <v>182</v>
      </c>
      <c r="AY186" s="14" t="s">
        <v>175</v>
      </c>
      <c r="BE186" s="157">
        <f t="shared" si="44"/>
        <v>0</v>
      </c>
      <c r="BF186" s="157">
        <f t="shared" si="45"/>
        <v>16.11</v>
      </c>
      <c r="BG186" s="157">
        <f t="shared" si="46"/>
        <v>0</v>
      </c>
      <c r="BH186" s="157">
        <f t="shared" si="47"/>
        <v>0</v>
      </c>
      <c r="BI186" s="157">
        <f t="shared" si="48"/>
        <v>0</v>
      </c>
      <c r="BJ186" s="14" t="s">
        <v>182</v>
      </c>
      <c r="BK186" s="157">
        <f t="shared" si="49"/>
        <v>16.11</v>
      </c>
      <c r="BL186" s="14" t="s">
        <v>181</v>
      </c>
      <c r="BM186" s="156" t="s">
        <v>332</v>
      </c>
    </row>
    <row r="187" spans="1:65" s="2" customFormat="1" ht="24.15" customHeight="1">
      <c r="A187" s="26"/>
      <c r="B187" s="144"/>
      <c r="C187" s="158" t="s">
        <v>333</v>
      </c>
      <c r="D187" s="158" t="s">
        <v>285</v>
      </c>
      <c r="E187" s="159" t="s">
        <v>334</v>
      </c>
      <c r="F187" s="160" t="s">
        <v>335</v>
      </c>
      <c r="G187" s="161" t="s">
        <v>231</v>
      </c>
      <c r="H187" s="162">
        <v>179.04</v>
      </c>
      <c r="I187" s="163">
        <v>0.49</v>
      </c>
      <c r="J187" s="163">
        <f t="shared" si="40"/>
        <v>87.73</v>
      </c>
      <c r="K187" s="164"/>
      <c r="L187" s="165"/>
      <c r="M187" s="166" t="s">
        <v>1</v>
      </c>
      <c r="N187" s="167" t="s">
        <v>35</v>
      </c>
      <c r="O187" s="154">
        <v>0</v>
      </c>
      <c r="P187" s="154">
        <f t="shared" si="41"/>
        <v>0</v>
      </c>
      <c r="Q187" s="154">
        <v>1E-4</v>
      </c>
      <c r="R187" s="154">
        <f t="shared" si="42"/>
        <v>1.7904E-2</v>
      </c>
      <c r="S187" s="154">
        <v>0</v>
      </c>
      <c r="T187" s="155">
        <f t="shared" si="4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6" t="s">
        <v>191</v>
      </c>
      <c r="AT187" s="156" t="s">
        <v>285</v>
      </c>
      <c r="AU187" s="156" t="s">
        <v>182</v>
      </c>
      <c r="AY187" s="14" t="s">
        <v>175</v>
      </c>
      <c r="BE187" s="157">
        <f t="shared" si="44"/>
        <v>0</v>
      </c>
      <c r="BF187" s="157">
        <f t="shared" si="45"/>
        <v>87.73</v>
      </c>
      <c r="BG187" s="157">
        <f t="shared" si="46"/>
        <v>0</v>
      </c>
      <c r="BH187" s="157">
        <f t="shared" si="47"/>
        <v>0</v>
      </c>
      <c r="BI187" s="157">
        <f t="shared" si="48"/>
        <v>0</v>
      </c>
      <c r="BJ187" s="14" t="s">
        <v>182</v>
      </c>
      <c r="BK187" s="157">
        <f t="shared" si="49"/>
        <v>87.73</v>
      </c>
      <c r="BL187" s="14" t="s">
        <v>181</v>
      </c>
      <c r="BM187" s="156" t="s">
        <v>336</v>
      </c>
    </row>
    <row r="188" spans="1:65" s="2" customFormat="1" ht="21.75" customHeight="1">
      <c r="A188" s="26"/>
      <c r="B188" s="144"/>
      <c r="C188" s="145" t="s">
        <v>258</v>
      </c>
      <c r="D188" s="145" t="s">
        <v>177</v>
      </c>
      <c r="E188" s="146" t="s">
        <v>337</v>
      </c>
      <c r="F188" s="147" t="s">
        <v>338</v>
      </c>
      <c r="G188" s="148" t="s">
        <v>231</v>
      </c>
      <c r="H188" s="149">
        <v>179.04</v>
      </c>
      <c r="I188" s="150">
        <v>32.56</v>
      </c>
      <c r="J188" s="150">
        <f t="shared" si="40"/>
        <v>5829.54</v>
      </c>
      <c r="K188" s="151"/>
      <c r="L188" s="27"/>
      <c r="M188" s="152" t="s">
        <v>1</v>
      </c>
      <c r="N188" s="153" t="s">
        <v>35</v>
      </c>
      <c r="O188" s="154">
        <v>0.71140999999999999</v>
      </c>
      <c r="P188" s="154">
        <f t="shared" si="41"/>
        <v>127.37084639999999</v>
      </c>
      <c r="Q188" s="154">
        <v>0.15656</v>
      </c>
      <c r="R188" s="154">
        <f t="shared" si="42"/>
        <v>28.0305024</v>
      </c>
      <c r="S188" s="154">
        <v>0</v>
      </c>
      <c r="T188" s="155">
        <f t="shared" si="4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6" t="s">
        <v>181</v>
      </c>
      <c r="AT188" s="156" t="s">
        <v>177</v>
      </c>
      <c r="AU188" s="156" t="s">
        <v>182</v>
      </c>
      <c r="AY188" s="14" t="s">
        <v>175</v>
      </c>
      <c r="BE188" s="157">
        <f t="shared" si="44"/>
        <v>0</v>
      </c>
      <c r="BF188" s="157">
        <f t="shared" si="45"/>
        <v>5829.54</v>
      </c>
      <c r="BG188" s="157">
        <f t="shared" si="46"/>
        <v>0</v>
      </c>
      <c r="BH188" s="157">
        <f t="shared" si="47"/>
        <v>0</v>
      </c>
      <c r="BI188" s="157">
        <f t="shared" si="48"/>
        <v>0</v>
      </c>
      <c r="BJ188" s="14" t="s">
        <v>182</v>
      </c>
      <c r="BK188" s="157">
        <f t="shared" si="49"/>
        <v>5829.54</v>
      </c>
      <c r="BL188" s="14" t="s">
        <v>181</v>
      </c>
      <c r="BM188" s="156" t="s">
        <v>339</v>
      </c>
    </row>
    <row r="189" spans="1:65" s="2" customFormat="1" ht="16.5" customHeight="1">
      <c r="A189" s="26"/>
      <c r="B189" s="144"/>
      <c r="C189" s="145" t="s">
        <v>340</v>
      </c>
      <c r="D189" s="145" t="s">
        <v>177</v>
      </c>
      <c r="E189" s="146" t="s">
        <v>341</v>
      </c>
      <c r="F189" s="147" t="s">
        <v>342</v>
      </c>
      <c r="G189" s="148" t="s">
        <v>231</v>
      </c>
      <c r="H189" s="149">
        <v>179.04</v>
      </c>
      <c r="I189" s="150">
        <v>2.58</v>
      </c>
      <c r="J189" s="150">
        <f t="shared" si="40"/>
        <v>461.92</v>
      </c>
      <c r="K189" s="151"/>
      <c r="L189" s="27"/>
      <c r="M189" s="152" t="s">
        <v>1</v>
      </c>
      <c r="N189" s="153" t="s">
        <v>35</v>
      </c>
      <c r="O189" s="154">
        <v>0.32401000000000002</v>
      </c>
      <c r="P189" s="154">
        <f t="shared" si="41"/>
        <v>58.010750399999999</v>
      </c>
      <c r="Q189" s="154">
        <v>4.8999999999999998E-5</v>
      </c>
      <c r="R189" s="154">
        <f t="shared" si="42"/>
        <v>8.7729599999999998E-3</v>
      </c>
      <c r="S189" s="154">
        <v>0</v>
      </c>
      <c r="T189" s="155">
        <f t="shared" si="4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6" t="s">
        <v>181</v>
      </c>
      <c r="AT189" s="156" t="s">
        <v>177</v>
      </c>
      <c r="AU189" s="156" t="s">
        <v>182</v>
      </c>
      <c r="AY189" s="14" t="s">
        <v>175</v>
      </c>
      <c r="BE189" s="157">
        <f t="shared" si="44"/>
        <v>0</v>
      </c>
      <c r="BF189" s="157">
        <f t="shared" si="45"/>
        <v>461.92</v>
      </c>
      <c r="BG189" s="157">
        <f t="shared" si="46"/>
        <v>0</v>
      </c>
      <c r="BH189" s="157">
        <f t="shared" si="47"/>
        <v>0</v>
      </c>
      <c r="BI189" s="157">
        <f t="shared" si="48"/>
        <v>0</v>
      </c>
      <c r="BJ189" s="14" t="s">
        <v>182</v>
      </c>
      <c r="BK189" s="157">
        <f t="shared" si="49"/>
        <v>461.92</v>
      </c>
      <c r="BL189" s="14" t="s">
        <v>181</v>
      </c>
      <c r="BM189" s="156" t="s">
        <v>343</v>
      </c>
    </row>
    <row r="190" spans="1:65" s="12" customFormat="1" ht="22.8" customHeight="1">
      <c r="B190" s="132"/>
      <c r="D190" s="133" t="s">
        <v>68</v>
      </c>
      <c r="E190" s="142" t="s">
        <v>206</v>
      </c>
      <c r="F190" s="142" t="s">
        <v>344</v>
      </c>
      <c r="J190" s="143">
        <f>BK190</f>
        <v>1946.8999999999999</v>
      </c>
      <c r="L190" s="132"/>
      <c r="M190" s="136"/>
      <c r="N190" s="137"/>
      <c r="O190" s="137"/>
      <c r="P190" s="138">
        <f>SUM(P191:P193)</f>
        <v>111.7932</v>
      </c>
      <c r="Q190" s="137"/>
      <c r="R190" s="138">
        <f>SUM(R191:R193)</f>
        <v>24.357876638999997</v>
      </c>
      <c r="S190" s="137"/>
      <c r="T190" s="139">
        <f>SUM(T191:T193)</f>
        <v>0</v>
      </c>
      <c r="AR190" s="133" t="s">
        <v>77</v>
      </c>
      <c r="AT190" s="140" t="s">
        <v>68</v>
      </c>
      <c r="AU190" s="140" t="s">
        <v>77</v>
      </c>
      <c r="AY190" s="133" t="s">
        <v>175</v>
      </c>
      <c r="BK190" s="141">
        <f>SUM(BK191:BK193)</f>
        <v>1946.8999999999999</v>
      </c>
    </row>
    <row r="191" spans="1:65" s="2" customFormat="1" ht="33" customHeight="1">
      <c r="A191" s="26"/>
      <c r="B191" s="144"/>
      <c r="C191" s="145" t="s">
        <v>262</v>
      </c>
      <c r="D191" s="145" t="s">
        <v>177</v>
      </c>
      <c r="E191" s="146" t="s">
        <v>345</v>
      </c>
      <c r="F191" s="147" t="s">
        <v>346</v>
      </c>
      <c r="G191" s="148" t="s">
        <v>231</v>
      </c>
      <c r="H191" s="149">
        <v>473.7</v>
      </c>
      <c r="I191" s="150">
        <v>1.43</v>
      </c>
      <c r="J191" s="150">
        <f>ROUND(I191*H191,2)</f>
        <v>677.39</v>
      </c>
      <c r="K191" s="151"/>
      <c r="L191" s="27"/>
      <c r="M191" s="152" t="s">
        <v>1</v>
      </c>
      <c r="N191" s="153" t="s">
        <v>35</v>
      </c>
      <c r="O191" s="154">
        <v>0.13200000000000001</v>
      </c>
      <c r="P191" s="154">
        <f>O191*H191</f>
        <v>62.528400000000005</v>
      </c>
      <c r="Q191" s="154">
        <v>2.5710469999999999E-2</v>
      </c>
      <c r="R191" s="154">
        <f>Q191*H191</f>
        <v>12.179049638999999</v>
      </c>
      <c r="S191" s="154">
        <v>0</v>
      </c>
      <c r="T191" s="155">
        <f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6" t="s">
        <v>181</v>
      </c>
      <c r="AT191" s="156" t="s">
        <v>177</v>
      </c>
      <c r="AU191" s="156" t="s">
        <v>182</v>
      </c>
      <c r="AY191" s="14" t="s">
        <v>175</v>
      </c>
      <c r="BE191" s="157">
        <f>IF(N191="základná",J191,0)</f>
        <v>0</v>
      </c>
      <c r="BF191" s="157">
        <f>IF(N191="znížená",J191,0)</f>
        <v>677.39</v>
      </c>
      <c r="BG191" s="157">
        <f>IF(N191="zákl. prenesená",J191,0)</f>
        <v>0</v>
      </c>
      <c r="BH191" s="157">
        <f>IF(N191="zníž. prenesená",J191,0)</f>
        <v>0</v>
      </c>
      <c r="BI191" s="157">
        <f>IF(N191="nulová",J191,0)</f>
        <v>0</v>
      </c>
      <c r="BJ191" s="14" t="s">
        <v>182</v>
      </c>
      <c r="BK191" s="157">
        <f>ROUND(I191*H191,2)</f>
        <v>677.39</v>
      </c>
      <c r="BL191" s="14" t="s">
        <v>181</v>
      </c>
      <c r="BM191" s="156" t="s">
        <v>347</v>
      </c>
    </row>
    <row r="192" spans="1:65" s="2" customFormat="1" ht="44.25" customHeight="1">
      <c r="A192" s="26"/>
      <c r="B192" s="144"/>
      <c r="C192" s="145" t="s">
        <v>348</v>
      </c>
      <c r="D192" s="145" t="s">
        <v>177</v>
      </c>
      <c r="E192" s="146" t="s">
        <v>349</v>
      </c>
      <c r="F192" s="147" t="s">
        <v>350</v>
      </c>
      <c r="G192" s="148" t="s">
        <v>231</v>
      </c>
      <c r="H192" s="149">
        <v>947.4</v>
      </c>
      <c r="I192" s="150">
        <v>0.88</v>
      </c>
      <c r="J192" s="150">
        <f>ROUND(I192*H192,2)</f>
        <v>833.71</v>
      </c>
      <c r="K192" s="151"/>
      <c r="L192" s="27"/>
      <c r="M192" s="152" t="s">
        <v>1</v>
      </c>
      <c r="N192" s="153" t="s">
        <v>35</v>
      </c>
      <c r="O192" s="154">
        <v>6.0000000000000001E-3</v>
      </c>
      <c r="P192" s="154">
        <f>O192*H192</f>
        <v>5.6844000000000001</v>
      </c>
      <c r="Q192" s="154">
        <v>0</v>
      </c>
      <c r="R192" s="154">
        <f>Q192*H192</f>
        <v>0</v>
      </c>
      <c r="S192" s="154">
        <v>0</v>
      </c>
      <c r="T192" s="155">
        <f>S192*H192</f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6" t="s">
        <v>181</v>
      </c>
      <c r="AT192" s="156" t="s">
        <v>177</v>
      </c>
      <c r="AU192" s="156" t="s">
        <v>182</v>
      </c>
      <c r="AY192" s="14" t="s">
        <v>175</v>
      </c>
      <c r="BE192" s="157">
        <f>IF(N192="základná",J192,0)</f>
        <v>0</v>
      </c>
      <c r="BF192" s="157">
        <f>IF(N192="znížená",J192,0)</f>
        <v>833.71</v>
      </c>
      <c r="BG192" s="157">
        <f>IF(N192="zákl. prenesená",J192,0)</f>
        <v>0</v>
      </c>
      <c r="BH192" s="157">
        <f>IF(N192="zníž. prenesená",J192,0)</f>
        <v>0</v>
      </c>
      <c r="BI192" s="157">
        <f>IF(N192="nulová",J192,0)</f>
        <v>0</v>
      </c>
      <c r="BJ192" s="14" t="s">
        <v>182</v>
      </c>
      <c r="BK192" s="157">
        <f>ROUND(I192*H192,2)</f>
        <v>833.71</v>
      </c>
      <c r="BL192" s="14" t="s">
        <v>181</v>
      </c>
      <c r="BM192" s="156" t="s">
        <v>351</v>
      </c>
    </row>
    <row r="193" spans="1:65" s="2" customFormat="1" ht="33" customHeight="1">
      <c r="A193" s="26"/>
      <c r="B193" s="144"/>
      <c r="C193" s="145" t="s">
        <v>265</v>
      </c>
      <c r="D193" s="145" t="s">
        <v>177</v>
      </c>
      <c r="E193" s="146" t="s">
        <v>352</v>
      </c>
      <c r="F193" s="147" t="s">
        <v>353</v>
      </c>
      <c r="G193" s="148" t="s">
        <v>231</v>
      </c>
      <c r="H193" s="149">
        <v>473.7</v>
      </c>
      <c r="I193" s="150">
        <v>0.92</v>
      </c>
      <c r="J193" s="150">
        <f>ROUND(I193*H193,2)</f>
        <v>435.8</v>
      </c>
      <c r="K193" s="151"/>
      <c r="L193" s="27"/>
      <c r="M193" s="152" t="s">
        <v>1</v>
      </c>
      <c r="N193" s="153" t="s">
        <v>35</v>
      </c>
      <c r="O193" s="154">
        <v>9.1999999999999998E-2</v>
      </c>
      <c r="P193" s="154">
        <f>O193*H193</f>
        <v>43.580399999999997</v>
      </c>
      <c r="Q193" s="154">
        <v>2.571E-2</v>
      </c>
      <c r="R193" s="154">
        <f>Q193*H193</f>
        <v>12.178827</v>
      </c>
      <c r="S193" s="154">
        <v>0</v>
      </c>
      <c r="T193" s="155">
        <f>S193*H193</f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6" t="s">
        <v>181</v>
      </c>
      <c r="AT193" s="156" t="s">
        <v>177</v>
      </c>
      <c r="AU193" s="156" t="s">
        <v>182</v>
      </c>
      <c r="AY193" s="14" t="s">
        <v>175</v>
      </c>
      <c r="BE193" s="157">
        <f>IF(N193="základná",J193,0)</f>
        <v>0</v>
      </c>
      <c r="BF193" s="157">
        <f>IF(N193="znížená",J193,0)</f>
        <v>435.8</v>
      </c>
      <c r="BG193" s="157">
        <f>IF(N193="zákl. prenesená",J193,0)</f>
        <v>0</v>
      </c>
      <c r="BH193" s="157">
        <f>IF(N193="zníž. prenesená",J193,0)</f>
        <v>0</v>
      </c>
      <c r="BI193" s="157">
        <f>IF(N193="nulová",J193,0)</f>
        <v>0</v>
      </c>
      <c r="BJ193" s="14" t="s">
        <v>182</v>
      </c>
      <c r="BK193" s="157">
        <f>ROUND(I193*H193,2)</f>
        <v>435.8</v>
      </c>
      <c r="BL193" s="14" t="s">
        <v>181</v>
      </c>
      <c r="BM193" s="156" t="s">
        <v>354</v>
      </c>
    </row>
    <row r="194" spans="1:65" s="12" customFormat="1" ht="22.8" customHeight="1">
      <c r="B194" s="132"/>
      <c r="D194" s="133" t="s">
        <v>68</v>
      </c>
      <c r="E194" s="142" t="s">
        <v>355</v>
      </c>
      <c r="F194" s="142" t="s">
        <v>356</v>
      </c>
      <c r="J194" s="143">
        <f>BK194</f>
        <v>1402.23</v>
      </c>
      <c r="L194" s="132"/>
      <c r="M194" s="136"/>
      <c r="N194" s="137"/>
      <c r="O194" s="137"/>
      <c r="P194" s="138">
        <f>P195</f>
        <v>1554.5727000000002</v>
      </c>
      <c r="Q194" s="137"/>
      <c r="R194" s="138">
        <f>R195</f>
        <v>0</v>
      </c>
      <c r="S194" s="137"/>
      <c r="T194" s="139">
        <f>T195</f>
        <v>0</v>
      </c>
      <c r="AR194" s="133" t="s">
        <v>77</v>
      </c>
      <c r="AT194" s="140" t="s">
        <v>68</v>
      </c>
      <c r="AU194" s="140" t="s">
        <v>77</v>
      </c>
      <c r="AY194" s="133" t="s">
        <v>175</v>
      </c>
      <c r="BK194" s="141">
        <f>BK195</f>
        <v>1402.23</v>
      </c>
    </row>
    <row r="195" spans="1:65" s="2" customFormat="1" ht="24.15" customHeight="1">
      <c r="A195" s="26"/>
      <c r="B195" s="144"/>
      <c r="C195" s="145" t="s">
        <v>357</v>
      </c>
      <c r="D195" s="145" t="s">
        <v>177</v>
      </c>
      <c r="E195" s="146" t="s">
        <v>358</v>
      </c>
      <c r="F195" s="147" t="s">
        <v>359</v>
      </c>
      <c r="G195" s="148" t="s">
        <v>209</v>
      </c>
      <c r="H195" s="149">
        <v>1731.15</v>
      </c>
      <c r="I195" s="150">
        <v>0.81</v>
      </c>
      <c r="J195" s="150">
        <f>ROUND(I195*H195,2)</f>
        <v>1402.23</v>
      </c>
      <c r="K195" s="151"/>
      <c r="L195" s="27"/>
      <c r="M195" s="152" t="s">
        <v>1</v>
      </c>
      <c r="N195" s="153" t="s">
        <v>35</v>
      </c>
      <c r="O195" s="154">
        <v>0.89800000000000002</v>
      </c>
      <c r="P195" s="154">
        <f>O195*H195</f>
        <v>1554.5727000000002</v>
      </c>
      <c r="Q195" s="154">
        <v>0</v>
      </c>
      <c r="R195" s="154">
        <f>Q195*H195</f>
        <v>0</v>
      </c>
      <c r="S195" s="154">
        <v>0</v>
      </c>
      <c r="T195" s="155">
        <f>S195*H195</f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6" t="s">
        <v>181</v>
      </c>
      <c r="AT195" s="156" t="s">
        <v>177</v>
      </c>
      <c r="AU195" s="156" t="s">
        <v>182</v>
      </c>
      <c r="AY195" s="14" t="s">
        <v>175</v>
      </c>
      <c r="BE195" s="157">
        <f>IF(N195="základná",J195,0)</f>
        <v>0</v>
      </c>
      <c r="BF195" s="157">
        <f>IF(N195="znížená",J195,0)</f>
        <v>1402.23</v>
      </c>
      <c r="BG195" s="157">
        <f>IF(N195="zákl. prenesená",J195,0)</f>
        <v>0</v>
      </c>
      <c r="BH195" s="157">
        <f>IF(N195="zníž. prenesená",J195,0)</f>
        <v>0</v>
      </c>
      <c r="BI195" s="157">
        <f>IF(N195="nulová",J195,0)</f>
        <v>0</v>
      </c>
      <c r="BJ195" s="14" t="s">
        <v>182</v>
      </c>
      <c r="BK195" s="157">
        <f>ROUND(I195*H195,2)</f>
        <v>1402.23</v>
      </c>
      <c r="BL195" s="14" t="s">
        <v>181</v>
      </c>
      <c r="BM195" s="156" t="s">
        <v>360</v>
      </c>
    </row>
    <row r="196" spans="1:65" s="12" customFormat="1" ht="25.95" customHeight="1">
      <c r="B196" s="132"/>
      <c r="D196" s="133" t="s">
        <v>68</v>
      </c>
      <c r="E196" s="134" t="s">
        <v>361</v>
      </c>
      <c r="F196" s="134" t="s">
        <v>362</v>
      </c>
      <c r="J196" s="135">
        <f>BK196</f>
        <v>44073.640000000007</v>
      </c>
      <c r="L196" s="132"/>
      <c r="M196" s="136"/>
      <c r="N196" s="137"/>
      <c r="O196" s="137"/>
      <c r="P196" s="138">
        <f>P197+P203+P212+P222+P228+P231+P238+P251+P253+P264+P268+P272+P276</f>
        <v>1043.31086228</v>
      </c>
      <c r="Q196" s="137"/>
      <c r="R196" s="138">
        <f>R197+R203+R212+R222+R228+R231+R238+R251+R253+R264+R268+R272+R276</f>
        <v>184.87047875040037</v>
      </c>
      <c r="S196" s="137"/>
      <c r="T196" s="139">
        <f>T197+T203+T212+T222+T228+T231+T238+T251+T253+T264+T268+T272+T276</f>
        <v>0</v>
      </c>
      <c r="AR196" s="133" t="s">
        <v>182</v>
      </c>
      <c r="AT196" s="140" t="s">
        <v>68</v>
      </c>
      <c r="AU196" s="140" t="s">
        <v>69</v>
      </c>
      <c r="AY196" s="133" t="s">
        <v>175</v>
      </c>
      <c r="BK196" s="141">
        <f>BK197+BK203+BK212+BK222+BK228+BK231+BK238+BK251+BK253+BK264+BK268+BK272+BK276</f>
        <v>44073.640000000007</v>
      </c>
    </row>
    <row r="197" spans="1:65" s="12" customFormat="1" ht="22.8" customHeight="1">
      <c r="B197" s="132"/>
      <c r="D197" s="133" t="s">
        <v>68</v>
      </c>
      <c r="E197" s="142" t="s">
        <v>363</v>
      </c>
      <c r="F197" s="142" t="s">
        <v>364</v>
      </c>
      <c r="J197" s="143">
        <f>BK197</f>
        <v>1855.19</v>
      </c>
      <c r="L197" s="132"/>
      <c r="M197" s="136"/>
      <c r="N197" s="137"/>
      <c r="O197" s="137"/>
      <c r="P197" s="138">
        <f>SUM(P198:P202)</f>
        <v>65.230741399999999</v>
      </c>
      <c r="Q197" s="137"/>
      <c r="R197" s="138">
        <f>SUM(R198:R202)</f>
        <v>1.6857265152000001</v>
      </c>
      <c r="S197" s="137"/>
      <c r="T197" s="139">
        <f>SUM(T198:T202)</f>
        <v>0</v>
      </c>
      <c r="AR197" s="133" t="s">
        <v>182</v>
      </c>
      <c r="AT197" s="140" t="s">
        <v>68</v>
      </c>
      <c r="AU197" s="140" t="s">
        <v>77</v>
      </c>
      <c r="AY197" s="133" t="s">
        <v>175</v>
      </c>
      <c r="BK197" s="141">
        <f>SUM(BK198:BK202)</f>
        <v>1855.19</v>
      </c>
    </row>
    <row r="198" spans="1:65" s="2" customFormat="1" ht="24.15" customHeight="1">
      <c r="A198" s="26"/>
      <c r="B198" s="144"/>
      <c r="C198" s="145" t="s">
        <v>270</v>
      </c>
      <c r="D198" s="145" t="s">
        <v>177</v>
      </c>
      <c r="E198" s="146" t="s">
        <v>365</v>
      </c>
      <c r="F198" s="147" t="s">
        <v>366</v>
      </c>
      <c r="G198" s="148" t="s">
        <v>231</v>
      </c>
      <c r="H198" s="149">
        <v>223.52</v>
      </c>
      <c r="I198" s="150">
        <v>0.17</v>
      </c>
      <c r="J198" s="150">
        <f>ROUND(I198*H198,2)</f>
        <v>38</v>
      </c>
      <c r="K198" s="151"/>
      <c r="L198" s="27"/>
      <c r="M198" s="152" t="s">
        <v>1</v>
      </c>
      <c r="N198" s="153" t="s">
        <v>35</v>
      </c>
      <c r="O198" s="154">
        <v>1.6080000000000001E-2</v>
      </c>
      <c r="P198" s="154">
        <f>O198*H198</f>
        <v>3.5942016000000003</v>
      </c>
      <c r="Q198" s="154">
        <v>0</v>
      </c>
      <c r="R198" s="154">
        <f>Q198*H198</f>
        <v>0</v>
      </c>
      <c r="S198" s="154">
        <v>0</v>
      </c>
      <c r="T198" s="155">
        <f>S198*H198</f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6" t="s">
        <v>205</v>
      </c>
      <c r="AT198" s="156" t="s">
        <v>177</v>
      </c>
      <c r="AU198" s="156" t="s">
        <v>182</v>
      </c>
      <c r="AY198" s="14" t="s">
        <v>175</v>
      </c>
      <c r="BE198" s="157">
        <f>IF(N198="základná",J198,0)</f>
        <v>0</v>
      </c>
      <c r="BF198" s="157">
        <f>IF(N198="znížená",J198,0)</f>
        <v>38</v>
      </c>
      <c r="BG198" s="157">
        <f>IF(N198="zákl. prenesená",J198,0)</f>
        <v>0</v>
      </c>
      <c r="BH198" s="157">
        <f>IF(N198="zníž. prenesená",J198,0)</f>
        <v>0</v>
      </c>
      <c r="BI198" s="157">
        <f>IF(N198="nulová",J198,0)</f>
        <v>0</v>
      </c>
      <c r="BJ198" s="14" t="s">
        <v>182</v>
      </c>
      <c r="BK198" s="157">
        <f>ROUND(I198*H198,2)</f>
        <v>38</v>
      </c>
      <c r="BL198" s="14" t="s">
        <v>205</v>
      </c>
      <c r="BM198" s="156" t="s">
        <v>367</v>
      </c>
    </row>
    <row r="199" spans="1:65" s="2" customFormat="1" ht="16.5" customHeight="1">
      <c r="A199" s="26"/>
      <c r="B199" s="144"/>
      <c r="C199" s="158" t="s">
        <v>368</v>
      </c>
      <c r="D199" s="158" t="s">
        <v>285</v>
      </c>
      <c r="E199" s="159" t="s">
        <v>369</v>
      </c>
      <c r="F199" s="160" t="s">
        <v>370</v>
      </c>
      <c r="G199" s="161" t="s">
        <v>209</v>
      </c>
      <c r="H199" s="162">
        <v>0.16800000000000001</v>
      </c>
      <c r="I199" s="163">
        <v>1165.2</v>
      </c>
      <c r="J199" s="163">
        <f>ROUND(I199*H199,2)</f>
        <v>195.75</v>
      </c>
      <c r="K199" s="164"/>
      <c r="L199" s="165"/>
      <c r="M199" s="166" t="s">
        <v>1</v>
      </c>
      <c r="N199" s="167" t="s">
        <v>35</v>
      </c>
      <c r="O199" s="154">
        <v>0</v>
      </c>
      <c r="P199" s="154">
        <f>O199*H199</f>
        <v>0</v>
      </c>
      <c r="Q199" s="154">
        <v>1</v>
      </c>
      <c r="R199" s="154">
        <f>Q199*H199</f>
        <v>0.16800000000000001</v>
      </c>
      <c r="S199" s="154">
        <v>0</v>
      </c>
      <c r="T199" s="155">
        <f>S199*H199</f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6" t="s">
        <v>235</v>
      </c>
      <c r="AT199" s="156" t="s">
        <v>285</v>
      </c>
      <c r="AU199" s="156" t="s">
        <v>182</v>
      </c>
      <c r="AY199" s="14" t="s">
        <v>175</v>
      </c>
      <c r="BE199" s="157">
        <f>IF(N199="základná",J199,0)</f>
        <v>0</v>
      </c>
      <c r="BF199" s="157">
        <f>IF(N199="znížená",J199,0)</f>
        <v>195.75</v>
      </c>
      <c r="BG199" s="157">
        <f>IF(N199="zákl. prenesená",J199,0)</f>
        <v>0</v>
      </c>
      <c r="BH199" s="157">
        <f>IF(N199="zníž. prenesená",J199,0)</f>
        <v>0</v>
      </c>
      <c r="BI199" s="157">
        <f>IF(N199="nulová",J199,0)</f>
        <v>0</v>
      </c>
      <c r="BJ199" s="14" t="s">
        <v>182</v>
      </c>
      <c r="BK199" s="157">
        <f>ROUND(I199*H199,2)</f>
        <v>195.75</v>
      </c>
      <c r="BL199" s="14" t="s">
        <v>205</v>
      </c>
      <c r="BM199" s="156" t="s">
        <v>371</v>
      </c>
    </row>
    <row r="200" spans="1:65" s="2" customFormat="1" ht="24.15" customHeight="1">
      <c r="A200" s="26"/>
      <c r="B200" s="144"/>
      <c r="C200" s="145" t="s">
        <v>273</v>
      </c>
      <c r="D200" s="145" t="s">
        <v>177</v>
      </c>
      <c r="E200" s="146" t="s">
        <v>372</v>
      </c>
      <c r="F200" s="147" t="s">
        <v>373</v>
      </c>
      <c r="G200" s="148" t="s">
        <v>231</v>
      </c>
      <c r="H200" s="149">
        <v>279.52</v>
      </c>
      <c r="I200" s="150">
        <v>2.4900000000000002</v>
      </c>
      <c r="J200" s="150">
        <f>ROUND(I200*H200,2)</f>
        <v>696</v>
      </c>
      <c r="K200" s="151"/>
      <c r="L200" s="27"/>
      <c r="M200" s="152" t="s">
        <v>1</v>
      </c>
      <c r="N200" s="153" t="s">
        <v>35</v>
      </c>
      <c r="O200" s="154">
        <v>0.21099000000000001</v>
      </c>
      <c r="P200" s="154">
        <f>O200*H200</f>
        <v>58.975924800000001</v>
      </c>
      <c r="Q200" s="154">
        <v>5.4226000000000003E-4</v>
      </c>
      <c r="R200" s="154">
        <f>Q200*H200</f>
        <v>0.15157251520000001</v>
      </c>
      <c r="S200" s="154">
        <v>0</v>
      </c>
      <c r="T200" s="155">
        <f>S200*H200</f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6" t="s">
        <v>205</v>
      </c>
      <c r="AT200" s="156" t="s">
        <v>177</v>
      </c>
      <c r="AU200" s="156" t="s">
        <v>182</v>
      </c>
      <c r="AY200" s="14" t="s">
        <v>175</v>
      </c>
      <c r="BE200" s="157">
        <f>IF(N200="základná",J200,0)</f>
        <v>0</v>
      </c>
      <c r="BF200" s="157">
        <f>IF(N200="znížená",J200,0)</f>
        <v>696</v>
      </c>
      <c r="BG200" s="157">
        <f>IF(N200="zákl. prenesená",J200,0)</f>
        <v>0</v>
      </c>
      <c r="BH200" s="157">
        <f>IF(N200="zníž. prenesená",J200,0)</f>
        <v>0</v>
      </c>
      <c r="BI200" s="157">
        <f>IF(N200="nulová",J200,0)</f>
        <v>0</v>
      </c>
      <c r="BJ200" s="14" t="s">
        <v>182</v>
      </c>
      <c r="BK200" s="157">
        <f>ROUND(I200*H200,2)</f>
        <v>696</v>
      </c>
      <c r="BL200" s="14" t="s">
        <v>205</v>
      </c>
      <c r="BM200" s="156" t="s">
        <v>374</v>
      </c>
    </row>
    <row r="201" spans="1:65" s="2" customFormat="1" ht="24.15" customHeight="1">
      <c r="A201" s="26"/>
      <c r="B201" s="144"/>
      <c r="C201" s="158" t="s">
        <v>375</v>
      </c>
      <c r="D201" s="158" t="s">
        <v>285</v>
      </c>
      <c r="E201" s="159" t="s">
        <v>376</v>
      </c>
      <c r="F201" s="160" t="s">
        <v>377</v>
      </c>
      <c r="G201" s="161" t="s">
        <v>231</v>
      </c>
      <c r="H201" s="162">
        <v>321.44799999999998</v>
      </c>
      <c r="I201" s="163">
        <v>2.78</v>
      </c>
      <c r="J201" s="163">
        <f>ROUND(I201*H201,2)</f>
        <v>893.63</v>
      </c>
      <c r="K201" s="164"/>
      <c r="L201" s="165"/>
      <c r="M201" s="166" t="s">
        <v>1</v>
      </c>
      <c r="N201" s="167" t="s">
        <v>35</v>
      </c>
      <c r="O201" s="154">
        <v>0</v>
      </c>
      <c r="P201" s="154">
        <f>O201*H201</f>
        <v>0</v>
      </c>
      <c r="Q201" s="154">
        <v>4.2500000000000003E-3</v>
      </c>
      <c r="R201" s="154">
        <f>Q201*H201</f>
        <v>1.3661540000000001</v>
      </c>
      <c r="S201" s="154">
        <v>0</v>
      </c>
      <c r="T201" s="155">
        <f>S201*H201</f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6" t="s">
        <v>235</v>
      </c>
      <c r="AT201" s="156" t="s">
        <v>285</v>
      </c>
      <c r="AU201" s="156" t="s">
        <v>182</v>
      </c>
      <c r="AY201" s="14" t="s">
        <v>175</v>
      </c>
      <c r="BE201" s="157">
        <f>IF(N201="základná",J201,0)</f>
        <v>0</v>
      </c>
      <c r="BF201" s="157">
        <f>IF(N201="znížená",J201,0)</f>
        <v>893.63</v>
      </c>
      <c r="BG201" s="157">
        <f>IF(N201="zákl. prenesená",J201,0)</f>
        <v>0</v>
      </c>
      <c r="BH201" s="157">
        <f>IF(N201="zníž. prenesená",J201,0)</f>
        <v>0</v>
      </c>
      <c r="BI201" s="157">
        <f>IF(N201="nulová",J201,0)</f>
        <v>0</v>
      </c>
      <c r="BJ201" s="14" t="s">
        <v>182</v>
      </c>
      <c r="BK201" s="157">
        <f>ROUND(I201*H201,2)</f>
        <v>893.63</v>
      </c>
      <c r="BL201" s="14" t="s">
        <v>205</v>
      </c>
      <c r="BM201" s="156" t="s">
        <v>378</v>
      </c>
    </row>
    <row r="202" spans="1:65" s="2" customFormat="1" ht="24.15" customHeight="1">
      <c r="A202" s="26"/>
      <c r="B202" s="144"/>
      <c r="C202" s="145" t="s">
        <v>277</v>
      </c>
      <c r="D202" s="145" t="s">
        <v>177</v>
      </c>
      <c r="E202" s="146" t="s">
        <v>379</v>
      </c>
      <c r="F202" s="147" t="s">
        <v>380</v>
      </c>
      <c r="G202" s="148" t="s">
        <v>209</v>
      </c>
      <c r="H202" s="149">
        <v>1.6850000000000001</v>
      </c>
      <c r="I202" s="150">
        <v>18.88</v>
      </c>
      <c r="J202" s="150">
        <f>ROUND(I202*H202,2)</f>
        <v>31.81</v>
      </c>
      <c r="K202" s="151"/>
      <c r="L202" s="27"/>
      <c r="M202" s="152" t="s">
        <v>1</v>
      </c>
      <c r="N202" s="153" t="s">
        <v>35</v>
      </c>
      <c r="O202" s="154">
        <v>1.579</v>
      </c>
      <c r="P202" s="154">
        <f>O202*H202</f>
        <v>2.660615</v>
      </c>
      <c r="Q202" s="154">
        <v>0</v>
      </c>
      <c r="R202" s="154">
        <f>Q202*H202</f>
        <v>0</v>
      </c>
      <c r="S202" s="154">
        <v>0</v>
      </c>
      <c r="T202" s="155">
        <f>S202*H202</f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6" t="s">
        <v>205</v>
      </c>
      <c r="AT202" s="156" t="s">
        <v>177</v>
      </c>
      <c r="AU202" s="156" t="s">
        <v>182</v>
      </c>
      <c r="AY202" s="14" t="s">
        <v>175</v>
      </c>
      <c r="BE202" s="157">
        <f>IF(N202="základná",J202,0)</f>
        <v>0</v>
      </c>
      <c r="BF202" s="157">
        <f>IF(N202="znížená",J202,0)</f>
        <v>31.81</v>
      </c>
      <c r="BG202" s="157">
        <f>IF(N202="zákl. prenesená",J202,0)</f>
        <v>0</v>
      </c>
      <c r="BH202" s="157">
        <f>IF(N202="zníž. prenesená",J202,0)</f>
        <v>0</v>
      </c>
      <c r="BI202" s="157">
        <f>IF(N202="nulová",J202,0)</f>
        <v>0</v>
      </c>
      <c r="BJ202" s="14" t="s">
        <v>182</v>
      </c>
      <c r="BK202" s="157">
        <f>ROUND(I202*H202,2)</f>
        <v>31.81</v>
      </c>
      <c r="BL202" s="14" t="s">
        <v>205</v>
      </c>
      <c r="BM202" s="156" t="s">
        <v>381</v>
      </c>
    </row>
    <row r="203" spans="1:65" s="12" customFormat="1" ht="22.8" customHeight="1">
      <c r="B203" s="132"/>
      <c r="D203" s="133" t="s">
        <v>68</v>
      </c>
      <c r="E203" s="142" t="s">
        <v>382</v>
      </c>
      <c r="F203" s="142" t="s">
        <v>383</v>
      </c>
      <c r="J203" s="143">
        <f>BK203</f>
        <v>5795.119999999999</v>
      </c>
      <c r="L203" s="132"/>
      <c r="M203" s="136"/>
      <c r="N203" s="137"/>
      <c r="O203" s="137"/>
      <c r="P203" s="138">
        <f>SUM(P204:P211)</f>
        <v>132.44226775999999</v>
      </c>
      <c r="Q203" s="137"/>
      <c r="R203" s="138">
        <f>SUM(R204:R211)</f>
        <v>1.3931188130000001</v>
      </c>
      <c r="S203" s="137"/>
      <c r="T203" s="139">
        <f>SUM(T204:T211)</f>
        <v>0</v>
      </c>
      <c r="AR203" s="133" t="s">
        <v>182</v>
      </c>
      <c r="AT203" s="140" t="s">
        <v>68</v>
      </c>
      <c r="AU203" s="140" t="s">
        <v>77</v>
      </c>
      <c r="AY203" s="133" t="s">
        <v>175</v>
      </c>
      <c r="BK203" s="141">
        <f>SUM(BK204:BK211)</f>
        <v>5795.119999999999</v>
      </c>
    </row>
    <row r="204" spans="1:65" s="2" customFormat="1" ht="24.15" customHeight="1">
      <c r="A204" s="26"/>
      <c r="B204" s="144"/>
      <c r="C204" s="145" t="s">
        <v>384</v>
      </c>
      <c r="D204" s="145" t="s">
        <v>177</v>
      </c>
      <c r="E204" s="146" t="s">
        <v>385</v>
      </c>
      <c r="F204" s="147" t="s">
        <v>386</v>
      </c>
      <c r="G204" s="148" t="s">
        <v>231</v>
      </c>
      <c r="H204" s="149">
        <v>270.27600000000001</v>
      </c>
      <c r="I204" s="150">
        <v>0.34</v>
      </c>
      <c r="J204" s="150">
        <f t="shared" ref="J204:J211" si="50">ROUND(I204*H204,2)</f>
        <v>91.89</v>
      </c>
      <c r="K204" s="151"/>
      <c r="L204" s="27"/>
      <c r="M204" s="152" t="s">
        <v>1</v>
      </c>
      <c r="N204" s="153" t="s">
        <v>35</v>
      </c>
      <c r="O204" s="154">
        <v>2.802E-2</v>
      </c>
      <c r="P204" s="154">
        <f t="shared" ref="P204:P211" si="51">O204*H204</f>
        <v>7.5731335199999998</v>
      </c>
      <c r="Q204" s="154">
        <v>0</v>
      </c>
      <c r="R204" s="154">
        <f t="shared" ref="R204:R211" si="52">Q204*H204</f>
        <v>0</v>
      </c>
      <c r="S204" s="154">
        <v>0</v>
      </c>
      <c r="T204" s="155">
        <f t="shared" ref="T204:T211" si="53">S204*H204</f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6" t="s">
        <v>205</v>
      </c>
      <c r="AT204" s="156" t="s">
        <v>177</v>
      </c>
      <c r="AU204" s="156" t="s">
        <v>182</v>
      </c>
      <c r="AY204" s="14" t="s">
        <v>175</v>
      </c>
      <c r="BE204" s="157">
        <f t="shared" ref="BE204:BE211" si="54">IF(N204="základná",J204,0)</f>
        <v>0</v>
      </c>
      <c r="BF204" s="157">
        <f t="shared" ref="BF204:BF211" si="55">IF(N204="znížená",J204,0)</f>
        <v>91.89</v>
      </c>
      <c r="BG204" s="157">
        <f t="shared" ref="BG204:BG211" si="56">IF(N204="zákl. prenesená",J204,0)</f>
        <v>0</v>
      </c>
      <c r="BH204" s="157">
        <f t="shared" ref="BH204:BH211" si="57">IF(N204="zníž. prenesená",J204,0)</f>
        <v>0</v>
      </c>
      <c r="BI204" s="157">
        <f t="shared" ref="BI204:BI211" si="58">IF(N204="nulová",J204,0)</f>
        <v>0</v>
      </c>
      <c r="BJ204" s="14" t="s">
        <v>182</v>
      </c>
      <c r="BK204" s="157">
        <f t="shared" ref="BK204:BK211" si="59">ROUND(I204*H204,2)</f>
        <v>91.89</v>
      </c>
      <c r="BL204" s="14" t="s">
        <v>205</v>
      </c>
      <c r="BM204" s="156" t="s">
        <v>387</v>
      </c>
    </row>
    <row r="205" spans="1:65" s="2" customFormat="1" ht="16.5" customHeight="1">
      <c r="A205" s="26"/>
      <c r="B205" s="144"/>
      <c r="C205" s="158" t="s">
        <v>280</v>
      </c>
      <c r="D205" s="158" t="s">
        <v>285</v>
      </c>
      <c r="E205" s="159" t="s">
        <v>388</v>
      </c>
      <c r="F205" s="160" t="s">
        <v>389</v>
      </c>
      <c r="G205" s="161" t="s">
        <v>231</v>
      </c>
      <c r="H205" s="162">
        <v>310.81700000000001</v>
      </c>
      <c r="I205" s="163">
        <v>0.67</v>
      </c>
      <c r="J205" s="163">
        <f t="shared" si="50"/>
        <v>208.25</v>
      </c>
      <c r="K205" s="164"/>
      <c r="L205" s="165"/>
      <c r="M205" s="166" t="s">
        <v>1</v>
      </c>
      <c r="N205" s="167" t="s">
        <v>35</v>
      </c>
      <c r="O205" s="154">
        <v>0</v>
      </c>
      <c r="P205" s="154">
        <f t="shared" si="51"/>
        <v>0</v>
      </c>
      <c r="Q205" s="154">
        <v>1.3999999999999999E-4</v>
      </c>
      <c r="R205" s="154">
        <f t="shared" si="52"/>
        <v>4.3514379999999998E-2</v>
      </c>
      <c r="S205" s="154">
        <v>0</v>
      </c>
      <c r="T205" s="155">
        <f t="shared" si="5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6" t="s">
        <v>235</v>
      </c>
      <c r="AT205" s="156" t="s">
        <v>285</v>
      </c>
      <c r="AU205" s="156" t="s">
        <v>182</v>
      </c>
      <c r="AY205" s="14" t="s">
        <v>175</v>
      </c>
      <c r="BE205" s="157">
        <f t="shared" si="54"/>
        <v>0</v>
      </c>
      <c r="BF205" s="157">
        <f t="shared" si="55"/>
        <v>208.25</v>
      </c>
      <c r="BG205" s="157">
        <f t="shared" si="56"/>
        <v>0</v>
      </c>
      <c r="BH205" s="157">
        <f t="shared" si="57"/>
        <v>0</v>
      </c>
      <c r="BI205" s="157">
        <f t="shared" si="58"/>
        <v>0</v>
      </c>
      <c r="BJ205" s="14" t="s">
        <v>182</v>
      </c>
      <c r="BK205" s="157">
        <f t="shared" si="59"/>
        <v>208.25</v>
      </c>
      <c r="BL205" s="14" t="s">
        <v>205</v>
      </c>
      <c r="BM205" s="156" t="s">
        <v>390</v>
      </c>
    </row>
    <row r="206" spans="1:65" s="2" customFormat="1" ht="33" customHeight="1">
      <c r="A206" s="26"/>
      <c r="B206" s="144"/>
      <c r="C206" s="145" t="s">
        <v>391</v>
      </c>
      <c r="D206" s="145" t="s">
        <v>177</v>
      </c>
      <c r="E206" s="146" t="s">
        <v>392</v>
      </c>
      <c r="F206" s="147" t="s">
        <v>393</v>
      </c>
      <c r="G206" s="148" t="s">
        <v>231</v>
      </c>
      <c r="H206" s="149">
        <v>270.27600000000001</v>
      </c>
      <c r="I206" s="150">
        <v>7.83</v>
      </c>
      <c r="J206" s="150">
        <f t="shared" si="50"/>
        <v>2116.2600000000002</v>
      </c>
      <c r="K206" s="151"/>
      <c r="L206" s="27"/>
      <c r="M206" s="152" t="s">
        <v>1</v>
      </c>
      <c r="N206" s="153" t="s">
        <v>35</v>
      </c>
      <c r="O206" s="154">
        <v>0.33773999999999998</v>
      </c>
      <c r="P206" s="154">
        <f t="shared" si="51"/>
        <v>91.283016239999995</v>
      </c>
      <c r="Q206" s="154">
        <v>5.1524999999999997E-4</v>
      </c>
      <c r="R206" s="154">
        <f t="shared" si="52"/>
        <v>0.13925970900000001</v>
      </c>
      <c r="S206" s="154">
        <v>0</v>
      </c>
      <c r="T206" s="155">
        <f t="shared" si="5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6" t="s">
        <v>205</v>
      </c>
      <c r="AT206" s="156" t="s">
        <v>177</v>
      </c>
      <c r="AU206" s="156" t="s">
        <v>182</v>
      </c>
      <c r="AY206" s="14" t="s">
        <v>175</v>
      </c>
      <c r="BE206" s="157">
        <f t="shared" si="54"/>
        <v>0</v>
      </c>
      <c r="BF206" s="157">
        <f t="shared" si="55"/>
        <v>2116.2600000000002</v>
      </c>
      <c r="BG206" s="157">
        <f t="shared" si="56"/>
        <v>0</v>
      </c>
      <c r="BH206" s="157">
        <f t="shared" si="57"/>
        <v>0</v>
      </c>
      <c r="BI206" s="157">
        <f t="shared" si="58"/>
        <v>0</v>
      </c>
      <c r="BJ206" s="14" t="s">
        <v>182</v>
      </c>
      <c r="BK206" s="157">
        <f t="shared" si="59"/>
        <v>2116.2600000000002</v>
      </c>
      <c r="BL206" s="14" t="s">
        <v>205</v>
      </c>
      <c r="BM206" s="156" t="s">
        <v>394</v>
      </c>
    </row>
    <row r="207" spans="1:65" s="2" customFormat="1" ht="37.799999999999997" customHeight="1">
      <c r="A207" s="26"/>
      <c r="B207" s="144"/>
      <c r="C207" s="158" t="s">
        <v>284</v>
      </c>
      <c r="D207" s="158" t="s">
        <v>285</v>
      </c>
      <c r="E207" s="159" t="s">
        <v>395</v>
      </c>
      <c r="F207" s="160" t="s">
        <v>396</v>
      </c>
      <c r="G207" s="161" t="s">
        <v>231</v>
      </c>
      <c r="H207" s="162">
        <v>310.81700000000001</v>
      </c>
      <c r="I207" s="163">
        <v>7.01</v>
      </c>
      <c r="J207" s="163">
        <f t="shared" si="50"/>
        <v>2178.83</v>
      </c>
      <c r="K207" s="164"/>
      <c r="L207" s="165"/>
      <c r="M207" s="166" t="s">
        <v>1</v>
      </c>
      <c r="N207" s="167" t="s">
        <v>35</v>
      </c>
      <c r="O207" s="154">
        <v>0</v>
      </c>
      <c r="P207" s="154">
        <f t="shared" si="51"/>
        <v>0</v>
      </c>
      <c r="Q207" s="154">
        <v>2.2000000000000001E-3</v>
      </c>
      <c r="R207" s="154">
        <f t="shared" si="52"/>
        <v>0.68379740000000011</v>
      </c>
      <c r="S207" s="154">
        <v>0</v>
      </c>
      <c r="T207" s="155">
        <f t="shared" si="5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6" t="s">
        <v>235</v>
      </c>
      <c r="AT207" s="156" t="s">
        <v>285</v>
      </c>
      <c r="AU207" s="156" t="s">
        <v>182</v>
      </c>
      <c r="AY207" s="14" t="s">
        <v>175</v>
      </c>
      <c r="BE207" s="157">
        <f t="shared" si="54"/>
        <v>0</v>
      </c>
      <c r="BF207" s="157">
        <f t="shared" si="55"/>
        <v>2178.83</v>
      </c>
      <c r="BG207" s="157">
        <f t="shared" si="56"/>
        <v>0</v>
      </c>
      <c r="BH207" s="157">
        <f t="shared" si="57"/>
        <v>0</v>
      </c>
      <c r="BI207" s="157">
        <f t="shared" si="58"/>
        <v>0</v>
      </c>
      <c r="BJ207" s="14" t="s">
        <v>182</v>
      </c>
      <c r="BK207" s="157">
        <f t="shared" si="59"/>
        <v>2178.83</v>
      </c>
      <c r="BL207" s="14" t="s">
        <v>205</v>
      </c>
      <c r="BM207" s="156" t="s">
        <v>397</v>
      </c>
    </row>
    <row r="208" spans="1:65" s="2" customFormat="1" ht="33" customHeight="1">
      <c r="A208" s="26"/>
      <c r="B208" s="144"/>
      <c r="C208" s="145" t="s">
        <v>398</v>
      </c>
      <c r="D208" s="145" t="s">
        <v>177</v>
      </c>
      <c r="E208" s="146" t="s">
        <v>399</v>
      </c>
      <c r="F208" s="147" t="s">
        <v>400</v>
      </c>
      <c r="G208" s="148" t="s">
        <v>314</v>
      </c>
      <c r="H208" s="149">
        <v>68</v>
      </c>
      <c r="I208" s="150">
        <v>6.13</v>
      </c>
      <c r="J208" s="150">
        <f t="shared" si="50"/>
        <v>416.84</v>
      </c>
      <c r="K208" s="151"/>
      <c r="L208" s="27"/>
      <c r="M208" s="152" t="s">
        <v>1</v>
      </c>
      <c r="N208" s="153" t="s">
        <v>35</v>
      </c>
      <c r="O208" s="154">
        <v>0.46834999999999999</v>
      </c>
      <c r="P208" s="154">
        <f t="shared" si="51"/>
        <v>31.847799999999999</v>
      </c>
      <c r="Q208" s="154">
        <v>3.2943E-5</v>
      </c>
      <c r="R208" s="154">
        <f t="shared" si="52"/>
        <v>2.240124E-3</v>
      </c>
      <c r="S208" s="154">
        <v>0</v>
      </c>
      <c r="T208" s="155">
        <f t="shared" si="5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6" t="s">
        <v>205</v>
      </c>
      <c r="AT208" s="156" t="s">
        <v>177</v>
      </c>
      <c r="AU208" s="156" t="s">
        <v>182</v>
      </c>
      <c r="AY208" s="14" t="s">
        <v>175</v>
      </c>
      <c r="BE208" s="157">
        <f t="shared" si="54"/>
        <v>0</v>
      </c>
      <c r="BF208" s="157">
        <f t="shared" si="55"/>
        <v>416.84</v>
      </c>
      <c r="BG208" s="157">
        <f t="shared" si="56"/>
        <v>0</v>
      </c>
      <c r="BH208" s="157">
        <f t="shared" si="57"/>
        <v>0</v>
      </c>
      <c r="BI208" s="157">
        <f t="shared" si="58"/>
        <v>0</v>
      </c>
      <c r="BJ208" s="14" t="s">
        <v>182</v>
      </c>
      <c r="BK208" s="157">
        <f t="shared" si="59"/>
        <v>416.84</v>
      </c>
      <c r="BL208" s="14" t="s">
        <v>205</v>
      </c>
      <c r="BM208" s="156" t="s">
        <v>401</v>
      </c>
    </row>
    <row r="209" spans="1:65" s="2" customFormat="1" ht="16.5" customHeight="1">
      <c r="A209" s="26"/>
      <c r="B209" s="144"/>
      <c r="C209" s="158" t="s">
        <v>288</v>
      </c>
      <c r="D209" s="158" t="s">
        <v>285</v>
      </c>
      <c r="E209" s="159" t="s">
        <v>402</v>
      </c>
      <c r="F209" s="160" t="s">
        <v>403</v>
      </c>
      <c r="G209" s="161" t="s">
        <v>254</v>
      </c>
      <c r="H209" s="162">
        <v>544</v>
      </c>
      <c r="I209" s="163">
        <v>0.16</v>
      </c>
      <c r="J209" s="163">
        <f t="shared" si="50"/>
        <v>87.04</v>
      </c>
      <c r="K209" s="164"/>
      <c r="L209" s="165"/>
      <c r="M209" s="166" t="s">
        <v>1</v>
      </c>
      <c r="N209" s="167" t="s">
        <v>35</v>
      </c>
      <c r="O209" s="154">
        <v>0</v>
      </c>
      <c r="P209" s="154">
        <f t="shared" si="51"/>
        <v>0</v>
      </c>
      <c r="Q209" s="154">
        <v>3.5E-4</v>
      </c>
      <c r="R209" s="154">
        <f t="shared" si="52"/>
        <v>0.19039999999999999</v>
      </c>
      <c r="S209" s="154">
        <v>0</v>
      </c>
      <c r="T209" s="155">
        <f t="shared" si="5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6" t="s">
        <v>235</v>
      </c>
      <c r="AT209" s="156" t="s">
        <v>285</v>
      </c>
      <c r="AU209" s="156" t="s">
        <v>182</v>
      </c>
      <c r="AY209" s="14" t="s">
        <v>175</v>
      </c>
      <c r="BE209" s="157">
        <f t="shared" si="54"/>
        <v>0</v>
      </c>
      <c r="BF209" s="157">
        <f t="shared" si="55"/>
        <v>87.04</v>
      </c>
      <c r="BG209" s="157">
        <f t="shared" si="56"/>
        <v>0</v>
      </c>
      <c r="BH209" s="157">
        <f t="shared" si="57"/>
        <v>0</v>
      </c>
      <c r="BI209" s="157">
        <f t="shared" si="58"/>
        <v>0</v>
      </c>
      <c r="BJ209" s="14" t="s">
        <v>182</v>
      </c>
      <c r="BK209" s="157">
        <f t="shared" si="59"/>
        <v>87.04</v>
      </c>
      <c r="BL209" s="14" t="s">
        <v>205</v>
      </c>
      <c r="BM209" s="156" t="s">
        <v>404</v>
      </c>
    </row>
    <row r="210" spans="1:65" s="2" customFormat="1" ht="16.5" customHeight="1">
      <c r="A210" s="26"/>
      <c r="B210" s="144"/>
      <c r="C210" s="158" t="s">
        <v>405</v>
      </c>
      <c r="D210" s="158" t="s">
        <v>285</v>
      </c>
      <c r="E210" s="159" t="s">
        <v>406</v>
      </c>
      <c r="F210" s="160" t="s">
        <v>407</v>
      </c>
      <c r="G210" s="161" t="s">
        <v>231</v>
      </c>
      <c r="H210" s="162">
        <v>42.16</v>
      </c>
      <c r="I210" s="163">
        <v>15.94</v>
      </c>
      <c r="J210" s="163">
        <f t="shared" si="50"/>
        <v>672.03</v>
      </c>
      <c r="K210" s="164"/>
      <c r="L210" s="165"/>
      <c r="M210" s="166" t="s">
        <v>1</v>
      </c>
      <c r="N210" s="167" t="s">
        <v>35</v>
      </c>
      <c r="O210" s="154">
        <v>0</v>
      </c>
      <c r="P210" s="154">
        <f t="shared" si="51"/>
        <v>0</v>
      </c>
      <c r="Q210" s="154">
        <v>7.92E-3</v>
      </c>
      <c r="R210" s="154">
        <f t="shared" si="52"/>
        <v>0.33390719999999996</v>
      </c>
      <c r="S210" s="154">
        <v>0</v>
      </c>
      <c r="T210" s="155">
        <f t="shared" si="5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6" t="s">
        <v>235</v>
      </c>
      <c r="AT210" s="156" t="s">
        <v>285</v>
      </c>
      <c r="AU210" s="156" t="s">
        <v>182</v>
      </c>
      <c r="AY210" s="14" t="s">
        <v>175</v>
      </c>
      <c r="BE210" s="157">
        <f t="shared" si="54"/>
        <v>0</v>
      </c>
      <c r="BF210" s="157">
        <f t="shared" si="55"/>
        <v>672.03</v>
      </c>
      <c r="BG210" s="157">
        <f t="shared" si="56"/>
        <v>0</v>
      </c>
      <c r="BH210" s="157">
        <f t="shared" si="57"/>
        <v>0</v>
      </c>
      <c r="BI210" s="157">
        <f t="shared" si="58"/>
        <v>0</v>
      </c>
      <c r="BJ210" s="14" t="s">
        <v>182</v>
      </c>
      <c r="BK210" s="157">
        <f t="shared" si="59"/>
        <v>672.03</v>
      </c>
      <c r="BL210" s="14" t="s">
        <v>205</v>
      </c>
      <c r="BM210" s="156" t="s">
        <v>408</v>
      </c>
    </row>
    <row r="211" spans="1:65" s="2" customFormat="1" ht="24.15" customHeight="1">
      <c r="A211" s="26"/>
      <c r="B211" s="144"/>
      <c r="C211" s="145" t="s">
        <v>293</v>
      </c>
      <c r="D211" s="145" t="s">
        <v>177</v>
      </c>
      <c r="E211" s="146" t="s">
        <v>409</v>
      </c>
      <c r="F211" s="147" t="s">
        <v>410</v>
      </c>
      <c r="G211" s="148" t="s">
        <v>209</v>
      </c>
      <c r="H211" s="149">
        <v>1.3939999999999999</v>
      </c>
      <c r="I211" s="150">
        <v>17.2</v>
      </c>
      <c r="J211" s="150">
        <f t="shared" si="50"/>
        <v>23.98</v>
      </c>
      <c r="K211" s="151"/>
      <c r="L211" s="27"/>
      <c r="M211" s="152" t="s">
        <v>1</v>
      </c>
      <c r="N211" s="153" t="s">
        <v>35</v>
      </c>
      <c r="O211" s="154">
        <v>1.2470000000000001</v>
      </c>
      <c r="P211" s="154">
        <f t="shared" si="51"/>
        <v>1.738318</v>
      </c>
      <c r="Q211" s="154">
        <v>0</v>
      </c>
      <c r="R211" s="154">
        <f t="shared" si="52"/>
        <v>0</v>
      </c>
      <c r="S211" s="154">
        <v>0</v>
      </c>
      <c r="T211" s="155">
        <f t="shared" si="5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6" t="s">
        <v>205</v>
      </c>
      <c r="AT211" s="156" t="s">
        <v>177</v>
      </c>
      <c r="AU211" s="156" t="s">
        <v>182</v>
      </c>
      <c r="AY211" s="14" t="s">
        <v>175</v>
      </c>
      <c r="BE211" s="157">
        <f t="shared" si="54"/>
        <v>0</v>
      </c>
      <c r="BF211" s="157">
        <f t="shared" si="55"/>
        <v>23.98</v>
      </c>
      <c r="BG211" s="157">
        <f t="shared" si="56"/>
        <v>0</v>
      </c>
      <c r="BH211" s="157">
        <f t="shared" si="57"/>
        <v>0</v>
      </c>
      <c r="BI211" s="157">
        <f t="shared" si="58"/>
        <v>0</v>
      </c>
      <c r="BJ211" s="14" t="s">
        <v>182</v>
      </c>
      <c r="BK211" s="157">
        <f t="shared" si="59"/>
        <v>23.98</v>
      </c>
      <c r="BL211" s="14" t="s">
        <v>205</v>
      </c>
      <c r="BM211" s="156" t="s">
        <v>411</v>
      </c>
    </row>
    <row r="212" spans="1:65" s="12" customFormat="1" ht="22.8" customHeight="1">
      <c r="B212" s="132"/>
      <c r="D212" s="133" t="s">
        <v>68</v>
      </c>
      <c r="E212" s="142" t="s">
        <v>412</v>
      </c>
      <c r="F212" s="142" t="s">
        <v>413</v>
      </c>
      <c r="J212" s="143">
        <f>BK212</f>
        <v>10150.41</v>
      </c>
      <c r="L212" s="132"/>
      <c r="M212" s="136"/>
      <c r="N212" s="137"/>
      <c r="O212" s="137"/>
      <c r="P212" s="138">
        <f>SUM(P213:P221)</f>
        <v>161.92959334000003</v>
      </c>
      <c r="Q212" s="137"/>
      <c r="R212" s="138">
        <f>SUM(R213:R221)</f>
        <v>3.2572972999999998</v>
      </c>
      <c r="S212" s="137"/>
      <c r="T212" s="139">
        <f>SUM(T213:T221)</f>
        <v>0</v>
      </c>
      <c r="AR212" s="133" t="s">
        <v>182</v>
      </c>
      <c r="AT212" s="140" t="s">
        <v>68</v>
      </c>
      <c r="AU212" s="140" t="s">
        <v>77</v>
      </c>
      <c r="AY212" s="133" t="s">
        <v>175</v>
      </c>
      <c r="BK212" s="141">
        <f>SUM(BK213:BK221)</f>
        <v>10150.41</v>
      </c>
    </row>
    <row r="213" spans="1:65" s="2" customFormat="1" ht="24.15" customHeight="1">
      <c r="A213" s="26"/>
      <c r="B213" s="144"/>
      <c r="C213" s="145" t="s">
        <v>414</v>
      </c>
      <c r="D213" s="145" t="s">
        <v>177</v>
      </c>
      <c r="E213" s="146" t="s">
        <v>415</v>
      </c>
      <c r="F213" s="147" t="s">
        <v>416</v>
      </c>
      <c r="G213" s="148" t="s">
        <v>231</v>
      </c>
      <c r="H213" s="149">
        <v>179.04</v>
      </c>
      <c r="I213" s="150">
        <v>1.21</v>
      </c>
      <c r="J213" s="150">
        <f t="shared" ref="J213:J221" si="60">ROUND(I213*H213,2)</f>
        <v>216.64</v>
      </c>
      <c r="K213" s="151"/>
      <c r="L213" s="27"/>
      <c r="M213" s="152" t="s">
        <v>1</v>
      </c>
      <c r="N213" s="153" t="s">
        <v>35</v>
      </c>
      <c r="O213" s="154">
        <v>0.131471</v>
      </c>
      <c r="P213" s="154">
        <f t="shared" ref="P213:P221" si="61">O213*H213</f>
        <v>23.538567839999999</v>
      </c>
      <c r="Q213" s="154">
        <v>0</v>
      </c>
      <c r="R213" s="154">
        <f t="shared" ref="R213:R221" si="62">Q213*H213</f>
        <v>0</v>
      </c>
      <c r="S213" s="154">
        <v>0</v>
      </c>
      <c r="T213" s="155">
        <f t="shared" ref="T213:T221" si="63">S213*H213</f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6" t="s">
        <v>205</v>
      </c>
      <c r="AT213" s="156" t="s">
        <v>177</v>
      </c>
      <c r="AU213" s="156" t="s">
        <v>182</v>
      </c>
      <c r="AY213" s="14" t="s">
        <v>175</v>
      </c>
      <c r="BE213" s="157">
        <f t="shared" ref="BE213:BE221" si="64">IF(N213="základná",J213,0)</f>
        <v>0</v>
      </c>
      <c r="BF213" s="157">
        <f t="shared" ref="BF213:BF221" si="65">IF(N213="znížená",J213,0)</f>
        <v>216.64</v>
      </c>
      <c r="BG213" s="157">
        <f t="shared" ref="BG213:BG221" si="66">IF(N213="zákl. prenesená",J213,0)</f>
        <v>0</v>
      </c>
      <c r="BH213" s="157">
        <f t="shared" ref="BH213:BH221" si="67">IF(N213="zníž. prenesená",J213,0)</f>
        <v>0</v>
      </c>
      <c r="BI213" s="157">
        <f t="shared" ref="BI213:BI221" si="68">IF(N213="nulová",J213,0)</f>
        <v>0</v>
      </c>
      <c r="BJ213" s="14" t="s">
        <v>182</v>
      </c>
      <c r="BK213" s="157">
        <f t="shared" ref="BK213:BK221" si="69">ROUND(I213*H213,2)</f>
        <v>216.64</v>
      </c>
      <c r="BL213" s="14" t="s">
        <v>205</v>
      </c>
      <c r="BM213" s="156" t="s">
        <v>417</v>
      </c>
    </row>
    <row r="214" spans="1:65" s="2" customFormat="1" ht="24.15" customHeight="1">
      <c r="A214" s="26"/>
      <c r="B214" s="144"/>
      <c r="C214" s="158" t="s">
        <v>296</v>
      </c>
      <c r="D214" s="158" t="s">
        <v>285</v>
      </c>
      <c r="E214" s="159" t="s">
        <v>418</v>
      </c>
      <c r="F214" s="160" t="s">
        <v>419</v>
      </c>
      <c r="G214" s="161" t="s">
        <v>231</v>
      </c>
      <c r="H214" s="162">
        <v>365.24200000000002</v>
      </c>
      <c r="I214" s="163">
        <v>3.75</v>
      </c>
      <c r="J214" s="163">
        <f t="shared" si="60"/>
        <v>1369.66</v>
      </c>
      <c r="K214" s="164"/>
      <c r="L214" s="165"/>
      <c r="M214" s="166" t="s">
        <v>1</v>
      </c>
      <c r="N214" s="167" t="s">
        <v>35</v>
      </c>
      <c r="O214" s="154">
        <v>0</v>
      </c>
      <c r="P214" s="154">
        <f t="shared" si="61"/>
        <v>0</v>
      </c>
      <c r="Q214" s="154">
        <v>1.17E-3</v>
      </c>
      <c r="R214" s="154">
        <f t="shared" si="62"/>
        <v>0.42733314000000006</v>
      </c>
      <c r="S214" s="154">
        <v>0</v>
      </c>
      <c r="T214" s="155">
        <f t="shared" si="6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6" t="s">
        <v>235</v>
      </c>
      <c r="AT214" s="156" t="s">
        <v>285</v>
      </c>
      <c r="AU214" s="156" t="s">
        <v>182</v>
      </c>
      <c r="AY214" s="14" t="s">
        <v>175</v>
      </c>
      <c r="BE214" s="157">
        <f t="shared" si="64"/>
        <v>0</v>
      </c>
      <c r="BF214" s="157">
        <f t="shared" si="65"/>
        <v>1369.66</v>
      </c>
      <c r="BG214" s="157">
        <f t="shared" si="66"/>
        <v>0</v>
      </c>
      <c r="BH214" s="157">
        <f t="shared" si="67"/>
        <v>0</v>
      </c>
      <c r="BI214" s="157">
        <f t="shared" si="68"/>
        <v>0</v>
      </c>
      <c r="BJ214" s="14" t="s">
        <v>182</v>
      </c>
      <c r="BK214" s="157">
        <f t="shared" si="69"/>
        <v>1369.66</v>
      </c>
      <c r="BL214" s="14" t="s">
        <v>205</v>
      </c>
      <c r="BM214" s="156" t="s">
        <v>420</v>
      </c>
    </row>
    <row r="215" spans="1:65" s="2" customFormat="1" ht="33" customHeight="1">
      <c r="A215" s="26"/>
      <c r="B215" s="144"/>
      <c r="C215" s="145" t="s">
        <v>421</v>
      </c>
      <c r="D215" s="145" t="s">
        <v>177</v>
      </c>
      <c r="E215" s="146" t="s">
        <v>422</v>
      </c>
      <c r="F215" s="147" t="s">
        <v>423</v>
      </c>
      <c r="G215" s="148" t="s">
        <v>231</v>
      </c>
      <c r="H215" s="149">
        <v>223.55</v>
      </c>
      <c r="I215" s="150">
        <v>2.41</v>
      </c>
      <c r="J215" s="150">
        <f t="shared" si="60"/>
        <v>538.76</v>
      </c>
      <c r="K215" s="151"/>
      <c r="L215" s="27"/>
      <c r="M215" s="152" t="s">
        <v>1</v>
      </c>
      <c r="N215" s="153" t="s">
        <v>35</v>
      </c>
      <c r="O215" s="154">
        <v>0.23776</v>
      </c>
      <c r="P215" s="154">
        <f t="shared" si="61"/>
        <v>53.151248000000002</v>
      </c>
      <c r="Q215" s="154">
        <v>2.8899999999999998E-4</v>
      </c>
      <c r="R215" s="154">
        <f t="shared" si="62"/>
        <v>6.4605949999999995E-2</v>
      </c>
      <c r="S215" s="154">
        <v>0</v>
      </c>
      <c r="T215" s="155">
        <f t="shared" si="6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6" t="s">
        <v>205</v>
      </c>
      <c r="AT215" s="156" t="s">
        <v>177</v>
      </c>
      <c r="AU215" s="156" t="s">
        <v>182</v>
      </c>
      <c r="AY215" s="14" t="s">
        <v>175</v>
      </c>
      <c r="BE215" s="157">
        <f t="shared" si="64"/>
        <v>0</v>
      </c>
      <c r="BF215" s="157">
        <f t="shared" si="65"/>
        <v>538.76</v>
      </c>
      <c r="BG215" s="157">
        <f t="shared" si="66"/>
        <v>0</v>
      </c>
      <c r="BH215" s="157">
        <f t="shared" si="67"/>
        <v>0</v>
      </c>
      <c r="BI215" s="157">
        <f t="shared" si="68"/>
        <v>0</v>
      </c>
      <c r="BJ215" s="14" t="s">
        <v>182</v>
      </c>
      <c r="BK215" s="157">
        <f t="shared" si="69"/>
        <v>538.76</v>
      </c>
      <c r="BL215" s="14" t="s">
        <v>205</v>
      </c>
      <c r="BM215" s="156" t="s">
        <v>424</v>
      </c>
    </row>
    <row r="216" spans="1:65" s="2" customFormat="1" ht="37.799999999999997" customHeight="1">
      <c r="A216" s="26"/>
      <c r="B216" s="144"/>
      <c r="C216" s="158" t="s">
        <v>300</v>
      </c>
      <c r="D216" s="158" t="s">
        <v>285</v>
      </c>
      <c r="E216" s="159" t="s">
        <v>425</v>
      </c>
      <c r="F216" s="160" t="s">
        <v>426</v>
      </c>
      <c r="G216" s="161" t="s">
        <v>231</v>
      </c>
      <c r="H216" s="162">
        <v>228.02099999999999</v>
      </c>
      <c r="I216" s="163">
        <v>9.1300000000000008</v>
      </c>
      <c r="J216" s="163">
        <f t="shared" si="60"/>
        <v>2081.83</v>
      </c>
      <c r="K216" s="164"/>
      <c r="L216" s="165"/>
      <c r="M216" s="166" t="s">
        <v>1</v>
      </c>
      <c r="N216" s="167" t="s">
        <v>35</v>
      </c>
      <c r="O216" s="154">
        <v>0</v>
      </c>
      <c r="P216" s="154">
        <f t="shared" si="61"/>
        <v>0</v>
      </c>
      <c r="Q216" s="154">
        <v>6.0000000000000001E-3</v>
      </c>
      <c r="R216" s="154">
        <f t="shared" si="62"/>
        <v>1.368126</v>
      </c>
      <c r="S216" s="154">
        <v>0</v>
      </c>
      <c r="T216" s="155">
        <f t="shared" si="6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6" t="s">
        <v>235</v>
      </c>
      <c r="AT216" s="156" t="s">
        <v>285</v>
      </c>
      <c r="AU216" s="156" t="s">
        <v>182</v>
      </c>
      <c r="AY216" s="14" t="s">
        <v>175</v>
      </c>
      <c r="BE216" s="157">
        <f t="shared" si="64"/>
        <v>0</v>
      </c>
      <c r="BF216" s="157">
        <f t="shared" si="65"/>
        <v>2081.83</v>
      </c>
      <c r="BG216" s="157">
        <f t="shared" si="66"/>
        <v>0</v>
      </c>
      <c r="BH216" s="157">
        <f t="shared" si="67"/>
        <v>0</v>
      </c>
      <c r="BI216" s="157">
        <f t="shared" si="68"/>
        <v>0</v>
      </c>
      <c r="BJ216" s="14" t="s">
        <v>182</v>
      </c>
      <c r="BK216" s="157">
        <f t="shared" si="69"/>
        <v>2081.83</v>
      </c>
      <c r="BL216" s="14" t="s">
        <v>205</v>
      </c>
      <c r="BM216" s="156" t="s">
        <v>427</v>
      </c>
    </row>
    <row r="217" spans="1:65" s="2" customFormat="1" ht="24.15" customHeight="1">
      <c r="A217" s="26"/>
      <c r="B217" s="144"/>
      <c r="C217" s="145" t="s">
        <v>428</v>
      </c>
      <c r="D217" s="145" t="s">
        <v>177</v>
      </c>
      <c r="E217" s="146" t="s">
        <v>429</v>
      </c>
      <c r="F217" s="147" t="s">
        <v>430</v>
      </c>
      <c r="G217" s="148" t="s">
        <v>231</v>
      </c>
      <c r="H217" s="149">
        <v>223.55</v>
      </c>
      <c r="I217" s="150">
        <v>4.8099999999999996</v>
      </c>
      <c r="J217" s="150">
        <f t="shared" si="60"/>
        <v>1075.28</v>
      </c>
      <c r="K217" s="151"/>
      <c r="L217" s="27"/>
      <c r="M217" s="152" t="s">
        <v>1</v>
      </c>
      <c r="N217" s="153" t="s">
        <v>35</v>
      </c>
      <c r="O217" s="154">
        <v>0.29519000000000001</v>
      </c>
      <c r="P217" s="154">
        <f t="shared" si="61"/>
        <v>65.989724500000008</v>
      </c>
      <c r="Q217" s="154">
        <v>1.2E-4</v>
      </c>
      <c r="R217" s="154">
        <f t="shared" si="62"/>
        <v>2.6826000000000003E-2</v>
      </c>
      <c r="S217" s="154">
        <v>0</v>
      </c>
      <c r="T217" s="155">
        <f t="shared" si="6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6" t="s">
        <v>205</v>
      </c>
      <c r="AT217" s="156" t="s">
        <v>177</v>
      </c>
      <c r="AU217" s="156" t="s">
        <v>182</v>
      </c>
      <c r="AY217" s="14" t="s">
        <v>175</v>
      </c>
      <c r="BE217" s="157">
        <f t="shared" si="64"/>
        <v>0</v>
      </c>
      <c r="BF217" s="157">
        <f t="shared" si="65"/>
        <v>1075.28</v>
      </c>
      <c r="BG217" s="157">
        <f t="shared" si="66"/>
        <v>0</v>
      </c>
      <c r="BH217" s="157">
        <f t="shared" si="67"/>
        <v>0</v>
      </c>
      <c r="BI217" s="157">
        <f t="shared" si="68"/>
        <v>0</v>
      </c>
      <c r="BJ217" s="14" t="s">
        <v>182</v>
      </c>
      <c r="BK217" s="157">
        <f t="shared" si="69"/>
        <v>1075.28</v>
      </c>
      <c r="BL217" s="14" t="s">
        <v>205</v>
      </c>
      <c r="BM217" s="156" t="s">
        <v>431</v>
      </c>
    </row>
    <row r="218" spans="1:65" s="2" customFormat="1" ht="24.15" customHeight="1">
      <c r="A218" s="26"/>
      <c r="B218" s="144"/>
      <c r="C218" s="158" t="s">
        <v>303</v>
      </c>
      <c r="D218" s="158" t="s">
        <v>285</v>
      </c>
      <c r="E218" s="159" t="s">
        <v>432</v>
      </c>
      <c r="F218" s="160" t="s">
        <v>433</v>
      </c>
      <c r="G218" s="161" t="s">
        <v>231</v>
      </c>
      <c r="H218" s="162">
        <v>456.04199999999997</v>
      </c>
      <c r="I218" s="163">
        <v>7.45</v>
      </c>
      <c r="J218" s="163">
        <f t="shared" si="60"/>
        <v>3397.51</v>
      </c>
      <c r="K218" s="164"/>
      <c r="L218" s="165"/>
      <c r="M218" s="166" t="s">
        <v>1</v>
      </c>
      <c r="N218" s="167" t="s">
        <v>35</v>
      </c>
      <c r="O218" s="154">
        <v>0</v>
      </c>
      <c r="P218" s="154">
        <f t="shared" si="61"/>
        <v>0</v>
      </c>
      <c r="Q218" s="154">
        <v>2.3400000000000001E-3</v>
      </c>
      <c r="R218" s="154">
        <f t="shared" si="62"/>
        <v>1.06713828</v>
      </c>
      <c r="S218" s="154">
        <v>0</v>
      </c>
      <c r="T218" s="155">
        <f t="shared" si="6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6" t="s">
        <v>235</v>
      </c>
      <c r="AT218" s="156" t="s">
        <v>285</v>
      </c>
      <c r="AU218" s="156" t="s">
        <v>182</v>
      </c>
      <c r="AY218" s="14" t="s">
        <v>175</v>
      </c>
      <c r="BE218" s="157">
        <f t="shared" si="64"/>
        <v>0</v>
      </c>
      <c r="BF218" s="157">
        <f t="shared" si="65"/>
        <v>3397.51</v>
      </c>
      <c r="BG218" s="157">
        <f t="shared" si="66"/>
        <v>0</v>
      </c>
      <c r="BH218" s="157">
        <f t="shared" si="67"/>
        <v>0</v>
      </c>
      <c r="BI218" s="157">
        <f t="shared" si="68"/>
        <v>0</v>
      </c>
      <c r="BJ218" s="14" t="s">
        <v>182</v>
      </c>
      <c r="BK218" s="157">
        <f t="shared" si="69"/>
        <v>3397.51</v>
      </c>
      <c r="BL218" s="14" t="s">
        <v>205</v>
      </c>
      <c r="BM218" s="156" t="s">
        <v>434</v>
      </c>
    </row>
    <row r="219" spans="1:65" s="2" customFormat="1" ht="24.15" customHeight="1">
      <c r="A219" s="26"/>
      <c r="B219" s="144"/>
      <c r="C219" s="145" t="s">
        <v>435</v>
      </c>
      <c r="D219" s="145" t="s">
        <v>177</v>
      </c>
      <c r="E219" s="146" t="s">
        <v>436</v>
      </c>
      <c r="F219" s="147" t="s">
        <v>437</v>
      </c>
      <c r="G219" s="148" t="s">
        <v>231</v>
      </c>
      <c r="H219" s="149">
        <v>223.55</v>
      </c>
      <c r="I219" s="150">
        <v>0.57999999999999996</v>
      </c>
      <c r="J219" s="150">
        <f t="shared" si="60"/>
        <v>129.66</v>
      </c>
      <c r="K219" s="151"/>
      <c r="L219" s="27"/>
      <c r="M219" s="152" t="s">
        <v>1</v>
      </c>
      <c r="N219" s="153" t="s">
        <v>35</v>
      </c>
      <c r="O219" s="154">
        <v>6.0139999999999999E-2</v>
      </c>
      <c r="P219" s="154">
        <f t="shared" si="61"/>
        <v>13.444297000000001</v>
      </c>
      <c r="Q219" s="154">
        <v>0</v>
      </c>
      <c r="R219" s="154">
        <f t="shared" si="62"/>
        <v>0</v>
      </c>
      <c r="S219" s="154">
        <v>0</v>
      </c>
      <c r="T219" s="155">
        <f t="shared" si="6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6" t="s">
        <v>205</v>
      </c>
      <c r="AT219" s="156" t="s">
        <v>177</v>
      </c>
      <c r="AU219" s="156" t="s">
        <v>182</v>
      </c>
      <c r="AY219" s="14" t="s">
        <v>175</v>
      </c>
      <c r="BE219" s="157">
        <f t="shared" si="64"/>
        <v>0</v>
      </c>
      <c r="BF219" s="157">
        <f t="shared" si="65"/>
        <v>129.66</v>
      </c>
      <c r="BG219" s="157">
        <f t="shared" si="66"/>
        <v>0</v>
      </c>
      <c r="BH219" s="157">
        <f t="shared" si="67"/>
        <v>0</v>
      </c>
      <c r="BI219" s="157">
        <f t="shared" si="68"/>
        <v>0</v>
      </c>
      <c r="BJ219" s="14" t="s">
        <v>182</v>
      </c>
      <c r="BK219" s="157">
        <f t="shared" si="69"/>
        <v>129.66</v>
      </c>
      <c r="BL219" s="14" t="s">
        <v>205</v>
      </c>
      <c r="BM219" s="156" t="s">
        <v>438</v>
      </c>
    </row>
    <row r="220" spans="1:65" s="2" customFormat="1" ht="16.5" customHeight="1">
      <c r="A220" s="26"/>
      <c r="B220" s="144"/>
      <c r="C220" s="158" t="s">
        <v>307</v>
      </c>
      <c r="D220" s="158" t="s">
        <v>285</v>
      </c>
      <c r="E220" s="159" t="s">
        <v>439</v>
      </c>
      <c r="F220" s="160" t="s">
        <v>440</v>
      </c>
      <c r="G220" s="161" t="s">
        <v>231</v>
      </c>
      <c r="H220" s="162">
        <v>228.02099999999999</v>
      </c>
      <c r="I220" s="163">
        <v>5.6</v>
      </c>
      <c r="J220" s="163">
        <f t="shared" si="60"/>
        <v>1276.92</v>
      </c>
      <c r="K220" s="164"/>
      <c r="L220" s="165"/>
      <c r="M220" s="166" t="s">
        <v>1</v>
      </c>
      <c r="N220" s="167" t="s">
        <v>35</v>
      </c>
      <c r="O220" s="154">
        <v>0</v>
      </c>
      <c r="P220" s="154">
        <f t="shared" si="61"/>
        <v>0</v>
      </c>
      <c r="Q220" s="154">
        <v>1.33E-3</v>
      </c>
      <c r="R220" s="154">
        <f t="shared" si="62"/>
        <v>0.30326792999999996</v>
      </c>
      <c r="S220" s="154">
        <v>0</v>
      </c>
      <c r="T220" s="155">
        <f t="shared" si="6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6" t="s">
        <v>235</v>
      </c>
      <c r="AT220" s="156" t="s">
        <v>285</v>
      </c>
      <c r="AU220" s="156" t="s">
        <v>182</v>
      </c>
      <c r="AY220" s="14" t="s">
        <v>175</v>
      </c>
      <c r="BE220" s="157">
        <f t="shared" si="64"/>
        <v>0</v>
      </c>
      <c r="BF220" s="157">
        <f t="shared" si="65"/>
        <v>1276.92</v>
      </c>
      <c r="BG220" s="157">
        <f t="shared" si="66"/>
        <v>0</v>
      </c>
      <c r="BH220" s="157">
        <f t="shared" si="67"/>
        <v>0</v>
      </c>
      <c r="BI220" s="157">
        <f t="shared" si="68"/>
        <v>0</v>
      </c>
      <c r="BJ220" s="14" t="s">
        <v>182</v>
      </c>
      <c r="BK220" s="157">
        <f t="shared" si="69"/>
        <v>1276.92</v>
      </c>
      <c r="BL220" s="14" t="s">
        <v>205</v>
      </c>
      <c r="BM220" s="156" t="s">
        <v>441</v>
      </c>
    </row>
    <row r="221" spans="1:65" s="2" customFormat="1" ht="24.15" customHeight="1">
      <c r="A221" s="26"/>
      <c r="B221" s="144"/>
      <c r="C221" s="145" t="s">
        <v>442</v>
      </c>
      <c r="D221" s="145" t="s">
        <v>177</v>
      </c>
      <c r="E221" s="146" t="s">
        <v>443</v>
      </c>
      <c r="F221" s="147" t="s">
        <v>444</v>
      </c>
      <c r="G221" s="148" t="s">
        <v>209</v>
      </c>
      <c r="H221" s="149">
        <v>3.258</v>
      </c>
      <c r="I221" s="150">
        <v>19.690000000000001</v>
      </c>
      <c r="J221" s="150">
        <f t="shared" si="60"/>
        <v>64.150000000000006</v>
      </c>
      <c r="K221" s="151"/>
      <c r="L221" s="27"/>
      <c r="M221" s="152" t="s">
        <v>1</v>
      </c>
      <c r="N221" s="153" t="s">
        <v>35</v>
      </c>
      <c r="O221" s="154">
        <v>1.782</v>
      </c>
      <c r="P221" s="154">
        <f t="shared" si="61"/>
        <v>5.8057559999999997</v>
      </c>
      <c r="Q221" s="154">
        <v>0</v>
      </c>
      <c r="R221" s="154">
        <f t="shared" si="62"/>
        <v>0</v>
      </c>
      <c r="S221" s="154">
        <v>0</v>
      </c>
      <c r="T221" s="155">
        <f t="shared" si="6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6" t="s">
        <v>205</v>
      </c>
      <c r="AT221" s="156" t="s">
        <v>177</v>
      </c>
      <c r="AU221" s="156" t="s">
        <v>182</v>
      </c>
      <c r="AY221" s="14" t="s">
        <v>175</v>
      </c>
      <c r="BE221" s="157">
        <f t="shared" si="64"/>
        <v>0</v>
      </c>
      <c r="BF221" s="157">
        <f t="shared" si="65"/>
        <v>64.150000000000006</v>
      </c>
      <c r="BG221" s="157">
        <f t="shared" si="66"/>
        <v>0</v>
      </c>
      <c r="BH221" s="157">
        <f t="shared" si="67"/>
        <v>0</v>
      </c>
      <c r="BI221" s="157">
        <f t="shared" si="68"/>
        <v>0</v>
      </c>
      <c r="BJ221" s="14" t="s">
        <v>182</v>
      </c>
      <c r="BK221" s="157">
        <f t="shared" si="69"/>
        <v>64.150000000000006</v>
      </c>
      <c r="BL221" s="14" t="s">
        <v>205</v>
      </c>
      <c r="BM221" s="156" t="s">
        <v>445</v>
      </c>
    </row>
    <row r="222" spans="1:65" s="12" customFormat="1" ht="22.8" customHeight="1">
      <c r="B222" s="132"/>
      <c r="D222" s="133" t="s">
        <v>68</v>
      </c>
      <c r="E222" s="142" t="s">
        <v>446</v>
      </c>
      <c r="F222" s="142" t="s">
        <v>447</v>
      </c>
      <c r="J222" s="143">
        <f>BK222</f>
        <v>7528.9</v>
      </c>
      <c r="L222" s="132"/>
      <c r="M222" s="136"/>
      <c r="N222" s="137"/>
      <c r="O222" s="137"/>
      <c r="P222" s="138">
        <f>SUM(P223:P227)</f>
        <v>112.8436926</v>
      </c>
      <c r="Q222" s="137"/>
      <c r="R222" s="138">
        <f>SUM(R223:R227)</f>
        <v>7.0938716380000004</v>
      </c>
      <c r="S222" s="137"/>
      <c r="T222" s="139">
        <f>SUM(T223:T227)</f>
        <v>0</v>
      </c>
      <c r="AR222" s="133" t="s">
        <v>182</v>
      </c>
      <c r="AT222" s="140" t="s">
        <v>68</v>
      </c>
      <c r="AU222" s="140" t="s">
        <v>77</v>
      </c>
      <c r="AY222" s="133" t="s">
        <v>175</v>
      </c>
      <c r="BK222" s="141">
        <f>SUM(BK223:BK227)</f>
        <v>7528.9</v>
      </c>
    </row>
    <row r="223" spans="1:65" s="2" customFormat="1" ht="24.15" customHeight="1">
      <c r="A223" s="26"/>
      <c r="B223" s="144"/>
      <c r="C223" s="145" t="s">
        <v>310</v>
      </c>
      <c r="D223" s="145" t="s">
        <v>177</v>
      </c>
      <c r="E223" s="146" t="s">
        <v>448</v>
      </c>
      <c r="F223" s="147" t="s">
        <v>449</v>
      </c>
      <c r="G223" s="148" t="s">
        <v>314</v>
      </c>
      <c r="H223" s="149">
        <v>347.84</v>
      </c>
      <c r="I223" s="150">
        <v>2.06</v>
      </c>
      <c r="J223" s="150">
        <f>ROUND(I223*H223,2)</f>
        <v>716.55</v>
      </c>
      <c r="K223" s="151"/>
      <c r="L223" s="27"/>
      <c r="M223" s="152" t="s">
        <v>1</v>
      </c>
      <c r="N223" s="153" t="s">
        <v>35</v>
      </c>
      <c r="O223" s="154">
        <v>0.18335000000000001</v>
      </c>
      <c r="P223" s="154">
        <f>O223*H223</f>
        <v>63.776463999999997</v>
      </c>
      <c r="Q223" s="154">
        <v>0</v>
      </c>
      <c r="R223" s="154">
        <f>Q223*H223</f>
        <v>0</v>
      </c>
      <c r="S223" s="154">
        <v>0</v>
      </c>
      <c r="T223" s="155">
        <f>S223*H223</f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6" t="s">
        <v>205</v>
      </c>
      <c r="AT223" s="156" t="s">
        <v>177</v>
      </c>
      <c r="AU223" s="156" t="s">
        <v>182</v>
      </c>
      <c r="AY223" s="14" t="s">
        <v>175</v>
      </c>
      <c r="BE223" s="157">
        <f>IF(N223="základná",J223,0)</f>
        <v>0</v>
      </c>
      <c r="BF223" s="157">
        <f>IF(N223="znížená",J223,0)</f>
        <v>716.55</v>
      </c>
      <c r="BG223" s="157">
        <f>IF(N223="zákl. prenesená",J223,0)</f>
        <v>0</v>
      </c>
      <c r="BH223" s="157">
        <f>IF(N223="zníž. prenesená",J223,0)</f>
        <v>0</v>
      </c>
      <c r="BI223" s="157">
        <f>IF(N223="nulová",J223,0)</f>
        <v>0</v>
      </c>
      <c r="BJ223" s="14" t="s">
        <v>182</v>
      </c>
      <c r="BK223" s="157">
        <f>ROUND(I223*H223,2)</f>
        <v>716.55</v>
      </c>
      <c r="BL223" s="14" t="s">
        <v>205</v>
      </c>
      <c r="BM223" s="156" t="s">
        <v>450</v>
      </c>
    </row>
    <row r="224" spans="1:65" s="2" customFormat="1" ht="33" customHeight="1">
      <c r="A224" s="26"/>
      <c r="B224" s="144"/>
      <c r="C224" s="158" t="s">
        <v>451</v>
      </c>
      <c r="D224" s="158" t="s">
        <v>285</v>
      </c>
      <c r="E224" s="159" t="s">
        <v>452</v>
      </c>
      <c r="F224" s="160" t="s">
        <v>453</v>
      </c>
      <c r="G224" s="161" t="s">
        <v>180</v>
      </c>
      <c r="H224" s="162">
        <v>7.87</v>
      </c>
      <c r="I224" s="163">
        <v>265.94</v>
      </c>
      <c r="J224" s="163">
        <f>ROUND(I224*H224,2)</f>
        <v>2092.9499999999998</v>
      </c>
      <c r="K224" s="164"/>
      <c r="L224" s="165"/>
      <c r="M224" s="166" t="s">
        <v>1</v>
      </c>
      <c r="N224" s="167" t="s">
        <v>35</v>
      </c>
      <c r="O224" s="154">
        <v>0</v>
      </c>
      <c r="P224" s="154">
        <f>O224*H224</f>
        <v>0</v>
      </c>
      <c r="Q224" s="154">
        <v>0.55000000000000004</v>
      </c>
      <c r="R224" s="154">
        <f>Q224*H224</f>
        <v>4.3285</v>
      </c>
      <c r="S224" s="154">
        <v>0</v>
      </c>
      <c r="T224" s="155">
        <f>S224*H224</f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6" t="s">
        <v>235</v>
      </c>
      <c r="AT224" s="156" t="s">
        <v>285</v>
      </c>
      <c r="AU224" s="156" t="s">
        <v>182</v>
      </c>
      <c r="AY224" s="14" t="s">
        <v>175</v>
      </c>
      <c r="BE224" s="157">
        <f>IF(N224="základná",J224,0)</f>
        <v>0</v>
      </c>
      <c r="BF224" s="157">
        <f>IF(N224="znížená",J224,0)</f>
        <v>2092.9499999999998</v>
      </c>
      <c r="BG224" s="157">
        <f>IF(N224="zákl. prenesená",J224,0)</f>
        <v>0</v>
      </c>
      <c r="BH224" s="157">
        <f>IF(N224="zníž. prenesená",J224,0)</f>
        <v>0</v>
      </c>
      <c r="BI224" s="157">
        <f>IF(N224="nulová",J224,0)</f>
        <v>0</v>
      </c>
      <c r="BJ224" s="14" t="s">
        <v>182</v>
      </c>
      <c r="BK224" s="157">
        <f>ROUND(I224*H224,2)</f>
        <v>2092.9499999999998</v>
      </c>
      <c r="BL224" s="14" t="s">
        <v>205</v>
      </c>
      <c r="BM224" s="156" t="s">
        <v>454</v>
      </c>
    </row>
    <row r="225" spans="1:65" s="2" customFormat="1" ht="24.15" customHeight="1">
      <c r="A225" s="26"/>
      <c r="B225" s="144"/>
      <c r="C225" s="145" t="s">
        <v>455</v>
      </c>
      <c r="D225" s="145" t="s">
        <v>177</v>
      </c>
      <c r="E225" s="146" t="s">
        <v>456</v>
      </c>
      <c r="F225" s="147" t="s">
        <v>457</v>
      </c>
      <c r="G225" s="148" t="s">
        <v>180</v>
      </c>
      <c r="H225" s="149">
        <v>8.782</v>
      </c>
      <c r="I225" s="150">
        <v>2.2200000000000002</v>
      </c>
      <c r="J225" s="150">
        <f>ROUND(I225*H225,2)</f>
        <v>19.5</v>
      </c>
      <c r="K225" s="151"/>
      <c r="L225" s="27"/>
      <c r="M225" s="152" t="s">
        <v>1</v>
      </c>
      <c r="N225" s="153" t="s">
        <v>35</v>
      </c>
      <c r="O225" s="154">
        <v>1.2999999999999999E-3</v>
      </c>
      <c r="P225" s="154">
        <f>O225*H225</f>
        <v>1.1416599999999999E-2</v>
      </c>
      <c r="Q225" s="154">
        <v>2.934E-3</v>
      </c>
      <c r="R225" s="154">
        <f>Q225*H225</f>
        <v>2.5766388000000001E-2</v>
      </c>
      <c r="S225" s="154">
        <v>0</v>
      </c>
      <c r="T225" s="155">
        <f>S225*H225</f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6" t="s">
        <v>205</v>
      </c>
      <c r="AT225" s="156" t="s">
        <v>177</v>
      </c>
      <c r="AU225" s="156" t="s">
        <v>182</v>
      </c>
      <c r="AY225" s="14" t="s">
        <v>175</v>
      </c>
      <c r="BE225" s="157">
        <f>IF(N225="základná",J225,0)</f>
        <v>0</v>
      </c>
      <c r="BF225" s="157">
        <f>IF(N225="znížená",J225,0)</f>
        <v>19.5</v>
      </c>
      <c r="BG225" s="157">
        <f>IF(N225="zákl. prenesená",J225,0)</f>
        <v>0</v>
      </c>
      <c r="BH225" s="157">
        <f>IF(N225="zníž. prenesená",J225,0)</f>
        <v>0</v>
      </c>
      <c r="BI225" s="157">
        <f>IF(N225="nulová",J225,0)</f>
        <v>0</v>
      </c>
      <c r="BJ225" s="14" t="s">
        <v>182</v>
      </c>
      <c r="BK225" s="157">
        <f>ROUND(I225*H225,2)</f>
        <v>19.5</v>
      </c>
      <c r="BL225" s="14" t="s">
        <v>205</v>
      </c>
      <c r="BM225" s="156" t="s">
        <v>458</v>
      </c>
    </row>
    <row r="226" spans="1:65" s="2" customFormat="1" ht="24.15" customHeight="1">
      <c r="A226" s="26"/>
      <c r="B226" s="144"/>
      <c r="C226" s="145" t="s">
        <v>315</v>
      </c>
      <c r="D226" s="145" t="s">
        <v>177</v>
      </c>
      <c r="E226" s="146" t="s">
        <v>459</v>
      </c>
      <c r="F226" s="147" t="s">
        <v>460</v>
      </c>
      <c r="G226" s="148" t="s">
        <v>231</v>
      </c>
      <c r="H226" s="149">
        <v>223.55</v>
      </c>
      <c r="I226" s="150">
        <v>20.75</v>
      </c>
      <c r="J226" s="150">
        <f>ROUND(I226*H226,2)</f>
        <v>4638.66</v>
      </c>
      <c r="K226" s="151"/>
      <c r="L226" s="27"/>
      <c r="M226" s="152" t="s">
        <v>1</v>
      </c>
      <c r="N226" s="153" t="s">
        <v>35</v>
      </c>
      <c r="O226" s="154">
        <v>0.21944</v>
      </c>
      <c r="P226" s="154">
        <f>O226*H226</f>
        <v>49.055812000000003</v>
      </c>
      <c r="Q226" s="154">
        <v>1.2255E-2</v>
      </c>
      <c r="R226" s="154">
        <f>Q226*H226</f>
        <v>2.7396052500000003</v>
      </c>
      <c r="S226" s="154">
        <v>0</v>
      </c>
      <c r="T226" s="155">
        <f>S226*H226</f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6" t="s">
        <v>205</v>
      </c>
      <c r="AT226" s="156" t="s">
        <v>177</v>
      </c>
      <c r="AU226" s="156" t="s">
        <v>182</v>
      </c>
      <c r="AY226" s="14" t="s">
        <v>175</v>
      </c>
      <c r="BE226" s="157">
        <f>IF(N226="základná",J226,0)</f>
        <v>0</v>
      </c>
      <c r="BF226" s="157">
        <f>IF(N226="znížená",J226,0)</f>
        <v>4638.66</v>
      </c>
      <c r="BG226" s="157">
        <f>IF(N226="zákl. prenesená",J226,0)</f>
        <v>0</v>
      </c>
      <c r="BH226" s="157">
        <f>IF(N226="zníž. prenesená",J226,0)</f>
        <v>0</v>
      </c>
      <c r="BI226" s="157">
        <f>IF(N226="nulová",J226,0)</f>
        <v>0</v>
      </c>
      <c r="BJ226" s="14" t="s">
        <v>182</v>
      </c>
      <c r="BK226" s="157">
        <f>ROUND(I226*H226,2)</f>
        <v>4638.66</v>
      </c>
      <c r="BL226" s="14" t="s">
        <v>205</v>
      </c>
      <c r="BM226" s="156" t="s">
        <v>461</v>
      </c>
    </row>
    <row r="227" spans="1:65" s="2" customFormat="1" ht="24.15" customHeight="1">
      <c r="A227" s="26"/>
      <c r="B227" s="144"/>
      <c r="C227" s="145" t="s">
        <v>318</v>
      </c>
      <c r="D227" s="145" t="s">
        <v>177</v>
      </c>
      <c r="E227" s="146" t="s">
        <v>462</v>
      </c>
      <c r="F227" s="147" t="s">
        <v>463</v>
      </c>
      <c r="G227" s="148" t="s">
        <v>464</v>
      </c>
      <c r="H227" s="149">
        <v>22.681999999999999</v>
      </c>
      <c r="I227" s="150">
        <v>2.7</v>
      </c>
      <c r="J227" s="150">
        <f>ROUND(I227*H227,2)</f>
        <v>61.24</v>
      </c>
      <c r="K227" s="151"/>
      <c r="L227" s="27"/>
      <c r="M227" s="152" t="s">
        <v>1</v>
      </c>
      <c r="N227" s="153" t="s">
        <v>35</v>
      </c>
      <c r="O227" s="154">
        <v>0</v>
      </c>
      <c r="P227" s="154">
        <f>O227*H227</f>
        <v>0</v>
      </c>
      <c r="Q227" s="154">
        <v>0</v>
      </c>
      <c r="R227" s="154">
        <f>Q227*H227</f>
        <v>0</v>
      </c>
      <c r="S227" s="154">
        <v>0</v>
      </c>
      <c r="T227" s="155">
        <f>S227*H227</f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6" t="s">
        <v>205</v>
      </c>
      <c r="AT227" s="156" t="s">
        <v>177</v>
      </c>
      <c r="AU227" s="156" t="s">
        <v>182</v>
      </c>
      <c r="AY227" s="14" t="s">
        <v>175</v>
      </c>
      <c r="BE227" s="157">
        <f>IF(N227="základná",J227,0)</f>
        <v>0</v>
      </c>
      <c r="BF227" s="157">
        <f>IF(N227="znížená",J227,0)</f>
        <v>61.24</v>
      </c>
      <c r="BG227" s="157">
        <f>IF(N227="zákl. prenesená",J227,0)</f>
        <v>0</v>
      </c>
      <c r="BH227" s="157">
        <f>IF(N227="zníž. prenesená",J227,0)</f>
        <v>0</v>
      </c>
      <c r="BI227" s="157">
        <f>IF(N227="nulová",J227,0)</f>
        <v>0</v>
      </c>
      <c r="BJ227" s="14" t="s">
        <v>182</v>
      </c>
      <c r="BK227" s="157">
        <f>ROUND(I227*H227,2)</f>
        <v>61.24</v>
      </c>
      <c r="BL227" s="14" t="s">
        <v>205</v>
      </c>
      <c r="BM227" s="156" t="s">
        <v>465</v>
      </c>
    </row>
    <row r="228" spans="1:65" s="12" customFormat="1" ht="22.8" customHeight="1">
      <c r="B228" s="132"/>
      <c r="D228" s="133" t="s">
        <v>68</v>
      </c>
      <c r="E228" s="142" t="s">
        <v>466</v>
      </c>
      <c r="F228" s="142" t="s">
        <v>467</v>
      </c>
      <c r="J228" s="143">
        <f>BK228</f>
        <v>2266.81</v>
      </c>
      <c r="L228" s="132"/>
      <c r="M228" s="136"/>
      <c r="N228" s="137"/>
      <c r="O228" s="137"/>
      <c r="P228" s="138">
        <f>SUM(P229:P230)</f>
        <v>160.6616142</v>
      </c>
      <c r="Q228" s="137"/>
      <c r="R228" s="138">
        <f>SUM(R229:R230)</f>
        <v>2.5180185599999998</v>
      </c>
      <c r="S228" s="137"/>
      <c r="T228" s="139">
        <f>SUM(T229:T230)</f>
        <v>0</v>
      </c>
      <c r="AR228" s="133" t="s">
        <v>182</v>
      </c>
      <c r="AT228" s="140" t="s">
        <v>68</v>
      </c>
      <c r="AU228" s="140" t="s">
        <v>77</v>
      </c>
      <c r="AY228" s="133" t="s">
        <v>175</v>
      </c>
      <c r="BK228" s="141">
        <f>SUM(BK229:BK230)</f>
        <v>2266.81</v>
      </c>
    </row>
    <row r="229" spans="1:65" s="2" customFormat="1" ht="33" customHeight="1">
      <c r="A229" s="26"/>
      <c r="B229" s="144"/>
      <c r="C229" s="145" t="s">
        <v>468</v>
      </c>
      <c r="D229" s="145" t="s">
        <v>177</v>
      </c>
      <c r="E229" s="146" t="s">
        <v>469</v>
      </c>
      <c r="F229" s="147" t="s">
        <v>470</v>
      </c>
      <c r="G229" s="148" t="s">
        <v>231</v>
      </c>
      <c r="H229" s="149">
        <v>179.04</v>
      </c>
      <c r="I229" s="150">
        <v>12.24</v>
      </c>
      <c r="J229" s="150">
        <f>ROUND(I229*H229,2)</f>
        <v>2191.4499999999998</v>
      </c>
      <c r="K229" s="151"/>
      <c r="L229" s="27"/>
      <c r="M229" s="152" t="s">
        <v>1</v>
      </c>
      <c r="N229" s="153" t="s">
        <v>35</v>
      </c>
      <c r="O229" s="154">
        <v>0.84518000000000004</v>
      </c>
      <c r="P229" s="154">
        <f>O229*H229</f>
        <v>151.3210272</v>
      </c>
      <c r="Q229" s="154">
        <v>1.4064E-2</v>
      </c>
      <c r="R229" s="154">
        <f>Q229*H229</f>
        <v>2.5180185599999998</v>
      </c>
      <c r="S229" s="154">
        <v>0</v>
      </c>
      <c r="T229" s="155">
        <f>S229*H229</f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6" t="s">
        <v>205</v>
      </c>
      <c r="AT229" s="156" t="s">
        <v>177</v>
      </c>
      <c r="AU229" s="156" t="s">
        <v>182</v>
      </c>
      <c r="AY229" s="14" t="s">
        <v>175</v>
      </c>
      <c r="BE229" s="157">
        <f>IF(N229="základná",J229,0)</f>
        <v>0</v>
      </c>
      <c r="BF229" s="157">
        <f>IF(N229="znížená",J229,0)</f>
        <v>2191.4499999999998</v>
      </c>
      <c r="BG229" s="157">
        <f>IF(N229="zákl. prenesená",J229,0)</f>
        <v>0</v>
      </c>
      <c r="BH229" s="157">
        <f>IF(N229="zníž. prenesená",J229,0)</f>
        <v>0</v>
      </c>
      <c r="BI229" s="157">
        <f>IF(N229="nulová",J229,0)</f>
        <v>0</v>
      </c>
      <c r="BJ229" s="14" t="s">
        <v>182</v>
      </c>
      <c r="BK229" s="157">
        <f>ROUND(I229*H229,2)</f>
        <v>2191.4499999999998</v>
      </c>
      <c r="BL229" s="14" t="s">
        <v>205</v>
      </c>
      <c r="BM229" s="156" t="s">
        <v>471</v>
      </c>
    </row>
    <row r="230" spans="1:65" s="2" customFormat="1" ht="24.15" customHeight="1">
      <c r="A230" s="26"/>
      <c r="B230" s="144"/>
      <c r="C230" s="145" t="s">
        <v>322</v>
      </c>
      <c r="D230" s="145" t="s">
        <v>177</v>
      </c>
      <c r="E230" s="146" t="s">
        <v>472</v>
      </c>
      <c r="F230" s="147" t="s">
        <v>473</v>
      </c>
      <c r="G230" s="148" t="s">
        <v>209</v>
      </c>
      <c r="H230" s="149">
        <v>2.5169999999999999</v>
      </c>
      <c r="I230" s="150">
        <v>29.94</v>
      </c>
      <c r="J230" s="150">
        <f>ROUND(I230*H230,2)</f>
        <v>75.36</v>
      </c>
      <c r="K230" s="151"/>
      <c r="L230" s="27"/>
      <c r="M230" s="152" t="s">
        <v>1</v>
      </c>
      <c r="N230" s="153" t="s">
        <v>35</v>
      </c>
      <c r="O230" s="154">
        <v>3.7109999999999999</v>
      </c>
      <c r="P230" s="154">
        <f>O230*H230</f>
        <v>9.3405869999999993</v>
      </c>
      <c r="Q230" s="154">
        <v>0</v>
      </c>
      <c r="R230" s="154">
        <f>Q230*H230</f>
        <v>0</v>
      </c>
      <c r="S230" s="154">
        <v>0</v>
      </c>
      <c r="T230" s="155">
        <f>S230*H230</f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6" t="s">
        <v>205</v>
      </c>
      <c r="AT230" s="156" t="s">
        <v>177</v>
      </c>
      <c r="AU230" s="156" t="s">
        <v>182</v>
      </c>
      <c r="AY230" s="14" t="s">
        <v>175</v>
      </c>
      <c r="BE230" s="157">
        <f>IF(N230="základná",J230,0)</f>
        <v>0</v>
      </c>
      <c r="BF230" s="157">
        <f>IF(N230="znížená",J230,0)</f>
        <v>75.36</v>
      </c>
      <c r="BG230" s="157">
        <f>IF(N230="zákl. prenesená",J230,0)</f>
        <v>0</v>
      </c>
      <c r="BH230" s="157">
        <f>IF(N230="zníž. prenesená",J230,0)</f>
        <v>0</v>
      </c>
      <c r="BI230" s="157">
        <f>IF(N230="nulová",J230,0)</f>
        <v>0</v>
      </c>
      <c r="BJ230" s="14" t="s">
        <v>182</v>
      </c>
      <c r="BK230" s="157">
        <f>ROUND(I230*H230,2)</f>
        <v>75.36</v>
      </c>
      <c r="BL230" s="14" t="s">
        <v>205</v>
      </c>
      <c r="BM230" s="156" t="s">
        <v>474</v>
      </c>
    </row>
    <row r="231" spans="1:65" s="12" customFormat="1" ht="22.8" customHeight="1">
      <c r="B231" s="132"/>
      <c r="D231" s="133" t="s">
        <v>68</v>
      </c>
      <c r="E231" s="142" t="s">
        <v>475</v>
      </c>
      <c r="F231" s="142" t="s">
        <v>476</v>
      </c>
      <c r="J231" s="143">
        <f>BK231</f>
        <v>1921.9</v>
      </c>
      <c r="L231" s="132"/>
      <c r="M231" s="136"/>
      <c r="N231" s="137"/>
      <c r="O231" s="137"/>
      <c r="P231" s="138">
        <f>SUM(P232:P237)</f>
        <v>116.45487100000003</v>
      </c>
      <c r="Q231" s="137"/>
      <c r="R231" s="138">
        <f>SUM(R232:R237)</f>
        <v>0.43999126300000002</v>
      </c>
      <c r="S231" s="137"/>
      <c r="T231" s="139">
        <f>SUM(T232:T237)</f>
        <v>0</v>
      </c>
      <c r="AR231" s="133" t="s">
        <v>182</v>
      </c>
      <c r="AT231" s="140" t="s">
        <v>68</v>
      </c>
      <c r="AU231" s="140" t="s">
        <v>77</v>
      </c>
      <c r="AY231" s="133" t="s">
        <v>175</v>
      </c>
      <c r="BK231" s="141">
        <f>SUM(BK232:BK237)</f>
        <v>1921.9</v>
      </c>
    </row>
    <row r="232" spans="1:65" s="2" customFormat="1" ht="37.799999999999997" customHeight="1">
      <c r="A232" s="26"/>
      <c r="B232" s="144"/>
      <c r="C232" s="145" t="s">
        <v>477</v>
      </c>
      <c r="D232" s="145" t="s">
        <v>177</v>
      </c>
      <c r="E232" s="146" t="s">
        <v>478</v>
      </c>
      <c r="F232" s="147" t="s">
        <v>479</v>
      </c>
      <c r="G232" s="148" t="s">
        <v>314</v>
      </c>
      <c r="H232" s="149">
        <v>29.55</v>
      </c>
      <c r="I232" s="150">
        <v>22.22</v>
      </c>
      <c r="J232" s="150">
        <f t="shared" ref="J232:J237" si="70">ROUND(I232*H232,2)</f>
        <v>656.6</v>
      </c>
      <c r="K232" s="151"/>
      <c r="L232" s="27"/>
      <c r="M232" s="152" t="s">
        <v>1</v>
      </c>
      <c r="N232" s="153" t="s">
        <v>35</v>
      </c>
      <c r="O232" s="154">
        <v>1.46482</v>
      </c>
      <c r="P232" s="154">
        <f t="shared" ref="P232:P237" si="71">O232*H232</f>
        <v>43.285431000000003</v>
      </c>
      <c r="Q232" s="154">
        <v>6.6302599999999998E-3</v>
      </c>
      <c r="R232" s="154">
        <f t="shared" ref="R232:R237" si="72">Q232*H232</f>
        <v>0.195924183</v>
      </c>
      <c r="S232" s="154">
        <v>0</v>
      </c>
      <c r="T232" s="155">
        <f t="shared" ref="T232:T237" si="73">S232*H232</f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6" t="s">
        <v>205</v>
      </c>
      <c r="AT232" s="156" t="s">
        <v>177</v>
      </c>
      <c r="AU232" s="156" t="s">
        <v>182</v>
      </c>
      <c r="AY232" s="14" t="s">
        <v>175</v>
      </c>
      <c r="BE232" s="157">
        <f t="shared" ref="BE232:BE237" si="74">IF(N232="základná",J232,0)</f>
        <v>0</v>
      </c>
      <c r="BF232" s="157">
        <f t="shared" ref="BF232:BF237" si="75">IF(N232="znížená",J232,0)</f>
        <v>656.6</v>
      </c>
      <c r="BG232" s="157">
        <f t="shared" ref="BG232:BG237" si="76">IF(N232="zákl. prenesená",J232,0)</f>
        <v>0</v>
      </c>
      <c r="BH232" s="157">
        <f t="shared" ref="BH232:BH237" si="77">IF(N232="zníž. prenesená",J232,0)</f>
        <v>0</v>
      </c>
      <c r="BI232" s="157">
        <f t="shared" ref="BI232:BI237" si="78">IF(N232="nulová",J232,0)</f>
        <v>0</v>
      </c>
      <c r="BJ232" s="14" t="s">
        <v>182</v>
      </c>
      <c r="BK232" s="157">
        <f t="shared" ref="BK232:BK237" si="79">ROUND(I232*H232,2)</f>
        <v>656.6</v>
      </c>
      <c r="BL232" s="14" t="s">
        <v>205</v>
      </c>
      <c r="BM232" s="156" t="s">
        <v>480</v>
      </c>
    </row>
    <row r="233" spans="1:65" s="2" customFormat="1" ht="24.15" customHeight="1">
      <c r="A233" s="26"/>
      <c r="B233" s="144"/>
      <c r="C233" s="145" t="s">
        <v>329</v>
      </c>
      <c r="D233" s="145" t="s">
        <v>177</v>
      </c>
      <c r="E233" s="146" t="s">
        <v>481</v>
      </c>
      <c r="F233" s="147" t="s">
        <v>482</v>
      </c>
      <c r="G233" s="148" t="s">
        <v>254</v>
      </c>
      <c r="H233" s="149">
        <v>4</v>
      </c>
      <c r="I233" s="150">
        <v>8.57</v>
      </c>
      <c r="J233" s="150">
        <f t="shared" si="70"/>
        <v>34.28</v>
      </c>
      <c r="K233" s="151"/>
      <c r="L233" s="27"/>
      <c r="M233" s="152" t="s">
        <v>1</v>
      </c>
      <c r="N233" s="153" t="s">
        <v>35</v>
      </c>
      <c r="O233" s="154">
        <v>0.59579000000000004</v>
      </c>
      <c r="P233" s="154">
        <f t="shared" si="71"/>
        <v>2.3831600000000002</v>
      </c>
      <c r="Q233" s="154">
        <v>1.7184800000000001E-3</v>
      </c>
      <c r="R233" s="154">
        <f t="shared" si="72"/>
        <v>6.8739200000000004E-3</v>
      </c>
      <c r="S233" s="154">
        <v>0</v>
      </c>
      <c r="T233" s="155">
        <f t="shared" si="73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56" t="s">
        <v>205</v>
      </c>
      <c r="AT233" s="156" t="s">
        <v>177</v>
      </c>
      <c r="AU233" s="156" t="s">
        <v>182</v>
      </c>
      <c r="AY233" s="14" t="s">
        <v>175</v>
      </c>
      <c r="BE233" s="157">
        <f t="shared" si="74"/>
        <v>0</v>
      </c>
      <c r="BF233" s="157">
        <f t="shared" si="75"/>
        <v>34.28</v>
      </c>
      <c r="BG233" s="157">
        <f t="shared" si="76"/>
        <v>0</v>
      </c>
      <c r="BH233" s="157">
        <f t="shared" si="77"/>
        <v>0</v>
      </c>
      <c r="BI233" s="157">
        <f t="shared" si="78"/>
        <v>0</v>
      </c>
      <c r="BJ233" s="14" t="s">
        <v>182</v>
      </c>
      <c r="BK233" s="157">
        <f t="shared" si="79"/>
        <v>34.28</v>
      </c>
      <c r="BL233" s="14" t="s">
        <v>205</v>
      </c>
      <c r="BM233" s="156" t="s">
        <v>483</v>
      </c>
    </row>
    <row r="234" spans="1:65" s="2" customFormat="1" ht="24.15" customHeight="1">
      <c r="A234" s="26"/>
      <c r="B234" s="144"/>
      <c r="C234" s="145" t="s">
        <v>484</v>
      </c>
      <c r="D234" s="145" t="s">
        <v>177</v>
      </c>
      <c r="E234" s="146" t="s">
        <v>485</v>
      </c>
      <c r="F234" s="147" t="s">
        <v>486</v>
      </c>
      <c r="G234" s="148" t="s">
        <v>314</v>
      </c>
      <c r="H234" s="149">
        <v>68</v>
      </c>
      <c r="I234" s="150">
        <v>13.77</v>
      </c>
      <c r="J234" s="150">
        <f t="shared" si="70"/>
        <v>936.36</v>
      </c>
      <c r="K234" s="151"/>
      <c r="L234" s="27"/>
      <c r="M234" s="152" t="s">
        <v>1</v>
      </c>
      <c r="N234" s="153" t="s">
        <v>35</v>
      </c>
      <c r="O234" s="154">
        <v>0.83045000000000002</v>
      </c>
      <c r="P234" s="154">
        <f t="shared" si="71"/>
        <v>56.470600000000005</v>
      </c>
      <c r="Q234" s="154">
        <v>2.84637E-3</v>
      </c>
      <c r="R234" s="154">
        <f t="shared" si="72"/>
        <v>0.19355316</v>
      </c>
      <c r="S234" s="154">
        <v>0</v>
      </c>
      <c r="T234" s="155">
        <f t="shared" si="73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6" t="s">
        <v>205</v>
      </c>
      <c r="AT234" s="156" t="s">
        <v>177</v>
      </c>
      <c r="AU234" s="156" t="s">
        <v>182</v>
      </c>
      <c r="AY234" s="14" t="s">
        <v>175</v>
      </c>
      <c r="BE234" s="157">
        <f t="shared" si="74"/>
        <v>0</v>
      </c>
      <c r="BF234" s="157">
        <f t="shared" si="75"/>
        <v>936.36</v>
      </c>
      <c r="BG234" s="157">
        <f t="shared" si="76"/>
        <v>0</v>
      </c>
      <c r="BH234" s="157">
        <f t="shared" si="77"/>
        <v>0</v>
      </c>
      <c r="BI234" s="157">
        <f t="shared" si="78"/>
        <v>0</v>
      </c>
      <c r="BJ234" s="14" t="s">
        <v>182</v>
      </c>
      <c r="BK234" s="157">
        <f t="shared" si="79"/>
        <v>936.36</v>
      </c>
      <c r="BL234" s="14" t="s">
        <v>205</v>
      </c>
      <c r="BM234" s="156" t="s">
        <v>487</v>
      </c>
    </row>
    <row r="235" spans="1:65" s="2" customFormat="1" ht="24.15" customHeight="1">
      <c r="A235" s="26"/>
      <c r="B235" s="144"/>
      <c r="C235" s="145" t="s">
        <v>332</v>
      </c>
      <c r="D235" s="145" t="s">
        <v>177</v>
      </c>
      <c r="E235" s="146" t="s">
        <v>488</v>
      </c>
      <c r="F235" s="147" t="s">
        <v>489</v>
      </c>
      <c r="G235" s="148" t="s">
        <v>314</v>
      </c>
      <c r="H235" s="149">
        <v>16</v>
      </c>
      <c r="I235" s="150">
        <v>13.12</v>
      </c>
      <c r="J235" s="150">
        <f t="shared" si="70"/>
        <v>209.92</v>
      </c>
      <c r="K235" s="151"/>
      <c r="L235" s="27"/>
      <c r="M235" s="152" t="s">
        <v>1</v>
      </c>
      <c r="N235" s="153" t="s">
        <v>35</v>
      </c>
      <c r="O235" s="154">
        <v>0.66042000000000001</v>
      </c>
      <c r="P235" s="154">
        <f t="shared" si="71"/>
        <v>10.56672</v>
      </c>
      <c r="Q235" s="154">
        <v>2.4424999999999998E-3</v>
      </c>
      <c r="R235" s="154">
        <f t="shared" si="72"/>
        <v>3.9079999999999997E-2</v>
      </c>
      <c r="S235" s="154">
        <v>0</v>
      </c>
      <c r="T235" s="155">
        <f t="shared" si="73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6" t="s">
        <v>205</v>
      </c>
      <c r="AT235" s="156" t="s">
        <v>177</v>
      </c>
      <c r="AU235" s="156" t="s">
        <v>182</v>
      </c>
      <c r="AY235" s="14" t="s">
        <v>175</v>
      </c>
      <c r="BE235" s="157">
        <f t="shared" si="74"/>
        <v>0</v>
      </c>
      <c r="BF235" s="157">
        <f t="shared" si="75"/>
        <v>209.92</v>
      </c>
      <c r="BG235" s="157">
        <f t="shared" si="76"/>
        <v>0</v>
      </c>
      <c r="BH235" s="157">
        <f t="shared" si="77"/>
        <v>0</v>
      </c>
      <c r="BI235" s="157">
        <f t="shared" si="78"/>
        <v>0</v>
      </c>
      <c r="BJ235" s="14" t="s">
        <v>182</v>
      </c>
      <c r="BK235" s="157">
        <f t="shared" si="79"/>
        <v>209.92</v>
      </c>
      <c r="BL235" s="14" t="s">
        <v>205</v>
      </c>
      <c r="BM235" s="156" t="s">
        <v>490</v>
      </c>
    </row>
    <row r="236" spans="1:65" s="2" customFormat="1" ht="24.15" customHeight="1">
      <c r="A236" s="26"/>
      <c r="B236" s="144"/>
      <c r="C236" s="145" t="s">
        <v>491</v>
      </c>
      <c r="D236" s="145" t="s">
        <v>177</v>
      </c>
      <c r="E236" s="146" t="s">
        <v>492</v>
      </c>
      <c r="F236" s="147" t="s">
        <v>493</v>
      </c>
      <c r="G236" s="148" t="s">
        <v>254</v>
      </c>
      <c r="H236" s="149">
        <v>4</v>
      </c>
      <c r="I236" s="150">
        <v>18.71</v>
      </c>
      <c r="J236" s="150">
        <f t="shared" si="70"/>
        <v>74.84</v>
      </c>
      <c r="K236" s="151"/>
      <c r="L236" s="27"/>
      <c r="M236" s="152" t="s">
        <v>1</v>
      </c>
      <c r="N236" s="153" t="s">
        <v>35</v>
      </c>
      <c r="O236" s="154">
        <v>0.65612000000000004</v>
      </c>
      <c r="P236" s="154">
        <f t="shared" si="71"/>
        <v>2.6244800000000001</v>
      </c>
      <c r="Q236" s="154">
        <v>1.14E-3</v>
      </c>
      <c r="R236" s="154">
        <f t="shared" si="72"/>
        <v>4.5599999999999998E-3</v>
      </c>
      <c r="S236" s="154">
        <v>0</v>
      </c>
      <c r="T236" s="155">
        <f t="shared" si="73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56" t="s">
        <v>205</v>
      </c>
      <c r="AT236" s="156" t="s">
        <v>177</v>
      </c>
      <c r="AU236" s="156" t="s">
        <v>182</v>
      </c>
      <c r="AY236" s="14" t="s">
        <v>175</v>
      </c>
      <c r="BE236" s="157">
        <f t="shared" si="74"/>
        <v>0</v>
      </c>
      <c r="BF236" s="157">
        <f t="shared" si="75"/>
        <v>74.84</v>
      </c>
      <c r="BG236" s="157">
        <f t="shared" si="76"/>
        <v>0</v>
      </c>
      <c r="BH236" s="157">
        <f t="shared" si="77"/>
        <v>0</v>
      </c>
      <c r="BI236" s="157">
        <f t="shared" si="78"/>
        <v>0</v>
      </c>
      <c r="BJ236" s="14" t="s">
        <v>182</v>
      </c>
      <c r="BK236" s="157">
        <f t="shared" si="79"/>
        <v>74.84</v>
      </c>
      <c r="BL236" s="14" t="s">
        <v>205</v>
      </c>
      <c r="BM236" s="156" t="s">
        <v>494</v>
      </c>
    </row>
    <row r="237" spans="1:65" s="2" customFormat="1" ht="24.15" customHeight="1">
      <c r="A237" s="26"/>
      <c r="B237" s="144"/>
      <c r="C237" s="145" t="s">
        <v>336</v>
      </c>
      <c r="D237" s="145" t="s">
        <v>177</v>
      </c>
      <c r="E237" s="146" t="s">
        <v>495</v>
      </c>
      <c r="F237" s="147" t="s">
        <v>496</v>
      </c>
      <c r="G237" s="148" t="s">
        <v>209</v>
      </c>
      <c r="H237" s="149">
        <v>0.251</v>
      </c>
      <c r="I237" s="150">
        <v>39.43</v>
      </c>
      <c r="J237" s="150">
        <f t="shared" si="70"/>
        <v>9.9</v>
      </c>
      <c r="K237" s="151"/>
      <c r="L237" s="27"/>
      <c r="M237" s="152" t="s">
        <v>1</v>
      </c>
      <c r="N237" s="153" t="s">
        <v>35</v>
      </c>
      <c r="O237" s="154">
        <v>4.4800000000000004</v>
      </c>
      <c r="P237" s="154">
        <f t="shared" si="71"/>
        <v>1.1244800000000001</v>
      </c>
      <c r="Q237" s="154">
        <v>0</v>
      </c>
      <c r="R237" s="154">
        <f t="shared" si="72"/>
        <v>0</v>
      </c>
      <c r="S237" s="154">
        <v>0</v>
      </c>
      <c r="T237" s="155">
        <f t="shared" si="73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6" t="s">
        <v>205</v>
      </c>
      <c r="AT237" s="156" t="s">
        <v>177</v>
      </c>
      <c r="AU237" s="156" t="s">
        <v>182</v>
      </c>
      <c r="AY237" s="14" t="s">
        <v>175</v>
      </c>
      <c r="BE237" s="157">
        <f t="shared" si="74"/>
        <v>0</v>
      </c>
      <c r="BF237" s="157">
        <f t="shared" si="75"/>
        <v>9.9</v>
      </c>
      <c r="BG237" s="157">
        <f t="shared" si="76"/>
        <v>0</v>
      </c>
      <c r="BH237" s="157">
        <f t="shared" si="77"/>
        <v>0</v>
      </c>
      <c r="BI237" s="157">
        <f t="shared" si="78"/>
        <v>0</v>
      </c>
      <c r="BJ237" s="14" t="s">
        <v>182</v>
      </c>
      <c r="BK237" s="157">
        <f t="shared" si="79"/>
        <v>9.9</v>
      </c>
      <c r="BL237" s="14" t="s">
        <v>205</v>
      </c>
      <c r="BM237" s="156" t="s">
        <v>497</v>
      </c>
    </row>
    <row r="238" spans="1:65" s="12" customFormat="1" ht="22.8" customHeight="1">
      <c r="B238" s="132"/>
      <c r="D238" s="133" t="s">
        <v>68</v>
      </c>
      <c r="E238" s="142" t="s">
        <v>498</v>
      </c>
      <c r="F238" s="142" t="s">
        <v>499</v>
      </c>
      <c r="J238" s="143">
        <f>BK238</f>
        <v>7237.73</v>
      </c>
      <c r="L238" s="132"/>
      <c r="M238" s="136"/>
      <c r="N238" s="137"/>
      <c r="O238" s="137"/>
      <c r="P238" s="138">
        <f>SUM(P239:P250)</f>
        <v>46.673649999999995</v>
      </c>
      <c r="Q238" s="137"/>
      <c r="R238" s="138">
        <f>SUM(R239:R250)</f>
        <v>27.432180000000006</v>
      </c>
      <c r="S238" s="137"/>
      <c r="T238" s="139">
        <f>SUM(T239:T250)</f>
        <v>0</v>
      </c>
      <c r="AR238" s="133" t="s">
        <v>182</v>
      </c>
      <c r="AT238" s="140" t="s">
        <v>68</v>
      </c>
      <c r="AU238" s="140" t="s">
        <v>77</v>
      </c>
      <c r="AY238" s="133" t="s">
        <v>175</v>
      </c>
      <c r="BK238" s="141">
        <f>SUM(BK239:BK250)</f>
        <v>7237.73</v>
      </c>
    </row>
    <row r="239" spans="1:65" s="2" customFormat="1" ht="24.15" customHeight="1">
      <c r="A239" s="26"/>
      <c r="B239" s="144"/>
      <c r="C239" s="145" t="s">
        <v>500</v>
      </c>
      <c r="D239" s="145" t="s">
        <v>177</v>
      </c>
      <c r="E239" s="146" t="s">
        <v>501</v>
      </c>
      <c r="F239" s="147" t="s">
        <v>502</v>
      </c>
      <c r="G239" s="148" t="s">
        <v>254</v>
      </c>
      <c r="H239" s="149">
        <v>3</v>
      </c>
      <c r="I239" s="150">
        <v>17.95</v>
      </c>
      <c r="J239" s="150">
        <f t="shared" ref="J239:J250" si="80">ROUND(I239*H239,2)</f>
        <v>53.85</v>
      </c>
      <c r="K239" s="151"/>
      <c r="L239" s="27"/>
      <c r="M239" s="152" t="s">
        <v>1</v>
      </c>
      <c r="N239" s="153" t="s">
        <v>35</v>
      </c>
      <c r="O239" s="154">
        <v>1.3286500000000001</v>
      </c>
      <c r="P239" s="154">
        <f t="shared" ref="P239:P250" si="81">O239*H239</f>
        <v>3.9859500000000003</v>
      </c>
      <c r="Q239" s="154">
        <v>1.1999999999999999E-3</v>
      </c>
      <c r="R239" s="154">
        <f t="shared" ref="R239:R250" si="82">Q239*H239</f>
        <v>3.5999999999999999E-3</v>
      </c>
      <c r="S239" s="154">
        <v>0</v>
      </c>
      <c r="T239" s="155">
        <f t="shared" ref="T239:T250" si="83">S239*H239</f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6" t="s">
        <v>205</v>
      </c>
      <c r="AT239" s="156" t="s">
        <v>177</v>
      </c>
      <c r="AU239" s="156" t="s">
        <v>182</v>
      </c>
      <c r="AY239" s="14" t="s">
        <v>175</v>
      </c>
      <c r="BE239" s="157">
        <f t="shared" ref="BE239:BE250" si="84">IF(N239="základná",J239,0)</f>
        <v>0</v>
      </c>
      <c r="BF239" s="157">
        <f t="shared" ref="BF239:BF250" si="85">IF(N239="znížená",J239,0)</f>
        <v>53.85</v>
      </c>
      <c r="BG239" s="157">
        <f t="shared" ref="BG239:BG250" si="86">IF(N239="zákl. prenesená",J239,0)</f>
        <v>0</v>
      </c>
      <c r="BH239" s="157">
        <f t="shared" ref="BH239:BH250" si="87">IF(N239="zníž. prenesená",J239,0)</f>
        <v>0</v>
      </c>
      <c r="BI239" s="157">
        <f t="shared" ref="BI239:BI250" si="88">IF(N239="nulová",J239,0)</f>
        <v>0</v>
      </c>
      <c r="BJ239" s="14" t="s">
        <v>182</v>
      </c>
      <c r="BK239" s="157">
        <f t="shared" ref="BK239:BK250" si="89">ROUND(I239*H239,2)</f>
        <v>53.85</v>
      </c>
      <c r="BL239" s="14" t="s">
        <v>205</v>
      </c>
      <c r="BM239" s="156" t="s">
        <v>503</v>
      </c>
    </row>
    <row r="240" spans="1:65" s="2" customFormat="1" ht="24.15" customHeight="1">
      <c r="A240" s="26"/>
      <c r="B240" s="144"/>
      <c r="C240" s="158" t="s">
        <v>339</v>
      </c>
      <c r="D240" s="158" t="s">
        <v>285</v>
      </c>
      <c r="E240" s="159" t="s">
        <v>504</v>
      </c>
      <c r="F240" s="160" t="s">
        <v>505</v>
      </c>
      <c r="G240" s="161" t="s">
        <v>254</v>
      </c>
      <c r="H240" s="162">
        <v>3</v>
      </c>
      <c r="I240" s="163">
        <v>464.24</v>
      </c>
      <c r="J240" s="163">
        <f t="shared" si="80"/>
        <v>1392.72</v>
      </c>
      <c r="K240" s="164"/>
      <c r="L240" s="165"/>
      <c r="M240" s="166" t="s">
        <v>1</v>
      </c>
      <c r="N240" s="167" t="s">
        <v>35</v>
      </c>
      <c r="O240" s="154">
        <v>0</v>
      </c>
      <c r="P240" s="154">
        <f t="shared" si="81"/>
        <v>0</v>
      </c>
      <c r="Q240" s="154">
        <v>3.7999999999999999E-2</v>
      </c>
      <c r="R240" s="154">
        <f t="shared" si="82"/>
        <v>0.11399999999999999</v>
      </c>
      <c r="S240" s="154">
        <v>0</v>
      </c>
      <c r="T240" s="155">
        <f t="shared" si="83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6" t="s">
        <v>235</v>
      </c>
      <c r="AT240" s="156" t="s">
        <v>285</v>
      </c>
      <c r="AU240" s="156" t="s">
        <v>182</v>
      </c>
      <c r="AY240" s="14" t="s">
        <v>175</v>
      </c>
      <c r="BE240" s="157">
        <f t="shared" si="84"/>
        <v>0</v>
      </c>
      <c r="BF240" s="157">
        <f t="shared" si="85"/>
        <v>1392.72</v>
      </c>
      <c r="BG240" s="157">
        <f t="shared" si="86"/>
        <v>0</v>
      </c>
      <c r="BH240" s="157">
        <f t="shared" si="87"/>
        <v>0</v>
      </c>
      <c r="BI240" s="157">
        <f t="shared" si="88"/>
        <v>0</v>
      </c>
      <c r="BJ240" s="14" t="s">
        <v>182</v>
      </c>
      <c r="BK240" s="157">
        <f t="shared" si="89"/>
        <v>1392.72</v>
      </c>
      <c r="BL240" s="14" t="s">
        <v>205</v>
      </c>
      <c r="BM240" s="156" t="s">
        <v>506</v>
      </c>
    </row>
    <row r="241" spans="1:65" s="2" customFormat="1" ht="16.5" customHeight="1">
      <c r="A241" s="26"/>
      <c r="B241" s="144"/>
      <c r="C241" s="145" t="s">
        <v>507</v>
      </c>
      <c r="D241" s="145" t="s">
        <v>177</v>
      </c>
      <c r="E241" s="146" t="s">
        <v>508</v>
      </c>
      <c r="F241" s="147" t="s">
        <v>509</v>
      </c>
      <c r="G241" s="148" t="s">
        <v>254</v>
      </c>
      <c r="H241" s="149">
        <v>10</v>
      </c>
      <c r="I241" s="150">
        <v>11.72</v>
      </c>
      <c r="J241" s="150">
        <f t="shared" si="80"/>
        <v>117.2</v>
      </c>
      <c r="K241" s="151"/>
      <c r="L241" s="27"/>
      <c r="M241" s="152" t="s">
        <v>1</v>
      </c>
      <c r="N241" s="153" t="s">
        <v>35</v>
      </c>
      <c r="O241" s="154">
        <v>1.2250099999999999</v>
      </c>
      <c r="P241" s="154">
        <f t="shared" si="81"/>
        <v>12.2501</v>
      </c>
      <c r="Q241" s="154">
        <v>0</v>
      </c>
      <c r="R241" s="154">
        <f t="shared" si="82"/>
        <v>0</v>
      </c>
      <c r="S241" s="154">
        <v>0</v>
      </c>
      <c r="T241" s="155">
        <f t="shared" si="83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6" t="s">
        <v>205</v>
      </c>
      <c r="AT241" s="156" t="s">
        <v>177</v>
      </c>
      <c r="AU241" s="156" t="s">
        <v>182</v>
      </c>
      <c r="AY241" s="14" t="s">
        <v>175</v>
      </c>
      <c r="BE241" s="157">
        <f t="shared" si="84"/>
        <v>0</v>
      </c>
      <c r="BF241" s="157">
        <f t="shared" si="85"/>
        <v>117.2</v>
      </c>
      <c r="BG241" s="157">
        <f t="shared" si="86"/>
        <v>0</v>
      </c>
      <c r="BH241" s="157">
        <f t="shared" si="87"/>
        <v>0</v>
      </c>
      <c r="BI241" s="157">
        <f t="shared" si="88"/>
        <v>0</v>
      </c>
      <c r="BJ241" s="14" t="s">
        <v>182</v>
      </c>
      <c r="BK241" s="157">
        <f t="shared" si="89"/>
        <v>117.2</v>
      </c>
      <c r="BL241" s="14" t="s">
        <v>205</v>
      </c>
      <c r="BM241" s="156" t="s">
        <v>510</v>
      </c>
    </row>
    <row r="242" spans="1:65" s="2" customFormat="1" ht="24.15" customHeight="1">
      <c r="A242" s="26"/>
      <c r="B242" s="144"/>
      <c r="C242" s="145" t="s">
        <v>343</v>
      </c>
      <c r="D242" s="145" t="s">
        <v>177</v>
      </c>
      <c r="E242" s="146" t="s">
        <v>511</v>
      </c>
      <c r="F242" s="147" t="s">
        <v>512</v>
      </c>
      <c r="G242" s="148" t="s">
        <v>513</v>
      </c>
      <c r="H242" s="149">
        <v>10</v>
      </c>
      <c r="I242" s="150">
        <v>33.14</v>
      </c>
      <c r="J242" s="150">
        <f t="shared" si="80"/>
        <v>331.4</v>
      </c>
      <c r="K242" s="151"/>
      <c r="L242" s="27"/>
      <c r="M242" s="152" t="s">
        <v>1</v>
      </c>
      <c r="N242" s="153" t="s">
        <v>35</v>
      </c>
      <c r="O242" s="154">
        <v>3.0437599999999998</v>
      </c>
      <c r="P242" s="154">
        <f t="shared" si="81"/>
        <v>30.437599999999996</v>
      </c>
      <c r="Q242" s="154">
        <v>4.5399999999999998E-4</v>
      </c>
      <c r="R242" s="154">
        <f t="shared" si="82"/>
        <v>4.5399999999999998E-3</v>
      </c>
      <c r="S242" s="154">
        <v>0</v>
      </c>
      <c r="T242" s="155">
        <f t="shared" si="83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56" t="s">
        <v>205</v>
      </c>
      <c r="AT242" s="156" t="s">
        <v>177</v>
      </c>
      <c r="AU242" s="156" t="s">
        <v>182</v>
      </c>
      <c r="AY242" s="14" t="s">
        <v>175</v>
      </c>
      <c r="BE242" s="157">
        <f t="shared" si="84"/>
        <v>0</v>
      </c>
      <c r="BF242" s="157">
        <f t="shared" si="85"/>
        <v>331.4</v>
      </c>
      <c r="BG242" s="157">
        <f t="shared" si="86"/>
        <v>0</v>
      </c>
      <c r="BH242" s="157">
        <f t="shared" si="87"/>
        <v>0</v>
      </c>
      <c r="BI242" s="157">
        <f t="shared" si="88"/>
        <v>0</v>
      </c>
      <c r="BJ242" s="14" t="s">
        <v>182</v>
      </c>
      <c r="BK242" s="157">
        <f t="shared" si="89"/>
        <v>331.4</v>
      </c>
      <c r="BL242" s="14" t="s">
        <v>205</v>
      </c>
      <c r="BM242" s="156" t="s">
        <v>514</v>
      </c>
    </row>
    <row r="243" spans="1:65" s="2" customFormat="1" ht="24.15" customHeight="1">
      <c r="A243" s="26"/>
      <c r="B243" s="144"/>
      <c r="C243" s="158" t="s">
        <v>515</v>
      </c>
      <c r="D243" s="158" t="s">
        <v>285</v>
      </c>
      <c r="E243" s="159" t="s">
        <v>516</v>
      </c>
      <c r="F243" s="160" t="s">
        <v>517</v>
      </c>
      <c r="G243" s="161" t="s">
        <v>513</v>
      </c>
      <c r="H243" s="162">
        <v>10</v>
      </c>
      <c r="I243" s="163">
        <v>89.76</v>
      </c>
      <c r="J243" s="163">
        <f t="shared" si="80"/>
        <v>897.6</v>
      </c>
      <c r="K243" s="164"/>
      <c r="L243" s="165"/>
      <c r="M243" s="166" t="s">
        <v>1</v>
      </c>
      <c r="N243" s="167" t="s">
        <v>35</v>
      </c>
      <c r="O243" s="154">
        <v>0</v>
      </c>
      <c r="P243" s="154">
        <f t="shared" si="81"/>
        <v>0</v>
      </c>
      <c r="Q243" s="154">
        <v>2.6280000000000001</v>
      </c>
      <c r="R243" s="154">
        <f t="shared" si="82"/>
        <v>26.28</v>
      </c>
      <c r="S243" s="154">
        <v>0</v>
      </c>
      <c r="T243" s="155">
        <f t="shared" si="83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6" t="s">
        <v>235</v>
      </c>
      <c r="AT243" s="156" t="s">
        <v>285</v>
      </c>
      <c r="AU243" s="156" t="s">
        <v>182</v>
      </c>
      <c r="AY243" s="14" t="s">
        <v>175</v>
      </c>
      <c r="BE243" s="157">
        <f t="shared" si="84"/>
        <v>0</v>
      </c>
      <c r="BF243" s="157">
        <f t="shared" si="85"/>
        <v>897.6</v>
      </c>
      <c r="BG243" s="157">
        <f t="shared" si="86"/>
        <v>0</v>
      </c>
      <c r="BH243" s="157">
        <f t="shared" si="87"/>
        <v>0</v>
      </c>
      <c r="BI243" s="157">
        <f t="shared" si="88"/>
        <v>0</v>
      </c>
      <c r="BJ243" s="14" t="s">
        <v>182</v>
      </c>
      <c r="BK243" s="157">
        <f t="shared" si="89"/>
        <v>897.6</v>
      </c>
      <c r="BL243" s="14" t="s">
        <v>205</v>
      </c>
      <c r="BM243" s="156" t="s">
        <v>518</v>
      </c>
    </row>
    <row r="244" spans="1:65" s="2" customFormat="1" ht="24.15" customHeight="1">
      <c r="A244" s="26"/>
      <c r="B244" s="144"/>
      <c r="C244" s="158" t="s">
        <v>347</v>
      </c>
      <c r="D244" s="158" t="s">
        <v>285</v>
      </c>
      <c r="E244" s="159" t="s">
        <v>519</v>
      </c>
      <c r="F244" s="160" t="s">
        <v>520</v>
      </c>
      <c r="G244" s="161" t="s">
        <v>513</v>
      </c>
      <c r="H244" s="162">
        <v>10</v>
      </c>
      <c r="I244" s="163">
        <v>56.35</v>
      </c>
      <c r="J244" s="163">
        <f t="shared" si="80"/>
        <v>563.5</v>
      </c>
      <c r="K244" s="164"/>
      <c r="L244" s="165"/>
      <c r="M244" s="166" t="s">
        <v>1</v>
      </c>
      <c r="N244" s="167" t="s">
        <v>35</v>
      </c>
      <c r="O244" s="154">
        <v>0</v>
      </c>
      <c r="P244" s="154">
        <f t="shared" si="81"/>
        <v>0</v>
      </c>
      <c r="Q244" s="154">
        <v>2.5000000000000001E-2</v>
      </c>
      <c r="R244" s="154">
        <f t="shared" si="82"/>
        <v>0.25</v>
      </c>
      <c r="S244" s="154">
        <v>0</v>
      </c>
      <c r="T244" s="155">
        <f t="shared" si="83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56" t="s">
        <v>235</v>
      </c>
      <c r="AT244" s="156" t="s">
        <v>285</v>
      </c>
      <c r="AU244" s="156" t="s">
        <v>182</v>
      </c>
      <c r="AY244" s="14" t="s">
        <v>175</v>
      </c>
      <c r="BE244" s="157">
        <f t="shared" si="84"/>
        <v>0</v>
      </c>
      <c r="BF244" s="157">
        <f t="shared" si="85"/>
        <v>563.5</v>
      </c>
      <c r="BG244" s="157">
        <f t="shared" si="86"/>
        <v>0</v>
      </c>
      <c r="BH244" s="157">
        <f t="shared" si="87"/>
        <v>0</v>
      </c>
      <c r="BI244" s="157">
        <f t="shared" si="88"/>
        <v>0</v>
      </c>
      <c r="BJ244" s="14" t="s">
        <v>182</v>
      </c>
      <c r="BK244" s="157">
        <f t="shared" si="89"/>
        <v>563.5</v>
      </c>
      <c r="BL244" s="14" t="s">
        <v>205</v>
      </c>
      <c r="BM244" s="156" t="s">
        <v>521</v>
      </c>
    </row>
    <row r="245" spans="1:65" s="2" customFormat="1" ht="16.5" customHeight="1">
      <c r="A245" s="26"/>
      <c r="B245" s="144"/>
      <c r="C245" s="145" t="s">
        <v>522</v>
      </c>
      <c r="D245" s="145" t="s">
        <v>177</v>
      </c>
      <c r="E245" s="146" t="s">
        <v>523</v>
      </c>
      <c r="F245" s="147" t="s">
        <v>524</v>
      </c>
      <c r="G245" s="148" t="s">
        <v>231</v>
      </c>
      <c r="H245" s="149">
        <v>24.33</v>
      </c>
      <c r="I245" s="150">
        <v>17.28</v>
      </c>
      <c r="J245" s="150">
        <f t="shared" si="80"/>
        <v>420.42</v>
      </c>
      <c r="K245" s="151"/>
      <c r="L245" s="27"/>
      <c r="M245" s="152" t="s">
        <v>1</v>
      </c>
      <c r="N245" s="153" t="s">
        <v>35</v>
      </c>
      <c r="O245" s="154">
        <v>0</v>
      </c>
      <c r="P245" s="154">
        <f t="shared" si="81"/>
        <v>0</v>
      </c>
      <c r="Q245" s="154">
        <v>1.8002466091245401E-4</v>
      </c>
      <c r="R245" s="154">
        <f t="shared" si="82"/>
        <v>4.3800000000000054E-3</v>
      </c>
      <c r="S245" s="154">
        <v>0</v>
      </c>
      <c r="T245" s="155">
        <f t="shared" si="83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56" t="s">
        <v>205</v>
      </c>
      <c r="AT245" s="156" t="s">
        <v>177</v>
      </c>
      <c r="AU245" s="156" t="s">
        <v>182</v>
      </c>
      <c r="AY245" s="14" t="s">
        <v>175</v>
      </c>
      <c r="BE245" s="157">
        <f t="shared" si="84"/>
        <v>0</v>
      </c>
      <c r="BF245" s="157">
        <f t="shared" si="85"/>
        <v>420.42</v>
      </c>
      <c r="BG245" s="157">
        <f t="shared" si="86"/>
        <v>0</v>
      </c>
      <c r="BH245" s="157">
        <f t="shared" si="87"/>
        <v>0</v>
      </c>
      <c r="BI245" s="157">
        <f t="shared" si="88"/>
        <v>0</v>
      </c>
      <c r="BJ245" s="14" t="s">
        <v>182</v>
      </c>
      <c r="BK245" s="157">
        <f t="shared" si="89"/>
        <v>420.42</v>
      </c>
      <c r="BL245" s="14" t="s">
        <v>205</v>
      </c>
      <c r="BM245" s="156" t="s">
        <v>525</v>
      </c>
    </row>
    <row r="246" spans="1:65" s="2" customFormat="1" ht="37.799999999999997" customHeight="1">
      <c r="A246" s="26"/>
      <c r="B246" s="144"/>
      <c r="C246" s="158" t="s">
        <v>351</v>
      </c>
      <c r="D246" s="158" t="s">
        <v>285</v>
      </c>
      <c r="E246" s="159" t="s">
        <v>526</v>
      </c>
      <c r="F246" s="160" t="s">
        <v>527</v>
      </c>
      <c r="G246" s="161" t="s">
        <v>254</v>
      </c>
      <c r="H246" s="162">
        <v>2</v>
      </c>
      <c r="I246" s="163">
        <v>97.84</v>
      </c>
      <c r="J246" s="163">
        <f t="shared" si="80"/>
        <v>195.68</v>
      </c>
      <c r="K246" s="164"/>
      <c r="L246" s="165"/>
      <c r="M246" s="166" t="s">
        <v>1</v>
      </c>
      <c r="N246" s="167" t="s">
        <v>35</v>
      </c>
      <c r="O246" s="154">
        <v>0</v>
      </c>
      <c r="P246" s="154">
        <f t="shared" si="81"/>
        <v>0</v>
      </c>
      <c r="Q246" s="154">
        <v>6.6000000000000003E-2</v>
      </c>
      <c r="R246" s="154">
        <f t="shared" si="82"/>
        <v>0.13200000000000001</v>
      </c>
      <c r="S246" s="154">
        <v>0</v>
      </c>
      <c r="T246" s="155">
        <f t="shared" si="83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56" t="s">
        <v>235</v>
      </c>
      <c r="AT246" s="156" t="s">
        <v>285</v>
      </c>
      <c r="AU246" s="156" t="s">
        <v>182</v>
      </c>
      <c r="AY246" s="14" t="s">
        <v>175</v>
      </c>
      <c r="BE246" s="157">
        <f t="shared" si="84"/>
        <v>0</v>
      </c>
      <c r="BF246" s="157">
        <f t="shared" si="85"/>
        <v>195.68</v>
      </c>
      <c r="BG246" s="157">
        <f t="shared" si="86"/>
        <v>0</v>
      </c>
      <c r="BH246" s="157">
        <f t="shared" si="87"/>
        <v>0</v>
      </c>
      <c r="BI246" s="157">
        <f t="shared" si="88"/>
        <v>0</v>
      </c>
      <c r="BJ246" s="14" t="s">
        <v>182</v>
      </c>
      <c r="BK246" s="157">
        <f t="shared" si="89"/>
        <v>195.68</v>
      </c>
      <c r="BL246" s="14" t="s">
        <v>205</v>
      </c>
      <c r="BM246" s="156" t="s">
        <v>528</v>
      </c>
    </row>
    <row r="247" spans="1:65" s="2" customFormat="1" ht="37.799999999999997" customHeight="1">
      <c r="A247" s="26"/>
      <c r="B247" s="144"/>
      <c r="C247" s="158" t="s">
        <v>529</v>
      </c>
      <c r="D247" s="158" t="s">
        <v>285</v>
      </c>
      <c r="E247" s="159" t="s">
        <v>530</v>
      </c>
      <c r="F247" s="160" t="s">
        <v>531</v>
      </c>
      <c r="G247" s="161" t="s">
        <v>254</v>
      </c>
      <c r="H247" s="162">
        <v>3</v>
      </c>
      <c r="I247" s="163">
        <v>309.77999999999997</v>
      </c>
      <c r="J247" s="163">
        <f t="shared" si="80"/>
        <v>929.34</v>
      </c>
      <c r="K247" s="164"/>
      <c r="L247" s="165"/>
      <c r="M247" s="166" t="s">
        <v>1</v>
      </c>
      <c r="N247" s="167" t="s">
        <v>35</v>
      </c>
      <c r="O247" s="154">
        <v>0</v>
      </c>
      <c r="P247" s="154">
        <f t="shared" si="81"/>
        <v>0</v>
      </c>
      <c r="Q247" s="154">
        <v>0.11</v>
      </c>
      <c r="R247" s="154">
        <f t="shared" si="82"/>
        <v>0.33</v>
      </c>
      <c r="S247" s="154">
        <v>0</v>
      </c>
      <c r="T247" s="155">
        <f t="shared" si="83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56" t="s">
        <v>235</v>
      </c>
      <c r="AT247" s="156" t="s">
        <v>285</v>
      </c>
      <c r="AU247" s="156" t="s">
        <v>182</v>
      </c>
      <c r="AY247" s="14" t="s">
        <v>175</v>
      </c>
      <c r="BE247" s="157">
        <f t="shared" si="84"/>
        <v>0</v>
      </c>
      <c r="BF247" s="157">
        <f t="shared" si="85"/>
        <v>929.34</v>
      </c>
      <c r="BG247" s="157">
        <f t="shared" si="86"/>
        <v>0</v>
      </c>
      <c r="BH247" s="157">
        <f t="shared" si="87"/>
        <v>0</v>
      </c>
      <c r="BI247" s="157">
        <f t="shared" si="88"/>
        <v>0</v>
      </c>
      <c r="BJ247" s="14" t="s">
        <v>182</v>
      </c>
      <c r="BK247" s="157">
        <f t="shared" si="89"/>
        <v>929.34</v>
      </c>
      <c r="BL247" s="14" t="s">
        <v>205</v>
      </c>
      <c r="BM247" s="156" t="s">
        <v>532</v>
      </c>
    </row>
    <row r="248" spans="1:65" s="2" customFormat="1" ht="37.799999999999997" customHeight="1">
      <c r="A248" s="26"/>
      <c r="B248" s="144"/>
      <c r="C248" s="158" t="s">
        <v>354</v>
      </c>
      <c r="D248" s="158" t="s">
        <v>285</v>
      </c>
      <c r="E248" s="159" t="s">
        <v>533</v>
      </c>
      <c r="F248" s="160" t="s">
        <v>534</v>
      </c>
      <c r="G248" s="161" t="s">
        <v>254</v>
      </c>
      <c r="H248" s="162">
        <v>6</v>
      </c>
      <c r="I248" s="163">
        <v>259.68</v>
      </c>
      <c r="J248" s="163">
        <f t="shared" si="80"/>
        <v>1558.08</v>
      </c>
      <c r="K248" s="164"/>
      <c r="L248" s="165"/>
      <c r="M248" s="166" t="s">
        <v>1</v>
      </c>
      <c r="N248" s="167" t="s">
        <v>35</v>
      </c>
      <c r="O248" s="154">
        <v>0</v>
      </c>
      <c r="P248" s="154">
        <f t="shared" si="81"/>
        <v>0</v>
      </c>
      <c r="Q248" s="154">
        <v>5.1999999999999998E-2</v>
      </c>
      <c r="R248" s="154">
        <f t="shared" si="82"/>
        <v>0.312</v>
      </c>
      <c r="S248" s="154">
        <v>0</v>
      </c>
      <c r="T248" s="155">
        <f t="shared" si="83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56" t="s">
        <v>235</v>
      </c>
      <c r="AT248" s="156" t="s">
        <v>285</v>
      </c>
      <c r="AU248" s="156" t="s">
        <v>182</v>
      </c>
      <c r="AY248" s="14" t="s">
        <v>175</v>
      </c>
      <c r="BE248" s="157">
        <f t="shared" si="84"/>
        <v>0</v>
      </c>
      <c r="BF248" s="157">
        <f t="shared" si="85"/>
        <v>1558.08</v>
      </c>
      <c r="BG248" s="157">
        <f t="shared" si="86"/>
        <v>0</v>
      </c>
      <c r="BH248" s="157">
        <f t="shared" si="87"/>
        <v>0</v>
      </c>
      <c r="BI248" s="157">
        <f t="shared" si="88"/>
        <v>0</v>
      </c>
      <c r="BJ248" s="14" t="s">
        <v>182</v>
      </c>
      <c r="BK248" s="157">
        <f t="shared" si="89"/>
        <v>1558.08</v>
      </c>
      <c r="BL248" s="14" t="s">
        <v>205</v>
      </c>
      <c r="BM248" s="156" t="s">
        <v>535</v>
      </c>
    </row>
    <row r="249" spans="1:65" s="2" customFormat="1" ht="21.75" customHeight="1">
      <c r="A249" s="26"/>
      <c r="B249" s="144"/>
      <c r="C249" s="145" t="s">
        <v>536</v>
      </c>
      <c r="D249" s="145" t="s">
        <v>177</v>
      </c>
      <c r="E249" s="146" t="s">
        <v>537</v>
      </c>
      <c r="F249" s="147" t="s">
        <v>538</v>
      </c>
      <c r="G249" s="148" t="s">
        <v>231</v>
      </c>
      <c r="H249" s="149">
        <v>3.96</v>
      </c>
      <c r="I249" s="150">
        <v>19.559999999999999</v>
      </c>
      <c r="J249" s="150">
        <f t="shared" si="80"/>
        <v>77.459999999999994</v>
      </c>
      <c r="K249" s="151"/>
      <c r="L249" s="27"/>
      <c r="M249" s="152" t="s">
        <v>1</v>
      </c>
      <c r="N249" s="153" t="s">
        <v>35</v>
      </c>
      <c r="O249" s="154">
        <v>0</v>
      </c>
      <c r="P249" s="154">
        <f t="shared" si="81"/>
        <v>0</v>
      </c>
      <c r="Q249" s="154">
        <v>4.19191919191919E-4</v>
      </c>
      <c r="R249" s="154">
        <f t="shared" si="82"/>
        <v>1.6599999999999991E-3</v>
      </c>
      <c r="S249" s="154">
        <v>0</v>
      </c>
      <c r="T249" s="155">
        <f t="shared" si="83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56" t="s">
        <v>205</v>
      </c>
      <c r="AT249" s="156" t="s">
        <v>177</v>
      </c>
      <c r="AU249" s="156" t="s">
        <v>182</v>
      </c>
      <c r="AY249" s="14" t="s">
        <v>175</v>
      </c>
      <c r="BE249" s="157">
        <f t="shared" si="84"/>
        <v>0</v>
      </c>
      <c r="BF249" s="157">
        <f t="shared" si="85"/>
        <v>77.459999999999994</v>
      </c>
      <c r="BG249" s="157">
        <f t="shared" si="86"/>
        <v>0</v>
      </c>
      <c r="BH249" s="157">
        <f t="shared" si="87"/>
        <v>0</v>
      </c>
      <c r="BI249" s="157">
        <f t="shared" si="88"/>
        <v>0</v>
      </c>
      <c r="BJ249" s="14" t="s">
        <v>182</v>
      </c>
      <c r="BK249" s="157">
        <f t="shared" si="89"/>
        <v>77.459999999999994</v>
      </c>
      <c r="BL249" s="14" t="s">
        <v>205</v>
      </c>
      <c r="BM249" s="156" t="s">
        <v>539</v>
      </c>
    </row>
    <row r="250" spans="1:65" s="2" customFormat="1" ht="24.15" customHeight="1">
      <c r="A250" s="26"/>
      <c r="B250" s="144"/>
      <c r="C250" s="158" t="s">
        <v>360</v>
      </c>
      <c r="D250" s="158" t="s">
        <v>285</v>
      </c>
      <c r="E250" s="159" t="s">
        <v>540</v>
      </c>
      <c r="F250" s="160" t="s">
        <v>541</v>
      </c>
      <c r="G250" s="161" t="s">
        <v>254</v>
      </c>
      <c r="H250" s="162">
        <v>1</v>
      </c>
      <c r="I250" s="163">
        <v>700.48</v>
      </c>
      <c r="J250" s="163">
        <f t="shared" si="80"/>
        <v>700.48</v>
      </c>
      <c r="K250" s="164"/>
      <c r="L250" s="165"/>
      <c r="M250" s="166" t="s">
        <v>1</v>
      </c>
      <c r="N250" s="167" t="s">
        <v>35</v>
      </c>
      <c r="O250" s="154">
        <v>0</v>
      </c>
      <c r="P250" s="154">
        <f t="shared" si="81"/>
        <v>0</v>
      </c>
      <c r="Q250" s="154">
        <v>0</v>
      </c>
      <c r="R250" s="154">
        <f t="shared" si="82"/>
        <v>0</v>
      </c>
      <c r="S250" s="154">
        <v>0</v>
      </c>
      <c r="T250" s="155">
        <f t="shared" si="83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56" t="s">
        <v>235</v>
      </c>
      <c r="AT250" s="156" t="s">
        <v>285</v>
      </c>
      <c r="AU250" s="156" t="s">
        <v>182</v>
      </c>
      <c r="AY250" s="14" t="s">
        <v>175</v>
      </c>
      <c r="BE250" s="157">
        <f t="shared" si="84"/>
        <v>0</v>
      </c>
      <c r="BF250" s="157">
        <f t="shared" si="85"/>
        <v>700.48</v>
      </c>
      <c r="BG250" s="157">
        <f t="shared" si="86"/>
        <v>0</v>
      </c>
      <c r="BH250" s="157">
        <f t="shared" si="87"/>
        <v>0</v>
      </c>
      <c r="BI250" s="157">
        <f t="shared" si="88"/>
        <v>0</v>
      </c>
      <c r="BJ250" s="14" t="s">
        <v>182</v>
      </c>
      <c r="BK250" s="157">
        <f t="shared" si="89"/>
        <v>700.48</v>
      </c>
      <c r="BL250" s="14" t="s">
        <v>205</v>
      </c>
      <c r="BM250" s="156" t="s">
        <v>542</v>
      </c>
    </row>
    <row r="251" spans="1:65" s="12" customFormat="1" ht="22.8" customHeight="1">
      <c r="B251" s="132"/>
      <c r="D251" s="133" t="s">
        <v>68</v>
      </c>
      <c r="E251" s="142" t="s">
        <v>543</v>
      </c>
      <c r="F251" s="142" t="s">
        <v>544</v>
      </c>
      <c r="J251" s="143">
        <f>BK251</f>
        <v>306.63</v>
      </c>
      <c r="L251" s="132"/>
      <c r="M251" s="136"/>
      <c r="N251" s="137"/>
      <c r="O251" s="137"/>
      <c r="P251" s="138">
        <f>P252</f>
        <v>31.960376000000004</v>
      </c>
      <c r="Q251" s="137"/>
      <c r="R251" s="138">
        <f>R252</f>
        <v>3.6396800000000005E-4</v>
      </c>
      <c r="S251" s="137"/>
      <c r="T251" s="139">
        <f>T252</f>
        <v>0</v>
      </c>
      <c r="AR251" s="133" t="s">
        <v>182</v>
      </c>
      <c r="AT251" s="140" t="s">
        <v>68</v>
      </c>
      <c r="AU251" s="140" t="s">
        <v>77</v>
      </c>
      <c r="AY251" s="133" t="s">
        <v>175</v>
      </c>
      <c r="BK251" s="141">
        <f>BK252</f>
        <v>306.63</v>
      </c>
    </row>
    <row r="252" spans="1:65" s="2" customFormat="1" ht="24.15" customHeight="1">
      <c r="A252" s="26"/>
      <c r="B252" s="144"/>
      <c r="C252" s="145" t="s">
        <v>367</v>
      </c>
      <c r="D252" s="145" t="s">
        <v>177</v>
      </c>
      <c r="E252" s="146" t="s">
        <v>545</v>
      </c>
      <c r="F252" s="147" t="s">
        <v>546</v>
      </c>
      <c r="G252" s="148" t="s">
        <v>231</v>
      </c>
      <c r="H252" s="149">
        <v>18.8</v>
      </c>
      <c r="I252" s="150">
        <v>16.309999999999999</v>
      </c>
      <c r="J252" s="150">
        <f>ROUND(I252*H252,2)</f>
        <v>306.63</v>
      </c>
      <c r="K252" s="151"/>
      <c r="L252" s="27"/>
      <c r="M252" s="152" t="s">
        <v>1</v>
      </c>
      <c r="N252" s="153" t="s">
        <v>35</v>
      </c>
      <c r="O252" s="154">
        <v>1.7000200000000001</v>
      </c>
      <c r="P252" s="154">
        <f>O252*H252</f>
        <v>31.960376000000004</v>
      </c>
      <c r="Q252" s="154">
        <v>1.9360000000000001E-5</v>
      </c>
      <c r="R252" s="154">
        <f>Q252*H252</f>
        <v>3.6396800000000005E-4</v>
      </c>
      <c r="S252" s="154">
        <v>0</v>
      </c>
      <c r="T252" s="155">
        <f>S252*H252</f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56" t="s">
        <v>205</v>
      </c>
      <c r="AT252" s="156" t="s">
        <v>177</v>
      </c>
      <c r="AU252" s="156" t="s">
        <v>182</v>
      </c>
      <c r="AY252" s="14" t="s">
        <v>175</v>
      </c>
      <c r="BE252" s="157">
        <f>IF(N252="základná",J252,0)</f>
        <v>0</v>
      </c>
      <c r="BF252" s="157">
        <f>IF(N252="znížená",J252,0)</f>
        <v>306.63</v>
      </c>
      <c r="BG252" s="157">
        <f>IF(N252="zákl. prenesená",J252,0)</f>
        <v>0</v>
      </c>
      <c r="BH252" s="157">
        <f>IF(N252="zníž. prenesená",J252,0)</f>
        <v>0</v>
      </c>
      <c r="BI252" s="157">
        <f>IF(N252="nulová",J252,0)</f>
        <v>0</v>
      </c>
      <c r="BJ252" s="14" t="s">
        <v>182</v>
      </c>
      <c r="BK252" s="157">
        <f>ROUND(I252*H252,2)</f>
        <v>306.63</v>
      </c>
      <c r="BL252" s="14" t="s">
        <v>205</v>
      </c>
      <c r="BM252" s="156" t="s">
        <v>547</v>
      </c>
    </row>
    <row r="253" spans="1:65" s="12" customFormat="1" ht="22.8" customHeight="1">
      <c r="B253" s="132"/>
      <c r="D253" s="133" t="s">
        <v>68</v>
      </c>
      <c r="E253" s="142" t="s">
        <v>548</v>
      </c>
      <c r="F253" s="142" t="s">
        <v>549</v>
      </c>
      <c r="J253" s="143">
        <f>BK253</f>
        <v>892.51</v>
      </c>
      <c r="L253" s="132"/>
      <c r="M253" s="136"/>
      <c r="N253" s="137"/>
      <c r="O253" s="137"/>
      <c r="P253" s="138">
        <f>SUM(P254:P263)</f>
        <v>10.0791</v>
      </c>
      <c r="Q253" s="137"/>
      <c r="R253" s="138">
        <f>SUM(R254:R263)</f>
        <v>1.90665E-2</v>
      </c>
      <c r="S253" s="137"/>
      <c r="T253" s="139">
        <f>SUM(T254:T263)</f>
        <v>0</v>
      </c>
      <c r="AR253" s="133" t="s">
        <v>182</v>
      </c>
      <c r="AT253" s="140" t="s">
        <v>68</v>
      </c>
      <c r="AU253" s="140" t="s">
        <v>77</v>
      </c>
      <c r="AY253" s="133" t="s">
        <v>175</v>
      </c>
      <c r="BK253" s="141">
        <f>SUM(BK254:BK263)</f>
        <v>892.51</v>
      </c>
    </row>
    <row r="254" spans="1:65" s="2" customFormat="1" ht="24.15" customHeight="1">
      <c r="A254" s="26"/>
      <c r="B254" s="144"/>
      <c r="C254" s="145" t="s">
        <v>550</v>
      </c>
      <c r="D254" s="145" t="s">
        <v>177</v>
      </c>
      <c r="E254" s="146" t="s">
        <v>551</v>
      </c>
      <c r="F254" s="147" t="s">
        <v>552</v>
      </c>
      <c r="G254" s="148" t="s">
        <v>254</v>
      </c>
      <c r="H254" s="149">
        <v>3</v>
      </c>
      <c r="I254" s="150">
        <v>4.28</v>
      </c>
      <c r="J254" s="150">
        <f t="shared" ref="J254:J263" si="90">ROUND(I254*H254,2)</f>
        <v>12.84</v>
      </c>
      <c r="K254" s="151"/>
      <c r="L254" s="27"/>
      <c r="M254" s="152" t="s">
        <v>1</v>
      </c>
      <c r="N254" s="153" t="s">
        <v>35</v>
      </c>
      <c r="O254" s="154">
        <v>0.35199999999999998</v>
      </c>
      <c r="P254" s="154">
        <f t="shared" ref="P254:P263" si="91">O254*H254</f>
        <v>1.056</v>
      </c>
      <c r="Q254" s="154">
        <v>0</v>
      </c>
      <c r="R254" s="154">
        <f t="shared" ref="R254:R263" si="92">Q254*H254</f>
        <v>0</v>
      </c>
      <c r="S254" s="154">
        <v>0</v>
      </c>
      <c r="T254" s="155">
        <f t="shared" ref="T254:T263" si="93">S254*H254</f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56" t="s">
        <v>205</v>
      </c>
      <c r="AT254" s="156" t="s">
        <v>177</v>
      </c>
      <c r="AU254" s="156" t="s">
        <v>182</v>
      </c>
      <c r="AY254" s="14" t="s">
        <v>175</v>
      </c>
      <c r="BE254" s="157">
        <f t="shared" ref="BE254:BE263" si="94">IF(N254="základná",J254,0)</f>
        <v>0</v>
      </c>
      <c r="BF254" s="157">
        <f t="shared" ref="BF254:BF263" si="95">IF(N254="znížená",J254,0)</f>
        <v>12.84</v>
      </c>
      <c r="BG254" s="157">
        <f t="shared" ref="BG254:BG263" si="96">IF(N254="zákl. prenesená",J254,0)</f>
        <v>0</v>
      </c>
      <c r="BH254" s="157">
        <f t="shared" ref="BH254:BH263" si="97">IF(N254="zníž. prenesená",J254,0)</f>
        <v>0</v>
      </c>
      <c r="BI254" s="157">
        <f t="shared" ref="BI254:BI263" si="98">IF(N254="nulová",J254,0)</f>
        <v>0</v>
      </c>
      <c r="BJ254" s="14" t="s">
        <v>182</v>
      </c>
      <c r="BK254" s="157">
        <f t="shared" ref="BK254:BK263" si="99">ROUND(I254*H254,2)</f>
        <v>12.84</v>
      </c>
      <c r="BL254" s="14" t="s">
        <v>205</v>
      </c>
      <c r="BM254" s="156" t="s">
        <v>553</v>
      </c>
    </row>
    <row r="255" spans="1:65" s="2" customFormat="1" ht="24.15" customHeight="1">
      <c r="A255" s="26"/>
      <c r="B255" s="144"/>
      <c r="C255" s="158" t="s">
        <v>371</v>
      </c>
      <c r="D255" s="158" t="s">
        <v>285</v>
      </c>
      <c r="E255" s="159" t="s">
        <v>554</v>
      </c>
      <c r="F255" s="160" t="s">
        <v>555</v>
      </c>
      <c r="G255" s="161" t="s">
        <v>254</v>
      </c>
      <c r="H255" s="162">
        <v>3</v>
      </c>
      <c r="I255" s="163">
        <v>46.34</v>
      </c>
      <c r="J255" s="163">
        <f t="shared" si="90"/>
        <v>139.02000000000001</v>
      </c>
      <c r="K255" s="164"/>
      <c r="L255" s="165"/>
      <c r="M255" s="166" t="s">
        <v>1</v>
      </c>
      <c r="N255" s="167" t="s">
        <v>35</v>
      </c>
      <c r="O255" s="154">
        <v>0</v>
      </c>
      <c r="P255" s="154">
        <f t="shared" si="91"/>
        <v>0</v>
      </c>
      <c r="Q255" s="154">
        <v>4.4000000000000002E-4</v>
      </c>
      <c r="R255" s="154">
        <f t="shared" si="92"/>
        <v>1.32E-3</v>
      </c>
      <c r="S255" s="154">
        <v>0</v>
      </c>
      <c r="T255" s="155">
        <f t="shared" si="93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56" t="s">
        <v>235</v>
      </c>
      <c r="AT255" s="156" t="s">
        <v>285</v>
      </c>
      <c r="AU255" s="156" t="s">
        <v>182</v>
      </c>
      <c r="AY255" s="14" t="s">
        <v>175</v>
      </c>
      <c r="BE255" s="157">
        <f t="shared" si="94"/>
        <v>0</v>
      </c>
      <c r="BF255" s="157">
        <f t="shared" si="95"/>
        <v>139.02000000000001</v>
      </c>
      <c r="BG255" s="157">
        <f t="shared" si="96"/>
        <v>0</v>
      </c>
      <c r="BH255" s="157">
        <f t="shared" si="97"/>
        <v>0</v>
      </c>
      <c r="BI255" s="157">
        <f t="shared" si="98"/>
        <v>0</v>
      </c>
      <c r="BJ255" s="14" t="s">
        <v>182</v>
      </c>
      <c r="BK255" s="157">
        <f t="shared" si="99"/>
        <v>139.02000000000001</v>
      </c>
      <c r="BL255" s="14" t="s">
        <v>205</v>
      </c>
      <c r="BM255" s="156" t="s">
        <v>556</v>
      </c>
    </row>
    <row r="256" spans="1:65" s="2" customFormat="1" ht="16.5" customHeight="1">
      <c r="A256" s="26"/>
      <c r="B256" s="144"/>
      <c r="C256" s="145" t="s">
        <v>557</v>
      </c>
      <c r="D256" s="145" t="s">
        <v>177</v>
      </c>
      <c r="E256" s="146" t="s">
        <v>558</v>
      </c>
      <c r="F256" s="147" t="s">
        <v>559</v>
      </c>
      <c r="G256" s="148" t="s">
        <v>314</v>
      </c>
      <c r="H256" s="149">
        <v>24.45</v>
      </c>
      <c r="I256" s="150">
        <v>2.12</v>
      </c>
      <c r="J256" s="150">
        <f t="shared" si="90"/>
        <v>51.83</v>
      </c>
      <c r="K256" s="151"/>
      <c r="L256" s="27"/>
      <c r="M256" s="152" t="s">
        <v>1</v>
      </c>
      <c r="N256" s="153" t="s">
        <v>35</v>
      </c>
      <c r="O256" s="154">
        <v>0.17799999999999999</v>
      </c>
      <c r="P256" s="154">
        <f t="shared" si="91"/>
        <v>4.3521000000000001</v>
      </c>
      <c r="Q256" s="154">
        <v>0</v>
      </c>
      <c r="R256" s="154">
        <f t="shared" si="92"/>
        <v>0</v>
      </c>
      <c r="S256" s="154">
        <v>0</v>
      </c>
      <c r="T256" s="155">
        <f t="shared" si="93"/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56" t="s">
        <v>205</v>
      </c>
      <c r="AT256" s="156" t="s">
        <v>177</v>
      </c>
      <c r="AU256" s="156" t="s">
        <v>182</v>
      </c>
      <c r="AY256" s="14" t="s">
        <v>175</v>
      </c>
      <c r="BE256" s="157">
        <f t="shared" si="94"/>
        <v>0</v>
      </c>
      <c r="BF256" s="157">
        <f t="shared" si="95"/>
        <v>51.83</v>
      </c>
      <c r="BG256" s="157">
        <f t="shared" si="96"/>
        <v>0</v>
      </c>
      <c r="BH256" s="157">
        <f t="shared" si="97"/>
        <v>0</v>
      </c>
      <c r="BI256" s="157">
        <f t="shared" si="98"/>
        <v>0</v>
      </c>
      <c r="BJ256" s="14" t="s">
        <v>182</v>
      </c>
      <c r="BK256" s="157">
        <f t="shared" si="99"/>
        <v>51.83</v>
      </c>
      <c r="BL256" s="14" t="s">
        <v>205</v>
      </c>
      <c r="BM256" s="156" t="s">
        <v>560</v>
      </c>
    </row>
    <row r="257" spans="1:65" s="2" customFormat="1" ht="24.15" customHeight="1">
      <c r="A257" s="26"/>
      <c r="B257" s="144"/>
      <c r="C257" s="158" t="s">
        <v>374</v>
      </c>
      <c r="D257" s="158" t="s">
        <v>285</v>
      </c>
      <c r="E257" s="159" t="s">
        <v>561</v>
      </c>
      <c r="F257" s="160" t="s">
        <v>562</v>
      </c>
      <c r="G257" s="161" t="s">
        <v>314</v>
      </c>
      <c r="H257" s="162">
        <v>24.45</v>
      </c>
      <c r="I257" s="163">
        <v>1.19</v>
      </c>
      <c r="J257" s="163">
        <f t="shared" si="90"/>
        <v>29.1</v>
      </c>
      <c r="K257" s="164"/>
      <c r="L257" s="165"/>
      <c r="M257" s="166" t="s">
        <v>1</v>
      </c>
      <c r="N257" s="167" t="s">
        <v>35</v>
      </c>
      <c r="O257" s="154">
        <v>0</v>
      </c>
      <c r="P257" s="154">
        <f t="shared" si="91"/>
        <v>0</v>
      </c>
      <c r="Q257" s="154">
        <v>3.6999999999999999E-4</v>
      </c>
      <c r="R257" s="154">
        <f t="shared" si="92"/>
        <v>9.046499999999999E-3</v>
      </c>
      <c r="S257" s="154">
        <v>0</v>
      </c>
      <c r="T257" s="155">
        <f t="shared" si="93"/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56" t="s">
        <v>235</v>
      </c>
      <c r="AT257" s="156" t="s">
        <v>285</v>
      </c>
      <c r="AU257" s="156" t="s">
        <v>182</v>
      </c>
      <c r="AY257" s="14" t="s">
        <v>175</v>
      </c>
      <c r="BE257" s="157">
        <f t="shared" si="94"/>
        <v>0</v>
      </c>
      <c r="BF257" s="157">
        <f t="shared" si="95"/>
        <v>29.1</v>
      </c>
      <c r="BG257" s="157">
        <f t="shared" si="96"/>
        <v>0</v>
      </c>
      <c r="BH257" s="157">
        <f t="shared" si="97"/>
        <v>0</v>
      </c>
      <c r="BI257" s="157">
        <f t="shared" si="98"/>
        <v>0</v>
      </c>
      <c r="BJ257" s="14" t="s">
        <v>182</v>
      </c>
      <c r="BK257" s="157">
        <f t="shared" si="99"/>
        <v>29.1</v>
      </c>
      <c r="BL257" s="14" t="s">
        <v>205</v>
      </c>
      <c r="BM257" s="156" t="s">
        <v>563</v>
      </c>
    </row>
    <row r="258" spans="1:65" s="2" customFormat="1" ht="24.15" customHeight="1">
      <c r="A258" s="26"/>
      <c r="B258" s="144"/>
      <c r="C258" s="145" t="s">
        <v>564</v>
      </c>
      <c r="D258" s="145" t="s">
        <v>177</v>
      </c>
      <c r="E258" s="146" t="s">
        <v>565</v>
      </c>
      <c r="F258" s="147" t="s">
        <v>566</v>
      </c>
      <c r="G258" s="148" t="s">
        <v>254</v>
      </c>
      <c r="H258" s="149">
        <v>3</v>
      </c>
      <c r="I258" s="150">
        <v>14.47</v>
      </c>
      <c r="J258" s="150">
        <f t="shared" si="90"/>
        <v>43.41</v>
      </c>
      <c r="K258" s="151"/>
      <c r="L258" s="27"/>
      <c r="M258" s="152" t="s">
        <v>1</v>
      </c>
      <c r="N258" s="153" t="s">
        <v>35</v>
      </c>
      <c r="O258" s="154">
        <v>1.1910000000000001</v>
      </c>
      <c r="P258" s="154">
        <f t="shared" si="91"/>
        <v>3.5730000000000004</v>
      </c>
      <c r="Q258" s="154">
        <v>0</v>
      </c>
      <c r="R258" s="154">
        <f t="shared" si="92"/>
        <v>0</v>
      </c>
      <c r="S258" s="154">
        <v>0</v>
      </c>
      <c r="T258" s="155">
        <f t="shared" si="93"/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56" t="s">
        <v>205</v>
      </c>
      <c r="AT258" s="156" t="s">
        <v>177</v>
      </c>
      <c r="AU258" s="156" t="s">
        <v>182</v>
      </c>
      <c r="AY258" s="14" t="s">
        <v>175</v>
      </c>
      <c r="BE258" s="157">
        <f t="shared" si="94"/>
        <v>0</v>
      </c>
      <c r="BF258" s="157">
        <f t="shared" si="95"/>
        <v>43.41</v>
      </c>
      <c r="BG258" s="157">
        <f t="shared" si="96"/>
        <v>0</v>
      </c>
      <c r="BH258" s="157">
        <f t="shared" si="97"/>
        <v>0</v>
      </c>
      <c r="BI258" s="157">
        <f t="shared" si="98"/>
        <v>0</v>
      </c>
      <c r="BJ258" s="14" t="s">
        <v>182</v>
      </c>
      <c r="BK258" s="157">
        <f t="shared" si="99"/>
        <v>43.41</v>
      </c>
      <c r="BL258" s="14" t="s">
        <v>205</v>
      </c>
      <c r="BM258" s="156" t="s">
        <v>567</v>
      </c>
    </row>
    <row r="259" spans="1:65" s="2" customFormat="1" ht="24.15" customHeight="1">
      <c r="A259" s="26"/>
      <c r="B259" s="144"/>
      <c r="C259" s="158" t="s">
        <v>378</v>
      </c>
      <c r="D259" s="158" t="s">
        <v>285</v>
      </c>
      <c r="E259" s="159" t="s">
        <v>568</v>
      </c>
      <c r="F259" s="160" t="s">
        <v>569</v>
      </c>
      <c r="G259" s="161" t="s">
        <v>254</v>
      </c>
      <c r="H259" s="162">
        <v>3</v>
      </c>
      <c r="I259" s="163">
        <v>104.86</v>
      </c>
      <c r="J259" s="163">
        <f t="shared" si="90"/>
        <v>314.58</v>
      </c>
      <c r="K259" s="164"/>
      <c r="L259" s="165"/>
      <c r="M259" s="166" t="s">
        <v>1</v>
      </c>
      <c r="N259" s="167" t="s">
        <v>35</v>
      </c>
      <c r="O259" s="154">
        <v>0</v>
      </c>
      <c r="P259" s="154">
        <f t="shared" si="91"/>
        <v>0</v>
      </c>
      <c r="Q259" s="154">
        <v>2.0999999999999999E-3</v>
      </c>
      <c r="R259" s="154">
        <f t="shared" si="92"/>
        <v>6.3E-3</v>
      </c>
      <c r="S259" s="154">
        <v>0</v>
      </c>
      <c r="T259" s="155">
        <f t="shared" si="93"/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56" t="s">
        <v>235</v>
      </c>
      <c r="AT259" s="156" t="s">
        <v>285</v>
      </c>
      <c r="AU259" s="156" t="s">
        <v>182</v>
      </c>
      <c r="AY259" s="14" t="s">
        <v>175</v>
      </c>
      <c r="BE259" s="157">
        <f t="shared" si="94"/>
        <v>0</v>
      </c>
      <c r="BF259" s="157">
        <f t="shared" si="95"/>
        <v>314.58</v>
      </c>
      <c r="BG259" s="157">
        <f t="shared" si="96"/>
        <v>0</v>
      </c>
      <c r="BH259" s="157">
        <f t="shared" si="97"/>
        <v>0</v>
      </c>
      <c r="BI259" s="157">
        <f t="shared" si="98"/>
        <v>0</v>
      </c>
      <c r="BJ259" s="14" t="s">
        <v>182</v>
      </c>
      <c r="BK259" s="157">
        <f t="shared" si="99"/>
        <v>314.58</v>
      </c>
      <c r="BL259" s="14" t="s">
        <v>205</v>
      </c>
      <c r="BM259" s="156" t="s">
        <v>570</v>
      </c>
    </row>
    <row r="260" spans="1:65" s="2" customFormat="1" ht="21.75" customHeight="1">
      <c r="A260" s="26"/>
      <c r="B260" s="144"/>
      <c r="C260" s="145" t="s">
        <v>571</v>
      </c>
      <c r="D260" s="145" t="s">
        <v>177</v>
      </c>
      <c r="E260" s="146" t="s">
        <v>572</v>
      </c>
      <c r="F260" s="147" t="s">
        <v>573</v>
      </c>
      <c r="G260" s="148" t="s">
        <v>254</v>
      </c>
      <c r="H260" s="149">
        <v>6</v>
      </c>
      <c r="I260" s="150">
        <v>2.2200000000000002</v>
      </c>
      <c r="J260" s="150">
        <f t="shared" si="90"/>
        <v>13.32</v>
      </c>
      <c r="K260" s="151"/>
      <c r="L260" s="27"/>
      <c r="M260" s="152" t="s">
        <v>1</v>
      </c>
      <c r="N260" s="153" t="s">
        <v>35</v>
      </c>
      <c r="O260" s="154">
        <v>0.183</v>
      </c>
      <c r="P260" s="154">
        <f t="shared" si="91"/>
        <v>1.0979999999999999</v>
      </c>
      <c r="Q260" s="154">
        <v>0</v>
      </c>
      <c r="R260" s="154">
        <f t="shared" si="92"/>
        <v>0</v>
      </c>
      <c r="S260" s="154">
        <v>0</v>
      </c>
      <c r="T260" s="155">
        <f t="shared" si="93"/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56" t="s">
        <v>205</v>
      </c>
      <c r="AT260" s="156" t="s">
        <v>177</v>
      </c>
      <c r="AU260" s="156" t="s">
        <v>182</v>
      </c>
      <c r="AY260" s="14" t="s">
        <v>175</v>
      </c>
      <c r="BE260" s="157">
        <f t="shared" si="94"/>
        <v>0</v>
      </c>
      <c r="BF260" s="157">
        <f t="shared" si="95"/>
        <v>13.32</v>
      </c>
      <c r="BG260" s="157">
        <f t="shared" si="96"/>
        <v>0</v>
      </c>
      <c r="BH260" s="157">
        <f t="shared" si="97"/>
        <v>0</v>
      </c>
      <c r="BI260" s="157">
        <f t="shared" si="98"/>
        <v>0</v>
      </c>
      <c r="BJ260" s="14" t="s">
        <v>182</v>
      </c>
      <c r="BK260" s="157">
        <f t="shared" si="99"/>
        <v>13.32</v>
      </c>
      <c r="BL260" s="14" t="s">
        <v>205</v>
      </c>
      <c r="BM260" s="156" t="s">
        <v>574</v>
      </c>
    </row>
    <row r="261" spans="1:65" s="2" customFormat="1" ht="16.5" customHeight="1">
      <c r="A261" s="26"/>
      <c r="B261" s="144"/>
      <c r="C261" s="158" t="s">
        <v>381</v>
      </c>
      <c r="D261" s="158" t="s">
        <v>285</v>
      </c>
      <c r="E261" s="159" t="s">
        <v>575</v>
      </c>
      <c r="F261" s="160" t="s">
        <v>576</v>
      </c>
      <c r="G261" s="161" t="s">
        <v>254</v>
      </c>
      <c r="H261" s="162">
        <v>6</v>
      </c>
      <c r="I261" s="163">
        <v>4.67</v>
      </c>
      <c r="J261" s="163">
        <f t="shared" si="90"/>
        <v>28.02</v>
      </c>
      <c r="K261" s="164"/>
      <c r="L261" s="165"/>
      <c r="M261" s="166" t="s">
        <v>1</v>
      </c>
      <c r="N261" s="167" t="s">
        <v>35</v>
      </c>
      <c r="O261" s="154">
        <v>0</v>
      </c>
      <c r="P261" s="154">
        <f t="shared" si="91"/>
        <v>0</v>
      </c>
      <c r="Q261" s="154">
        <v>4.0000000000000002E-4</v>
      </c>
      <c r="R261" s="154">
        <f t="shared" si="92"/>
        <v>2.4000000000000002E-3</v>
      </c>
      <c r="S261" s="154">
        <v>0</v>
      </c>
      <c r="T261" s="155">
        <f t="shared" si="93"/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56" t="s">
        <v>235</v>
      </c>
      <c r="AT261" s="156" t="s">
        <v>285</v>
      </c>
      <c r="AU261" s="156" t="s">
        <v>182</v>
      </c>
      <c r="AY261" s="14" t="s">
        <v>175</v>
      </c>
      <c r="BE261" s="157">
        <f t="shared" si="94"/>
        <v>0</v>
      </c>
      <c r="BF261" s="157">
        <f t="shared" si="95"/>
        <v>28.02</v>
      </c>
      <c r="BG261" s="157">
        <f t="shared" si="96"/>
        <v>0</v>
      </c>
      <c r="BH261" s="157">
        <f t="shared" si="97"/>
        <v>0</v>
      </c>
      <c r="BI261" s="157">
        <f t="shared" si="98"/>
        <v>0</v>
      </c>
      <c r="BJ261" s="14" t="s">
        <v>182</v>
      </c>
      <c r="BK261" s="157">
        <f t="shared" si="99"/>
        <v>28.02</v>
      </c>
      <c r="BL261" s="14" t="s">
        <v>205</v>
      </c>
      <c r="BM261" s="156" t="s">
        <v>577</v>
      </c>
    </row>
    <row r="262" spans="1:65" s="2" customFormat="1" ht="37.799999999999997" customHeight="1">
      <c r="A262" s="26"/>
      <c r="B262" s="144"/>
      <c r="C262" s="145" t="s">
        <v>578</v>
      </c>
      <c r="D262" s="145" t="s">
        <v>177</v>
      </c>
      <c r="E262" s="146" t="s">
        <v>579</v>
      </c>
      <c r="F262" s="147" t="s">
        <v>580</v>
      </c>
      <c r="G262" s="148" t="s">
        <v>254</v>
      </c>
      <c r="H262" s="149">
        <v>3</v>
      </c>
      <c r="I262" s="150">
        <v>85.4</v>
      </c>
      <c r="J262" s="150">
        <f t="shared" si="90"/>
        <v>256.2</v>
      </c>
      <c r="K262" s="151"/>
      <c r="L262" s="27"/>
      <c r="M262" s="152" t="s">
        <v>1</v>
      </c>
      <c r="N262" s="153" t="s">
        <v>35</v>
      </c>
      <c r="O262" s="154">
        <v>0</v>
      </c>
      <c r="P262" s="154">
        <f t="shared" si="91"/>
        <v>0</v>
      </c>
      <c r="Q262" s="154">
        <v>0</v>
      </c>
      <c r="R262" s="154">
        <f t="shared" si="92"/>
        <v>0</v>
      </c>
      <c r="S262" s="154">
        <v>0</v>
      </c>
      <c r="T262" s="155">
        <f t="shared" si="93"/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56" t="s">
        <v>205</v>
      </c>
      <c r="AT262" s="156" t="s">
        <v>177</v>
      </c>
      <c r="AU262" s="156" t="s">
        <v>182</v>
      </c>
      <c r="AY262" s="14" t="s">
        <v>175</v>
      </c>
      <c r="BE262" s="157">
        <f t="shared" si="94"/>
        <v>0</v>
      </c>
      <c r="BF262" s="157">
        <f t="shared" si="95"/>
        <v>256.2</v>
      </c>
      <c r="BG262" s="157">
        <f t="shared" si="96"/>
        <v>0</v>
      </c>
      <c r="BH262" s="157">
        <f t="shared" si="97"/>
        <v>0</v>
      </c>
      <c r="BI262" s="157">
        <f t="shared" si="98"/>
        <v>0</v>
      </c>
      <c r="BJ262" s="14" t="s">
        <v>182</v>
      </c>
      <c r="BK262" s="157">
        <f t="shared" si="99"/>
        <v>256.2</v>
      </c>
      <c r="BL262" s="14" t="s">
        <v>205</v>
      </c>
      <c r="BM262" s="156" t="s">
        <v>581</v>
      </c>
    </row>
    <row r="263" spans="1:65" s="2" customFormat="1" ht="24.15" customHeight="1">
      <c r="A263" s="26"/>
      <c r="B263" s="144"/>
      <c r="C263" s="145" t="s">
        <v>387</v>
      </c>
      <c r="D263" s="145" t="s">
        <v>177</v>
      </c>
      <c r="E263" s="146" t="s">
        <v>582</v>
      </c>
      <c r="F263" s="147" t="s">
        <v>583</v>
      </c>
      <c r="G263" s="148" t="s">
        <v>464</v>
      </c>
      <c r="H263" s="149">
        <v>4.1109999999999998</v>
      </c>
      <c r="I263" s="150">
        <v>1.02</v>
      </c>
      <c r="J263" s="150">
        <f t="shared" si="90"/>
        <v>4.1900000000000004</v>
      </c>
      <c r="K263" s="151"/>
      <c r="L263" s="27"/>
      <c r="M263" s="152" t="s">
        <v>1</v>
      </c>
      <c r="N263" s="153" t="s">
        <v>35</v>
      </c>
      <c r="O263" s="154">
        <v>0</v>
      </c>
      <c r="P263" s="154">
        <f t="shared" si="91"/>
        <v>0</v>
      </c>
      <c r="Q263" s="154">
        <v>0</v>
      </c>
      <c r="R263" s="154">
        <f t="shared" si="92"/>
        <v>0</v>
      </c>
      <c r="S263" s="154">
        <v>0</v>
      </c>
      <c r="T263" s="155">
        <f t="shared" si="93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56" t="s">
        <v>205</v>
      </c>
      <c r="AT263" s="156" t="s">
        <v>177</v>
      </c>
      <c r="AU263" s="156" t="s">
        <v>182</v>
      </c>
      <c r="AY263" s="14" t="s">
        <v>175</v>
      </c>
      <c r="BE263" s="157">
        <f t="shared" si="94"/>
        <v>0</v>
      </c>
      <c r="BF263" s="157">
        <f t="shared" si="95"/>
        <v>4.1900000000000004</v>
      </c>
      <c r="BG263" s="157">
        <f t="shared" si="96"/>
        <v>0</v>
      </c>
      <c r="BH263" s="157">
        <f t="shared" si="97"/>
        <v>0</v>
      </c>
      <c r="BI263" s="157">
        <f t="shared" si="98"/>
        <v>0</v>
      </c>
      <c r="BJ263" s="14" t="s">
        <v>182</v>
      </c>
      <c r="BK263" s="157">
        <f t="shared" si="99"/>
        <v>4.1900000000000004</v>
      </c>
      <c r="BL263" s="14" t="s">
        <v>205</v>
      </c>
      <c r="BM263" s="156" t="s">
        <v>584</v>
      </c>
    </row>
    <row r="264" spans="1:65" s="12" customFormat="1" ht="22.8" customHeight="1">
      <c r="B264" s="132"/>
      <c r="D264" s="133" t="s">
        <v>68</v>
      </c>
      <c r="E264" s="142" t="s">
        <v>585</v>
      </c>
      <c r="F264" s="142" t="s">
        <v>586</v>
      </c>
      <c r="J264" s="143">
        <f>BK264</f>
        <v>1982.92</v>
      </c>
      <c r="L264" s="132"/>
      <c r="M264" s="136"/>
      <c r="N264" s="137"/>
      <c r="O264" s="137"/>
      <c r="P264" s="138">
        <f>SUM(P265:P267)</f>
        <v>67.320618299999992</v>
      </c>
      <c r="Q264" s="137"/>
      <c r="R264" s="138">
        <f>SUM(R265:R267)</f>
        <v>2.0024752900000031</v>
      </c>
      <c r="S264" s="137"/>
      <c r="T264" s="139">
        <f>SUM(T265:T267)</f>
        <v>0</v>
      </c>
      <c r="AR264" s="133" t="s">
        <v>182</v>
      </c>
      <c r="AT264" s="140" t="s">
        <v>68</v>
      </c>
      <c r="AU264" s="140" t="s">
        <v>77</v>
      </c>
      <c r="AY264" s="133" t="s">
        <v>175</v>
      </c>
      <c r="BK264" s="141">
        <f>SUM(BK265:BK267)</f>
        <v>1982.92</v>
      </c>
    </row>
    <row r="265" spans="1:65" s="2" customFormat="1" ht="33" customHeight="1">
      <c r="A265" s="26"/>
      <c r="B265" s="144"/>
      <c r="C265" s="145" t="s">
        <v>587</v>
      </c>
      <c r="D265" s="145" t="s">
        <v>177</v>
      </c>
      <c r="E265" s="146" t="s">
        <v>588</v>
      </c>
      <c r="F265" s="147" t="s">
        <v>589</v>
      </c>
      <c r="G265" s="148" t="s">
        <v>231</v>
      </c>
      <c r="H265" s="149">
        <v>69.569999999999993</v>
      </c>
      <c r="I265" s="150">
        <v>15.94</v>
      </c>
      <c r="J265" s="150">
        <f>ROUND(I265*H265,2)</f>
        <v>1108.95</v>
      </c>
      <c r="K265" s="151"/>
      <c r="L265" s="27"/>
      <c r="M265" s="152" t="s">
        <v>1</v>
      </c>
      <c r="N265" s="153" t="s">
        <v>35</v>
      </c>
      <c r="O265" s="154">
        <v>0.92159000000000002</v>
      </c>
      <c r="P265" s="154">
        <f>O265*H265</f>
        <v>64.115016299999994</v>
      </c>
      <c r="Q265" s="154">
        <v>3.1970000000000002E-3</v>
      </c>
      <c r="R265" s="154">
        <f>Q265*H265</f>
        <v>0.22241528999999999</v>
      </c>
      <c r="S265" s="154">
        <v>0</v>
      </c>
      <c r="T265" s="155">
        <f>S265*H265</f>
        <v>0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56" t="s">
        <v>205</v>
      </c>
      <c r="AT265" s="156" t="s">
        <v>177</v>
      </c>
      <c r="AU265" s="156" t="s">
        <v>182</v>
      </c>
      <c r="AY265" s="14" t="s">
        <v>175</v>
      </c>
      <c r="BE265" s="157">
        <f>IF(N265="základná",J265,0)</f>
        <v>0</v>
      </c>
      <c r="BF265" s="157">
        <f>IF(N265="znížená",J265,0)</f>
        <v>1108.95</v>
      </c>
      <c r="BG265" s="157">
        <f>IF(N265="zákl. prenesená",J265,0)</f>
        <v>0</v>
      </c>
      <c r="BH265" s="157">
        <f>IF(N265="zníž. prenesená",J265,0)</f>
        <v>0</v>
      </c>
      <c r="BI265" s="157">
        <f>IF(N265="nulová",J265,0)</f>
        <v>0</v>
      </c>
      <c r="BJ265" s="14" t="s">
        <v>182</v>
      </c>
      <c r="BK265" s="157">
        <f>ROUND(I265*H265,2)</f>
        <v>1108.95</v>
      </c>
      <c r="BL265" s="14" t="s">
        <v>205</v>
      </c>
      <c r="BM265" s="156" t="s">
        <v>590</v>
      </c>
    </row>
    <row r="266" spans="1:65" s="2" customFormat="1" ht="24.15" customHeight="1">
      <c r="A266" s="26"/>
      <c r="B266" s="144"/>
      <c r="C266" s="158" t="s">
        <v>390</v>
      </c>
      <c r="D266" s="158" t="s">
        <v>285</v>
      </c>
      <c r="E266" s="159" t="s">
        <v>591</v>
      </c>
      <c r="F266" s="160" t="s">
        <v>592</v>
      </c>
      <c r="G266" s="161" t="s">
        <v>231</v>
      </c>
      <c r="H266" s="162">
        <v>72.36</v>
      </c>
      <c r="I266" s="163">
        <v>11.72</v>
      </c>
      <c r="J266" s="163">
        <f>ROUND(I266*H266,2)</f>
        <v>848.06</v>
      </c>
      <c r="K266" s="164"/>
      <c r="L266" s="165"/>
      <c r="M266" s="166" t="s">
        <v>1</v>
      </c>
      <c r="N266" s="167" t="s">
        <v>35</v>
      </c>
      <c r="O266" s="154">
        <v>0</v>
      </c>
      <c r="P266" s="154">
        <f>O266*H266</f>
        <v>0</v>
      </c>
      <c r="Q266" s="154">
        <v>2.4600055279159799E-2</v>
      </c>
      <c r="R266" s="154">
        <f>Q266*H266</f>
        <v>1.7800600000000031</v>
      </c>
      <c r="S266" s="154">
        <v>0</v>
      </c>
      <c r="T266" s="155">
        <f>S266*H266</f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56" t="s">
        <v>235</v>
      </c>
      <c r="AT266" s="156" t="s">
        <v>285</v>
      </c>
      <c r="AU266" s="156" t="s">
        <v>182</v>
      </c>
      <c r="AY266" s="14" t="s">
        <v>175</v>
      </c>
      <c r="BE266" s="157">
        <f>IF(N266="základná",J266,0)</f>
        <v>0</v>
      </c>
      <c r="BF266" s="157">
        <f>IF(N266="znížená",J266,0)</f>
        <v>848.06</v>
      </c>
      <c r="BG266" s="157">
        <f>IF(N266="zákl. prenesená",J266,0)</f>
        <v>0</v>
      </c>
      <c r="BH266" s="157">
        <f>IF(N266="zníž. prenesená",J266,0)</f>
        <v>0</v>
      </c>
      <c r="BI266" s="157">
        <f>IF(N266="nulová",J266,0)</f>
        <v>0</v>
      </c>
      <c r="BJ266" s="14" t="s">
        <v>182</v>
      </c>
      <c r="BK266" s="157">
        <f>ROUND(I266*H266,2)</f>
        <v>848.06</v>
      </c>
      <c r="BL266" s="14" t="s">
        <v>205</v>
      </c>
      <c r="BM266" s="156" t="s">
        <v>593</v>
      </c>
    </row>
    <row r="267" spans="1:65" s="2" customFormat="1" ht="24.15" customHeight="1">
      <c r="A267" s="26"/>
      <c r="B267" s="144"/>
      <c r="C267" s="145" t="s">
        <v>594</v>
      </c>
      <c r="D267" s="145" t="s">
        <v>177</v>
      </c>
      <c r="E267" s="146" t="s">
        <v>595</v>
      </c>
      <c r="F267" s="147" t="s">
        <v>596</v>
      </c>
      <c r="G267" s="148" t="s">
        <v>209</v>
      </c>
      <c r="H267" s="149">
        <v>2.0009999999999999</v>
      </c>
      <c r="I267" s="150">
        <v>12.95</v>
      </c>
      <c r="J267" s="150">
        <f>ROUND(I267*H267,2)</f>
        <v>25.91</v>
      </c>
      <c r="K267" s="151"/>
      <c r="L267" s="27"/>
      <c r="M267" s="152" t="s">
        <v>1</v>
      </c>
      <c r="N267" s="153" t="s">
        <v>35</v>
      </c>
      <c r="O267" s="154">
        <v>1.6020000000000001</v>
      </c>
      <c r="P267" s="154">
        <f>O267*H267</f>
        <v>3.2056019999999998</v>
      </c>
      <c r="Q267" s="154">
        <v>0</v>
      </c>
      <c r="R267" s="154">
        <f>Q267*H267</f>
        <v>0</v>
      </c>
      <c r="S267" s="154">
        <v>0</v>
      </c>
      <c r="T267" s="155">
        <f>S267*H267</f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56" t="s">
        <v>205</v>
      </c>
      <c r="AT267" s="156" t="s">
        <v>177</v>
      </c>
      <c r="AU267" s="156" t="s">
        <v>182</v>
      </c>
      <c r="AY267" s="14" t="s">
        <v>175</v>
      </c>
      <c r="BE267" s="157">
        <f>IF(N267="základná",J267,0)</f>
        <v>0</v>
      </c>
      <c r="BF267" s="157">
        <f>IF(N267="znížená",J267,0)</f>
        <v>25.91</v>
      </c>
      <c r="BG267" s="157">
        <f>IF(N267="zákl. prenesená",J267,0)</f>
        <v>0</v>
      </c>
      <c r="BH267" s="157">
        <f>IF(N267="zníž. prenesená",J267,0)</f>
        <v>0</v>
      </c>
      <c r="BI267" s="157">
        <f>IF(N267="nulová",J267,0)</f>
        <v>0</v>
      </c>
      <c r="BJ267" s="14" t="s">
        <v>182</v>
      </c>
      <c r="BK267" s="157">
        <f>ROUND(I267*H267,2)</f>
        <v>25.91</v>
      </c>
      <c r="BL267" s="14" t="s">
        <v>205</v>
      </c>
      <c r="BM267" s="156" t="s">
        <v>597</v>
      </c>
    </row>
    <row r="268" spans="1:65" s="12" customFormat="1" ht="22.8" customHeight="1">
      <c r="B268" s="132"/>
      <c r="D268" s="133" t="s">
        <v>68</v>
      </c>
      <c r="E268" s="142" t="s">
        <v>598</v>
      </c>
      <c r="F268" s="142" t="s">
        <v>599</v>
      </c>
      <c r="J268" s="143">
        <f>BK268</f>
        <v>1098.94</v>
      </c>
      <c r="L268" s="132"/>
      <c r="M268" s="136"/>
      <c r="N268" s="137"/>
      <c r="O268" s="137"/>
      <c r="P268" s="138">
        <f>SUM(P269:P271)</f>
        <v>2.7797039999999997</v>
      </c>
      <c r="Q268" s="137"/>
      <c r="R268" s="138">
        <f>SUM(R269:R271)</f>
        <v>137.47579250000032</v>
      </c>
      <c r="S268" s="137"/>
      <c r="T268" s="139">
        <f>SUM(T269:T271)</f>
        <v>0</v>
      </c>
      <c r="AR268" s="133" t="s">
        <v>182</v>
      </c>
      <c r="AT268" s="140" t="s">
        <v>68</v>
      </c>
      <c r="AU268" s="140" t="s">
        <v>77</v>
      </c>
      <c r="AY268" s="133" t="s">
        <v>175</v>
      </c>
      <c r="BK268" s="141">
        <f>SUM(BK269:BK271)</f>
        <v>1098.94</v>
      </c>
    </row>
    <row r="269" spans="1:65" s="2" customFormat="1" ht="33" customHeight="1">
      <c r="A269" s="26"/>
      <c r="B269" s="144"/>
      <c r="C269" s="145" t="s">
        <v>394</v>
      </c>
      <c r="D269" s="145" t="s">
        <v>177</v>
      </c>
      <c r="E269" s="146" t="s">
        <v>600</v>
      </c>
      <c r="F269" s="147" t="s">
        <v>601</v>
      </c>
      <c r="G269" s="148" t="s">
        <v>231</v>
      </c>
      <c r="H269" s="149">
        <v>91.313000000000002</v>
      </c>
      <c r="I269" s="150">
        <v>4.1100000000000003</v>
      </c>
      <c r="J269" s="150">
        <f>ROUND(I269*H269,2)</f>
        <v>375.3</v>
      </c>
      <c r="K269" s="151"/>
      <c r="L269" s="27"/>
      <c r="M269" s="152" t="s">
        <v>1</v>
      </c>
      <c r="N269" s="153" t="s">
        <v>35</v>
      </c>
      <c r="O269" s="154">
        <v>0</v>
      </c>
      <c r="P269" s="154">
        <f>O269*H269</f>
        <v>0</v>
      </c>
      <c r="Q269" s="154">
        <v>1.4969999890486601</v>
      </c>
      <c r="R269" s="154">
        <f>Q269*H269</f>
        <v>136.69556000000031</v>
      </c>
      <c r="S269" s="154">
        <v>0</v>
      </c>
      <c r="T269" s="155">
        <f>S269*H269</f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56" t="s">
        <v>205</v>
      </c>
      <c r="AT269" s="156" t="s">
        <v>177</v>
      </c>
      <c r="AU269" s="156" t="s">
        <v>182</v>
      </c>
      <c r="AY269" s="14" t="s">
        <v>175</v>
      </c>
      <c r="BE269" s="157">
        <f>IF(N269="základná",J269,0)</f>
        <v>0</v>
      </c>
      <c r="BF269" s="157">
        <f>IF(N269="znížená",J269,0)</f>
        <v>375.3</v>
      </c>
      <c r="BG269" s="157">
        <f>IF(N269="zákl. prenesená",J269,0)</f>
        <v>0</v>
      </c>
      <c r="BH269" s="157">
        <f>IF(N269="zníž. prenesená",J269,0)</f>
        <v>0</v>
      </c>
      <c r="BI269" s="157">
        <f>IF(N269="nulová",J269,0)</f>
        <v>0</v>
      </c>
      <c r="BJ269" s="14" t="s">
        <v>182</v>
      </c>
      <c r="BK269" s="157">
        <f>ROUND(I269*H269,2)</f>
        <v>375.3</v>
      </c>
      <c r="BL269" s="14" t="s">
        <v>205</v>
      </c>
      <c r="BM269" s="156" t="s">
        <v>602</v>
      </c>
    </row>
    <row r="270" spans="1:65" s="2" customFormat="1" ht="16.5" customHeight="1">
      <c r="A270" s="26"/>
      <c r="B270" s="144"/>
      <c r="C270" s="158" t="s">
        <v>603</v>
      </c>
      <c r="D270" s="158" t="s">
        <v>285</v>
      </c>
      <c r="E270" s="159" t="s">
        <v>604</v>
      </c>
      <c r="F270" s="160" t="s">
        <v>605</v>
      </c>
      <c r="G270" s="161" t="s">
        <v>231</v>
      </c>
      <c r="H270" s="162">
        <v>96.325000000000003</v>
      </c>
      <c r="I270" s="163">
        <v>7.23</v>
      </c>
      <c r="J270" s="163">
        <f>ROUND(I270*H270,2)</f>
        <v>696.43</v>
      </c>
      <c r="K270" s="164"/>
      <c r="L270" s="165"/>
      <c r="M270" s="166" t="s">
        <v>1</v>
      </c>
      <c r="N270" s="167" t="s">
        <v>35</v>
      </c>
      <c r="O270" s="154">
        <v>0</v>
      </c>
      <c r="P270" s="154">
        <f>O270*H270</f>
        <v>0</v>
      </c>
      <c r="Q270" s="154">
        <v>8.0999999999999996E-3</v>
      </c>
      <c r="R270" s="154">
        <f>Q270*H270</f>
        <v>0.7802325</v>
      </c>
      <c r="S270" s="154">
        <v>0</v>
      </c>
      <c r="T270" s="155">
        <f>S270*H270</f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56" t="s">
        <v>235</v>
      </c>
      <c r="AT270" s="156" t="s">
        <v>285</v>
      </c>
      <c r="AU270" s="156" t="s">
        <v>182</v>
      </c>
      <c r="AY270" s="14" t="s">
        <v>175</v>
      </c>
      <c r="BE270" s="157">
        <f>IF(N270="základná",J270,0)</f>
        <v>0</v>
      </c>
      <c r="BF270" s="157">
        <f>IF(N270="znížená",J270,0)</f>
        <v>696.43</v>
      </c>
      <c r="BG270" s="157">
        <f>IF(N270="zákl. prenesená",J270,0)</f>
        <v>0</v>
      </c>
      <c r="BH270" s="157">
        <f>IF(N270="zníž. prenesená",J270,0)</f>
        <v>0</v>
      </c>
      <c r="BI270" s="157">
        <f>IF(N270="nulová",J270,0)</f>
        <v>0</v>
      </c>
      <c r="BJ270" s="14" t="s">
        <v>182</v>
      </c>
      <c r="BK270" s="157">
        <f>ROUND(I270*H270,2)</f>
        <v>696.43</v>
      </c>
      <c r="BL270" s="14" t="s">
        <v>205</v>
      </c>
      <c r="BM270" s="156" t="s">
        <v>606</v>
      </c>
    </row>
    <row r="271" spans="1:65" s="2" customFormat="1" ht="24.15" customHeight="1">
      <c r="A271" s="26"/>
      <c r="B271" s="144"/>
      <c r="C271" s="145" t="s">
        <v>397</v>
      </c>
      <c r="D271" s="145" t="s">
        <v>177</v>
      </c>
      <c r="E271" s="146" t="s">
        <v>607</v>
      </c>
      <c r="F271" s="147" t="s">
        <v>608</v>
      </c>
      <c r="G271" s="148" t="s">
        <v>209</v>
      </c>
      <c r="H271" s="149">
        <v>1.224</v>
      </c>
      <c r="I271" s="150">
        <v>22.23</v>
      </c>
      <c r="J271" s="150">
        <f>ROUND(I271*H271,2)</f>
        <v>27.21</v>
      </c>
      <c r="K271" s="151"/>
      <c r="L271" s="27"/>
      <c r="M271" s="152" t="s">
        <v>1</v>
      </c>
      <c r="N271" s="153" t="s">
        <v>35</v>
      </c>
      <c r="O271" s="154">
        <v>2.2709999999999999</v>
      </c>
      <c r="P271" s="154">
        <f>O271*H271</f>
        <v>2.7797039999999997</v>
      </c>
      <c r="Q271" s="154">
        <v>0</v>
      </c>
      <c r="R271" s="154">
        <f>Q271*H271</f>
        <v>0</v>
      </c>
      <c r="S271" s="154">
        <v>0</v>
      </c>
      <c r="T271" s="155">
        <f>S271*H271</f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56" t="s">
        <v>205</v>
      </c>
      <c r="AT271" s="156" t="s">
        <v>177</v>
      </c>
      <c r="AU271" s="156" t="s">
        <v>182</v>
      </c>
      <c r="AY271" s="14" t="s">
        <v>175</v>
      </c>
      <c r="BE271" s="157">
        <f>IF(N271="základná",J271,0)</f>
        <v>0</v>
      </c>
      <c r="BF271" s="157">
        <f>IF(N271="znížená",J271,0)</f>
        <v>27.21</v>
      </c>
      <c r="BG271" s="157">
        <f>IF(N271="zákl. prenesená",J271,0)</f>
        <v>0</v>
      </c>
      <c r="BH271" s="157">
        <f>IF(N271="zníž. prenesená",J271,0)</f>
        <v>0</v>
      </c>
      <c r="BI271" s="157">
        <f>IF(N271="nulová",J271,0)</f>
        <v>0</v>
      </c>
      <c r="BJ271" s="14" t="s">
        <v>182</v>
      </c>
      <c r="BK271" s="157">
        <f>ROUND(I271*H271,2)</f>
        <v>27.21</v>
      </c>
      <c r="BL271" s="14" t="s">
        <v>205</v>
      </c>
      <c r="BM271" s="156" t="s">
        <v>609</v>
      </c>
    </row>
    <row r="272" spans="1:65" s="12" customFormat="1" ht="22.8" customHeight="1">
      <c r="B272" s="132"/>
      <c r="D272" s="133" t="s">
        <v>68</v>
      </c>
      <c r="E272" s="142" t="s">
        <v>610</v>
      </c>
      <c r="F272" s="142" t="s">
        <v>611</v>
      </c>
      <c r="J272" s="143">
        <f>BK272</f>
        <v>2085.29</v>
      </c>
      <c r="L272" s="132"/>
      <c r="M272" s="136"/>
      <c r="N272" s="137"/>
      <c r="O272" s="137"/>
      <c r="P272" s="138">
        <f>SUM(P273:P275)</f>
        <v>91.421795279999984</v>
      </c>
      <c r="Q272" s="137"/>
      <c r="R272" s="138">
        <f>SUM(R273:R275)</f>
        <v>1.3439462880000002</v>
      </c>
      <c r="S272" s="137"/>
      <c r="T272" s="139">
        <f>SUM(T273:T275)</f>
        <v>0</v>
      </c>
      <c r="AR272" s="133" t="s">
        <v>182</v>
      </c>
      <c r="AT272" s="140" t="s">
        <v>68</v>
      </c>
      <c r="AU272" s="140" t="s">
        <v>77</v>
      </c>
      <c r="AY272" s="133" t="s">
        <v>175</v>
      </c>
      <c r="BK272" s="141">
        <f>SUM(BK273:BK275)</f>
        <v>2085.29</v>
      </c>
    </row>
    <row r="273" spans="1:65" s="2" customFormat="1" ht="33" customHeight="1">
      <c r="A273" s="26"/>
      <c r="B273" s="144"/>
      <c r="C273" s="145" t="s">
        <v>612</v>
      </c>
      <c r="D273" s="145" t="s">
        <v>177</v>
      </c>
      <c r="E273" s="146" t="s">
        <v>613</v>
      </c>
      <c r="F273" s="147" t="s">
        <v>614</v>
      </c>
      <c r="G273" s="148" t="s">
        <v>231</v>
      </c>
      <c r="H273" s="149">
        <v>89.111999999999995</v>
      </c>
      <c r="I273" s="150">
        <v>16.98</v>
      </c>
      <c r="J273" s="150">
        <f>ROUND(I273*H273,2)</f>
        <v>1513.12</v>
      </c>
      <c r="K273" s="151"/>
      <c r="L273" s="27"/>
      <c r="M273" s="152" t="s">
        <v>1</v>
      </c>
      <c r="N273" s="153" t="s">
        <v>35</v>
      </c>
      <c r="O273" s="154">
        <v>1.0021899999999999</v>
      </c>
      <c r="P273" s="154">
        <f>O273*H273</f>
        <v>89.307155279999989</v>
      </c>
      <c r="Q273" s="154">
        <v>2.9239999999999999E-3</v>
      </c>
      <c r="R273" s="154">
        <f>Q273*H273</f>
        <v>0.26056348799999995</v>
      </c>
      <c r="S273" s="154">
        <v>0</v>
      </c>
      <c r="T273" s="155">
        <f>S273*H273</f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56" t="s">
        <v>205</v>
      </c>
      <c r="AT273" s="156" t="s">
        <v>177</v>
      </c>
      <c r="AU273" s="156" t="s">
        <v>182</v>
      </c>
      <c r="AY273" s="14" t="s">
        <v>175</v>
      </c>
      <c r="BE273" s="157">
        <f>IF(N273="základná",J273,0)</f>
        <v>0</v>
      </c>
      <c r="BF273" s="157">
        <f>IF(N273="znížená",J273,0)</f>
        <v>1513.12</v>
      </c>
      <c r="BG273" s="157">
        <f>IF(N273="zákl. prenesená",J273,0)</f>
        <v>0</v>
      </c>
      <c r="BH273" s="157">
        <f>IF(N273="zníž. prenesená",J273,0)</f>
        <v>0</v>
      </c>
      <c r="BI273" s="157">
        <f>IF(N273="nulová",J273,0)</f>
        <v>0</v>
      </c>
      <c r="BJ273" s="14" t="s">
        <v>182</v>
      </c>
      <c r="BK273" s="157">
        <f>ROUND(I273*H273,2)</f>
        <v>1513.12</v>
      </c>
      <c r="BL273" s="14" t="s">
        <v>205</v>
      </c>
      <c r="BM273" s="156" t="s">
        <v>615</v>
      </c>
    </row>
    <row r="274" spans="1:65" s="2" customFormat="1" ht="24.15" customHeight="1">
      <c r="A274" s="26"/>
      <c r="B274" s="144"/>
      <c r="C274" s="158" t="s">
        <v>401</v>
      </c>
      <c r="D274" s="158" t="s">
        <v>285</v>
      </c>
      <c r="E274" s="159" t="s">
        <v>616</v>
      </c>
      <c r="F274" s="160" t="s">
        <v>617</v>
      </c>
      <c r="G274" s="161" t="s">
        <v>231</v>
      </c>
      <c r="H274" s="162">
        <v>92.36</v>
      </c>
      <c r="I274" s="163">
        <v>6.01</v>
      </c>
      <c r="J274" s="163">
        <f>ROUND(I274*H274,2)</f>
        <v>555.08000000000004</v>
      </c>
      <c r="K274" s="164"/>
      <c r="L274" s="165"/>
      <c r="M274" s="166" t="s">
        <v>1</v>
      </c>
      <c r="N274" s="167" t="s">
        <v>35</v>
      </c>
      <c r="O274" s="154">
        <v>0</v>
      </c>
      <c r="P274" s="154">
        <f>O274*H274</f>
        <v>0</v>
      </c>
      <c r="Q274" s="154">
        <v>1.1730000000000001E-2</v>
      </c>
      <c r="R274" s="154">
        <f>Q274*H274</f>
        <v>1.0833828000000001</v>
      </c>
      <c r="S274" s="154">
        <v>0</v>
      </c>
      <c r="T274" s="155">
        <f>S274*H274</f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56" t="s">
        <v>235</v>
      </c>
      <c r="AT274" s="156" t="s">
        <v>285</v>
      </c>
      <c r="AU274" s="156" t="s">
        <v>182</v>
      </c>
      <c r="AY274" s="14" t="s">
        <v>175</v>
      </c>
      <c r="BE274" s="157">
        <f>IF(N274="základná",J274,0)</f>
        <v>0</v>
      </c>
      <c r="BF274" s="157">
        <f>IF(N274="znížená",J274,0)</f>
        <v>555.08000000000004</v>
      </c>
      <c r="BG274" s="157">
        <f>IF(N274="zákl. prenesená",J274,0)</f>
        <v>0</v>
      </c>
      <c r="BH274" s="157">
        <f>IF(N274="zníž. prenesená",J274,0)</f>
        <v>0</v>
      </c>
      <c r="BI274" s="157">
        <f>IF(N274="nulová",J274,0)</f>
        <v>0</v>
      </c>
      <c r="BJ274" s="14" t="s">
        <v>182</v>
      </c>
      <c r="BK274" s="157">
        <f>ROUND(I274*H274,2)</f>
        <v>555.08000000000004</v>
      </c>
      <c r="BL274" s="14" t="s">
        <v>205</v>
      </c>
      <c r="BM274" s="156" t="s">
        <v>618</v>
      </c>
    </row>
    <row r="275" spans="1:65" s="2" customFormat="1" ht="24.15" customHeight="1">
      <c r="A275" s="26"/>
      <c r="B275" s="144"/>
      <c r="C275" s="145" t="s">
        <v>619</v>
      </c>
      <c r="D275" s="145" t="s">
        <v>177</v>
      </c>
      <c r="E275" s="146" t="s">
        <v>620</v>
      </c>
      <c r="F275" s="147" t="s">
        <v>621</v>
      </c>
      <c r="G275" s="148" t="s">
        <v>209</v>
      </c>
      <c r="H275" s="149">
        <v>1.32</v>
      </c>
      <c r="I275" s="150">
        <v>12.95</v>
      </c>
      <c r="J275" s="150">
        <f>ROUND(I275*H275,2)</f>
        <v>17.09</v>
      </c>
      <c r="K275" s="151"/>
      <c r="L275" s="27"/>
      <c r="M275" s="152" t="s">
        <v>1</v>
      </c>
      <c r="N275" s="153" t="s">
        <v>35</v>
      </c>
      <c r="O275" s="154">
        <v>1.6020000000000001</v>
      </c>
      <c r="P275" s="154">
        <f>O275*H275</f>
        <v>2.1146400000000001</v>
      </c>
      <c r="Q275" s="154">
        <v>0</v>
      </c>
      <c r="R275" s="154">
        <f>Q275*H275</f>
        <v>0</v>
      </c>
      <c r="S275" s="154">
        <v>0</v>
      </c>
      <c r="T275" s="155">
        <f>S275*H275</f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56" t="s">
        <v>205</v>
      </c>
      <c r="AT275" s="156" t="s">
        <v>177</v>
      </c>
      <c r="AU275" s="156" t="s">
        <v>182</v>
      </c>
      <c r="AY275" s="14" t="s">
        <v>175</v>
      </c>
      <c r="BE275" s="157">
        <f>IF(N275="základná",J275,0)</f>
        <v>0</v>
      </c>
      <c r="BF275" s="157">
        <f>IF(N275="znížená",J275,0)</f>
        <v>17.09</v>
      </c>
      <c r="BG275" s="157">
        <f>IF(N275="zákl. prenesená",J275,0)</f>
        <v>0</v>
      </c>
      <c r="BH275" s="157">
        <f>IF(N275="zníž. prenesená",J275,0)</f>
        <v>0</v>
      </c>
      <c r="BI275" s="157">
        <f>IF(N275="nulová",J275,0)</f>
        <v>0</v>
      </c>
      <c r="BJ275" s="14" t="s">
        <v>182</v>
      </c>
      <c r="BK275" s="157">
        <f>ROUND(I275*H275,2)</f>
        <v>17.09</v>
      </c>
      <c r="BL275" s="14" t="s">
        <v>205</v>
      </c>
      <c r="BM275" s="156" t="s">
        <v>622</v>
      </c>
    </row>
    <row r="276" spans="1:65" s="12" customFormat="1" ht="22.8" customHeight="1">
      <c r="B276" s="132"/>
      <c r="D276" s="133" t="s">
        <v>68</v>
      </c>
      <c r="E276" s="142" t="s">
        <v>623</v>
      </c>
      <c r="F276" s="142" t="s">
        <v>624</v>
      </c>
      <c r="J276" s="143">
        <f>BK276</f>
        <v>951.29</v>
      </c>
      <c r="L276" s="132"/>
      <c r="M276" s="136"/>
      <c r="N276" s="137"/>
      <c r="O276" s="137"/>
      <c r="P276" s="138">
        <f>SUM(P277:P278)</f>
        <v>43.5128384</v>
      </c>
      <c r="Q276" s="137"/>
      <c r="R276" s="138">
        <f>SUM(R277:R278)</f>
        <v>0.20863011519999999</v>
      </c>
      <c r="S276" s="137"/>
      <c r="T276" s="139">
        <f>SUM(T277:T278)</f>
        <v>0</v>
      </c>
      <c r="AR276" s="133" t="s">
        <v>182</v>
      </c>
      <c r="AT276" s="140" t="s">
        <v>68</v>
      </c>
      <c r="AU276" s="140" t="s">
        <v>77</v>
      </c>
      <c r="AY276" s="133" t="s">
        <v>175</v>
      </c>
      <c r="BK276" s="141">
        <f>SUM(BK277:BK278)</f>
        <v>951.29</v>
      </c>
    </row>
    <row r="277" spans="1:65" s="2" customFormat="1" ht="37.799999999999997" customHeight="1">
      <c r="A277" s="26"/>
      <c r="B277" s="144"/>
      <c r="C277" s="145" t="s">
        <v>404</v>
      </c>
      <c r="D277" s="145" t="s">
        <v>177</v>
      </c>
      <c r="E277" s="146" t="s">
        <v>625</v>
      </c>
      <c r="F277" s="147" t="s">
        <v>626</v>
      </c>
      <c r="G277" s="148" t="s">
        <v>231</v>
      </c>
      <c r="H277" s="149">
        <v>538.928</v>
      </c>
      <c r="I277" s="150">
        <v>1.32</v>
      </c>
      <c r="J277" s="150">
        <f>ROUND(I277*H277,2)</f>
        <v>711.38</v>
      </c>
      <c r="K277" s="151"/>
      <c r="L277" s="27"/>
      <c r="M277" s="152" t="s">
        <v>1</v>
      </c>
      <c r="N277" s="153" t="s">
        <v>35</v>
      </c>
      <c r="O277" s="154">
        <v>6.2799999999999995E-2</v>
      </c>
      <c r="P277" s="154">
        <f>O277*H277</f>
        <v>33.844678399999999</v>
      </c>
      <c r="Q277" s="154">
        <v>2.744E-4</v>
      </c>
      <c r="R277" s="154">
        <f>Q277*H277</f>
        <v>0.1478818432</v>
      </c>
      <c r="S277" s="154">
        <v>0</v>
      </c>
      <c r="T277" s="155">
        <f>S277*H277</f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56" t="s">
        <v>205</v>
      </c>
      <c r="AT277" s="156" t="s">
        <v>177</v>
      </c>
      <c r="AU277" s="156" t="s">
        <v>182</v>
      </c>
      <c r="AY277" s="14" t="s">
        <v>175</v>
      </c>
      <c r="BE277" s="157">
        <f>IF(N277="základná",J277,0)</f>
        <v>0</v>
      </c>
      <c r="BF277" s="157">
        <f>IF(N277="znížená",J277,0)</f>
        <v>711.38</v>
      </c>
      <c r="BG277" s="157">
        <f>IF(N277="zákl. prenesená",J277,0)</f>
        <v>0</v>
      </c>
      <c r="BH277" s="157">
        <f>IF(N277="zníž. prenesená",J277,0)</f>
        <v>0</v>
      </c>
      <c r="BI277" s="157">
        <f>IF(N277="nulová",J277,0)</f>
        <v>0</v>
      </c>
      <c r="BJ277" s="14" t="s">
        <v>182</v>
      </c>
      <c r="BK277" s="157">
        <f>ROUND(I277*H277,2)</f>
        <v>711.38</v>
      </c>
      <c r="BL277" s="14" t="s">
        <v>205</v>
      </c>
      <c r="BM277" s="156" t="s">
        <v>627</v>
      </c>
    </row>
    <row r="278" spans="1:65" s="2" customFormat="1" ht="44.25" customHeight="1">
      <c r="A278" s="26"/>
      <c r="B278" s="144"/>
      <c r="C278" s="145" t="s">
        <v>628</v>
      </c>
      <c r="D278" s="145" t="s">
        <v>177</v>
      </c>
      <c r="E278" s="146" t="s">
        <v>629</v>
      </c>
      <c r="F278" s="147" t="s">
        <v>630</v>
      </c>
      <c r="G278" s="148" t="s">
        <v>231</v>
      </c>
      <c r="H278" s="149">
        <v>179.04</v>
      </c>
      <c r="I278" s="150">
        <v>1.34</v>
      </c>
      <c r="J278" s="150">
        <f>ROUND(I278*H278,2)</f>
        <v>239.91</v>
      </c>
      <c r="K278" s="151"/>
      <c r="L278" s="27"/>
      <c r="M278" s="168" t="s">
        <v>1</v>
      </c>
      <c r="N278" s="169" t="s">
        <v>35</v>
      </c>
      <c r="O278" s="170">
        <v>5.3999999999999999E-2</v>
      </c>
      <c r="P278" s="170">
        <f>O278*H278</f>
        <v>9.6681600000000003</v>
      </c>
      <c r="Q278" s="170">
        <v>3.3930000000000001E-4</v>
      </c>
      <c r="R278" s="170">
        <f>Q278*H278</f>
        <v>6.0748271999999999E-2</v>
      </c>
      <c r="S278" s="170">
        <v>0</v>
      </c>
      <c r="T278" s="171">
        <f>S278*H278</f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56" t="s">
        <v>205</v>
      </c>
      <c r="AT278" s="156" t="s">
        <v>177</v>
      </c>
      <c r="AU278" s="156" t="s">
        <v>182</v>
      </c>
      <c r="AY278" s="14" t="s">
        <v>175</v>
      </c>
      <c r="BE278" s="157">
        <f>IF(N278="základná",J278,0)</f>
        <v>0</v>
      </c>
      <c r="BF278" s="157">
        <f>IF(N278="znížená",J278,0)</f>
        <v>239.91</v>
      </c>
      <c r="BG278" s="157">
        <f>IF(N278="zákl. prenesená",J278,0)</f>
        <v>0</v>
      </c>
      <c r="BH278" s="157">
        <f>IF(N278="zníž. prenesená",J278,0)</f>
        <v>0</v>
      </c>
      <c r="BI278" s="157">
        <f>IF(N278="nulová",J278,0)</f>
        <v>0</v>
      </c>
      <c r="BJ278" s="14" t="s">
        <v>182</v>
      </c>
      <c r="BK278" s="157">
        <f>ROUND(I278*H278,2)</f>
        <v>239.91</v>
      </c>
      <c r="BL278" s="14" t="s">
        <v>205</v>
      </c>
      <c r="BM278" s="156" t="s">
        <v>631</v>
      </c>
    </row>
    <row r="279" spans="1:65" s="2" customFormat="1" ht="6.9" customHeight="1">
      <c r="A279" s="26"/>
      <c r="B279" s="44"/>
      <c r="C279" s="45"/>
      <c r="D279" s="45"/>
      <c r="E279" s="45"/>
      <c r="F279" s="45"/>
      <c r="G279" s="45"/>
      <c r="H279" s="45"/>
      <c r="I279" s="45"/>
      <c r="J279" s="45"/>
      <c r="K279" s="45"/>
      <c r="L279" s="27"/>
      <c r="M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</row>
  </sheetData>
  <autoFilter ref="C137:K278" xr:uid="{00000000-0009-0000-0000-000001000000}"/>
  <mergeCells count="9">
    <mergeCell ref="E87:H87"/>
    <mergeCell ref="E128:H128"/>
    <mergeCell ref="E130:H13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M160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114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1254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ROUND(J121, 2)</f>
        <v>3953.93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ROUND((SUM(BE121:BE159)),  2)</f>
        <v>0</v>
      </c>
      <c r="G33" s="98"/>
      <c r="H33" s="98"/>
      <c r="I33" s="99">
        <v>0.2</v>
      </c>
      <c r="J33" s="97">
        <f>ROUND(((SUM(BE121:BE159))*I33),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ROUND((SUM(BF121:BF159)),  2)</f>
        <v>3953.93</v>
      </c>
      <c r="G34" s="26"/>
      <c r="H34" s="26"/>
      <c r="I34" s="101">
        <v>0.2</v>
      </c>
      <c r="J34" s="100">
        <f>ROUND(((SUM(BF121:BF159))*I34),  2)</f>
        <v>790.79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ROUND((SUM(BG121:BG159)),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ROUND((SUM(BH121:BH159)),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ROUND((SUM(BI121:BI159)),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4744.7199999999993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SO-07A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J121</f>
        <v>3953.9300000000003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139</v>
      </c>
      <c r="E97" s="115"/>
      <c r="F97" s="115"/>
      <c r="G97" s="115"/>
      <c r="H97" s="115"/>
      <c r="I97" s="115"/>
      <c r="J97" s="116">
        <f>J122</f>
        <v>3953.9300000000003</v>
      </c>
      <c r="L97" s="113"/>
    </row>
    <row r="98" spans="1:31" s="10" customFormat="1" ht="19.95" hidden="1" customHeight="1">
      <c r="B98" s="117"/>
      <c r="D98" s="118" t="s">
        <v>140</v>
      </c>
      <c r="E98" s="119"/>
      <c r="F98" s="119"/>
      <c r="G98" s="119"/>
      <c r="H98" s="119"/>
      <c r="I98" s="119"/>
      <c r="J98" s="120">
        <f>J123</f>
        <v>1479.4400000000003</v>
      </c>
      <c r="L98" s="117"/>
    </row>
    <row r="99" spans="1:31" s="10" customFormat="1" ht="19.95" hidden="1" customHeight="1">
      <c r="B99" s="117"/>
      <c r="D99" s="118" t="s">
        <v>141</v>
      </c>
      <c r="E99" s="119"/>
      <c r="F99" s="119"/>
      <c r="G99" s="119"/>
      <c r="H99" s="119"/>
      <c r="I99" s="119"/>
      <c r="J99" s="120">
        <f>J134</f>
        <v>18.93</v>
      </c>
      <c r="L99" s="117"/>
    </row>
    <row r="100" spans="1:31" s="10" customFormat="1" ht="19.95" hidden="1" customHeight="1">
      <c r="B100" s="117"/>
      <c r="D100" s="118" t="s">
        <v>635</v>
      </c>
      <c r="E100" s="119"/>
      <c r="F100" s="119"/>
      <c r="G100" s="119"/>
      <c r="H100" s="119"/>
      <c r="I100" s="119"/>
      <c r="J100" s="120">
        <f>J136</f>
        <v>2254.7399999999998</v>
      </c>
      <c r="L100" s="117"/>
    </row>
    <row r="101" spans="1:31" s="10" customFormat="1" ht="19.95" hidden="1" customHeight="1">
      <c r="B101" s="117"/>
      <c r="D101" s="118" t="s">
        <v>146</v>
      </c>
      <c r="E101" s="119"/>
      <c r="F101" s="119"/>
      <c r="G101" s="119"/>
      <c r="H101" s="119"/>
      <c r="I101" s="119"/>
      <c r="J101" s="120">
        <f>J158</f>
        <v>200.82</v>
      </c>
      <c r="L101" s="117"/>
    </row>
    <row r="102" spans="1:31" s="2" customFormat="1" ht="21.75" hidden="1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" hidden="1" customHeight="1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ht="10.199999999999999" hidden="1"/>
    <row r="105" spans="1:31" ht="10.199999999999999" hidden="1"/>
    <row r="106" spans="1:31" ht="10.199999999999999" hidden="1"/>
    <row r="107" spans="1:31" s="2" customFormat="1" ht="6.9" customHeight="1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" customHeight="1">
      <c r="A108" s="26"/>
      <c r="B108" s="27"/>
      <c r="C108" s="18" t="s">
        <v>161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11" t="str">
        <f>E7</f>
        <v>Prestúpne Bývanie JELKA</v>
      </c>
      <c r="F111" s="212"/>
      <c r="G111" s="212"/>
      <c r="H111" s="212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132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7" t="str">
        <f>E9</f>
        <v>SO-07A - Rozpočet</v>
      </c>
      <c r="F113" s="213"/>
      <c r="G113" s="213"/>
      <c r="H113" s="213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17</v>
      </c>
      <c r="D115" s="26"/>
      <c r="E115" s="26"/>
      <c r="F115" s="21" t="str">
        <f>F12</f>
        <v xml:space="preserve"> </v>
      </c>
      <c r="G115" s="26"/>
      <c r="H115" s="26"/>
      <c r="I115" s="23" t="s">
        <v>19</v>
      </c>
      <c r="J115" s="52" t="str">
        <f>IF(J12="","",J12)</f>
        <v>1. 3. 2022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15" customHeight="1">
      <c r="A117" s="26"/>
      <c r="B117" s="27"/>
      <c r="C117" s="23" t="s">
        <v>21</v>
      </c>
      <c r="D117" s="26"/>
      <c r="E117" s="26"/>
      <c r="F117" s="21" t="str">
        <f>E15</f>
        <v xml:space="preserve"> </v>
      </c>
      <c r="G117" s="26"/>
      <c r="H117" s="26"/>
      <c r="I117" s="23" t="s">
        <v>25</v>
      </c>
      <c r="J117" s="24" t="str">
        <f>E21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15" customHeight="1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27</v>
      </c>
      <c r="J118" s="24" t="str">
        <f>E24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1"/>
      <c r="B120" s="122"/>
      <c r="C120" s="123" t="s">
        <v>162</v>
      </c>
      <c r="D120" s="124" t="s">
        <v>54</v>
      </c>
      <c r="E120" s="124" t="s">
        <v>50</v>
      </c>
      <c r="F120" s="124" t="s">
        <v>51</v>
      </c>
      <c r="G120" s="124" t="s">
        <v>163</v>
      </c>
      <c r="H120" s="124" t="s">
        <v>164</v>
      </c>
      <c r="I120" s="124" t="s">
        <v>165</v>
      </c>
      <c r="J120" s="125" t="s">
        <v>136</v>
      </c>
      <c r="K120" s="126" t="s">
        <v>166</v>
      </c>
      <c r="L120" s="127"/>
      <c r="M120" s="59" t="s">
        <v>1</v>
      </c>
      <c r="N120" s="60" t="s">
        <v>33</v>
      </c>
      <c r="O120" s="60" t="s">
        <v>167</v>
      </c>
      <c r="P120" s="60" t="s">
        <v>168</v>
      </c>
      <c r="Q120" s="60" t="s">
        <v>169</v>
      </c>
      <c r="R120" s="60" t="s">
        <v>170</v>
      </c>
      <c r="S120" s="60" t="s">
        <v>171</v>
      </c>
      <c r="T120" s="61" t="s">
        <v>172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8" customHeight="1">
      <c r="A121" s="26"/>
      <c r="B121" s="27"/>
      <c r="C121" s="66" t="s">
        <v>137</v>
      </c>
      <c r="D121" s="26"/>
      <c r="E121" s="26"/>
      <c r="F121" s="26"/>
      <c r="G121" s="26"/>
      <c r="H121" s="26"/>
      <c r="I121" s="26"/>
      <c r="J121" s="128">
        <f>BK121</f>
        <v>3953.9300000000003</v>
      </c>
      <c r="K121" s="26"/>
      <c r="L121" s="27"/>
      <c r="M121" s="62"/>
      <c r="N121" s="53"/>
      <c r="O121" s="63"/>
      <c r="P121" s="129">
        <f>P122</f>
        <v>204.58935719999999</v>
      </c>
      <c r="Q121" s="63"/>
      <c r="R121" s="129">
        <f>R122</f>
        <v>24.554901219999998</v>
      </c>
      <c r="S121" s="63"/>
      <c r="T121" s="130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68</v>
      </c>
      <c r="AU121" s="14" t="s">
        <v>138</v>
      </c>
      <c r="BK121" s="131">
        <f>BK122</f>
        <v>3953.9300000000003</v>
      </c>
    </row>
    <row r="122" spans="1:65" s="12" customFormat="1" ht="25.95" customHeight="1">
      <c r="B122" s="132"/>
      <c r="D122" s="133" t="s">
        <v>68</v>
      </c>
      <c r="E122" s="134" t="s">
        <v>173</v>
      </c>
      <c r="F122" s="134" t="s">
        <v>174</v>
      </c>
      <c r="J122" s="135">
        <f>BK122</f>
        <v>3953.9300000000003</v>
      </c>
      <c r="L122" s="132"/>
      <c r="M122" s="136"/>
      <c r="N122" s="137"/>
      <c r="O122" s="137"/>
      <c r="P122" s="138">
        <f>P123+P134+P136+P158</f>
        <v>204.58935719999999</v>
      </c>
      <c r="Q122" s="137"/>
      <c r="R122" s="138">
        <f>R123+R134+R136+R158</f>
        <v>24.554901219999998</v>
      </c>
      <c r="S122" s="137"/>
      <c r="T122" s="139">
        <f>T123+T134+T136+T158</f>
        <v>0</v>
      </c>
      <c r="AR122" s="133" t="s">
        <v>77</v>
      </c>
      <c r="AT122" s="140" t="s">
        <v>68</v>
      </c>
      <c r="AU122" s="140" t="s">
        <v>69</v>
      </c>
      <c r="AY122" s="133" t="s">
        <v>175</v>
      </c>
      <c r="BK122" s="141">
        <f>BK123+BK134+BK136+BK158</f>
        <v>3953.9300000000003</v>
      </c>
    </row>
    <row r="123" spans="1:65" s="12" customFormat="1" ht="22.8" customHeight="1">
      <c r="B123" s="132"/>
      <c r="D123" s="133" t="s">
        <v>68</v>
      </c>
      <c r="E123" s="142" t="s">
        <v>77</v>
      </c>
      <c r="F123" s="142" t="s">
        <v>176</v>
      </c>
      <c r="J123" s="143">
        <f>BK123</f>
        <v>1479.4400000000003</v>
      </c>
      <c r="L123" s="132"/>
      <c r="M123" s="136"/>
      <c r="N123" s="137"/>
      <c r="O123" s="137"/>
      <c r="P123" s="138">
        <f>SUM(P124:P133)</f>
        <v>151.7269752</v>
      </c>
      <c r="Q123" s="137"/>
      <c r="R123" s="138">
        <f>SUM(R124:R133)</f>
        <v>17.52</v>
      </c>
      <c r="S123" s="137"/>
      <c r="T123" s="139">
        <f>SUM(T124:T133)</f>
        <v>0</v>
      </c>
      <c r="AR123" s="133" t="s">
        <v>77</v>
      </c>
      <c r="AT123" s="140" t="s">
        <v>68</v>
      </c>
      <c r="AU123" s="140" t="s">
        <v>77</v>
      </c>
      <c r="AY123" s="133" t="s">
        <v>175</v>
      </c>
      <c r="BK123" s="141">
        <f>SUM(BK124:BK133)</f>
        <v>1479.4400000000003</v>
      </c>
    </row>
    <row r="124" spans="1:65" s="2" customFormat="1" ht="21.75" customHeight="1">
      <c r="A124" s="26"/>
      <c r="B124" s="144"/>
      <c r="C124" s="145" t="s">
        <v>77</v>
      </c>
      <c r="D124" s="145" t="s">
        <v>177</v>
      </c>
      <c r="E124" s="146" t="s">
        <v>1255</v>
      </c>
      <c r="F124" s="147" t="s">
        <v>184</v>
      </c>
      <c r="G124" s="148" t="s">
        <v>180</v>
      </c>
      <c r="H124" s="149">
        <v>26.28</v>
      </c>
      <c r="I124" s="150">
        <v>15.81</v>
      </c>
      <c r="J124" s="150">
        <f t="shared" ref="J124:J133" si="0">ROUND(I124*H124,2)</f>
        <v>415.49</v>
      </c>
      <c r="K124" s="151"/>
      <c r="L124" s="27"/>
      <c r="M124" s="152" t="s">
        <v>1</v>
      </c>
      <c r="N124" s="153" t="s">
        <v>35</v>
      </c>
      <c r="O124" s="154">
        <v>2.5139999999999998</v>
      </c>
      <c r="P124" s="154">
        <f t="shared" ref="P124:P133" si="1">O124*H124</f>
        <v>66.067920000000001</v>
      </c>
      <c r="Q124" s="154">
        <v>0</v>
      </c>
      <c r="R124" s="154">
        <f t="shared" ref="R124:R133" si="2">Q124*H124</f>
        <v>0</v>
      </c>
      <c r="S124" s="154">
        <v>0</v>
      </c>
      <c r="T124" s="155">
        <f t="shared" ref="T124:T133" si="3"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181</v>
      </c>
      <c r="AT124" s="156" t="s">
        <v>177</v>
      </c>
      <c r="AU124" s="156" t="s">
        <v>182</v>
      </c>
      <c r="AY124" s="14" t="s">
        <v>175</v>
      </c>
      <c r="BE124" s="157">
        <f t="shared" ref="BE124:BE133" si="4">IF(N124="základná",J124,0)</f>
        <v>0</v>
      </c>
      <c r="BF124" s="157">
        <f t="shared" ref="BF124:BF133" si="5">IF(N124="znížená",J124,0)</f>
        <v>415.49</v>
      </c>
      <c r="BG124" s="157">
        <f t="shared" ref="BG124:BG133" si="6">IF(N124="zákl. prenesená",J124,0)</f>
        <v>0</v>
      </c>
      <c r="BH124" s="157">
        <f t="shared" ref="BH124:BH133" si="7">IF(N124="zníž. prenesená",J124,0)</f>
        <v>0</v>
      </c>
      <c r="BI124" s="157">
        <f t="shared" ref="BI124:BI133" si="8">IF(N124="nulová",J124,0)</f>
        <v>0</v>
      </c>
      <c r="BJ124" s="14" t="s">
        <v>182</v>
      </c>
      <c r="BK124" s="157">
        <f t="shared" ref="BK124:BK133" si="9">ROUND(I124*H124,2)</f>
        <v>415.49</v>
      </c>
      <c r="BL124" s="14" t="s">
        <v>181</v>
      </c>
      <c r="BM124" s="156" t="s">
        <v>182</v>
      </c>
    </row>
    <row r="125" spans="1:65" s="2" customFormat="1" ht="37.799999999999997" customHeight="1">
      <c r="A125" s="26"/>
      <c r="B125" s="144"/>
      <c r="C125" s="145" t="s">
        <v>182</v>
      </c>
      <c r="D125" s="145" t="s">
        <v>177</v>
      </c>
      <c r="E125" s="146" t="s">
        <v>1256</v>
      </c>
      <c r="F125" s="147" t="s">
        <v>187</v>
      </c>
      <c r="G125" s="148" t="s">
        <v>180</v>
      </c>
      <c r="H125" s="149">
        <v>26.28</v>
      </c>
      <c r="I125" s="150">
        <v>7.15</v>
      </c>
      <c r="J125" s="150">
        <f t="shared" si="0"/>
        <v>187.9</v>
      </c>
      <c r="K125" s="151"/>
      <c r="L125" s="27"/>
      <c r="M125" s="152" t="s">
        <v>1</v>
      </c>
      <c r="N125" s="153" t="s">
        <v>35</v>
      </c>
      <c r="O125" s="154">
        <v>0.61299999999999999</v>
      </c>
      <c r="P125" s="154">
        <f t="shared" si="1"/>
        <v>16.109639999999999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181</v>
      </c>
      <c r="AT125" s="156" t="s">
        <v>177</v>
      </c>
      <c r="AU125" s="156" t="s">
        <v>182</v>
      </c>
      <c r="AY125" s="14" t="s">
        <v>175</v>
      </c>
      <c r="BE125" s="157">
        <f t="shared" si="4"/>
        <v>0</v>
      </c>
      <c r="BF125" s="157">
        <f t="shared" si="5"/>
        <v>187.9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182</v>
      </c>
      <c r="BK125" s="157">
        <f t="shared" si="9"/>
        <v>187.9</v>
      </c>
      <c r="BL125" s="14" t="s">
        <v>181</v>
      </c>
      <c r="BM125" s="156" t="s">
        <v>181</v>
      </c>
    </row>
    <row r="126" spans="1:65" s="2" customFormat="1" ht="16.5" customHeight="1">
      <c r="A126" s="26"/>
      <c r="B126" s="144"/>
      <c r="C126" s="145" t="s">
        <v>185</v>
      </c>
      <c r="D126" s="145" t="s">
        <v>177</v>
      </c>
      <c r="E126" s="146" t="s">
        <v>1257</v>
      </c>
      <c r="F126" s="147" t="s">
        <v>1258</v>
      </c>
      <c r="G126" s="148" t="s">
        <v>180</v>
      </c>
      <c r="H126" s="149">
        <v>7.1280000000000001</v>
      </c>
      <c r="I126" s="150">
        <v>24</v>
      </c>
      <c r="J126" s="150">
        <f t="shared" si="0"/>
        <v>171.07</v>
      </c>
      <c r="K126" s="151"/>
      <c r="L126" s="27"/>
      <c r="M126" s="152" t="s">
        <v>1</v>
      </c>
      <c r="N126" s="153" t="s">
        <v>35</v>
      </c>
      <c r="O126" s="154">
        <v>2.9609999999999999</v>
      </c>
      <c r="P126" s="154">
        <f t="shared" si="1"/>
        <v>21.106007999999999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181</v>
      </c>
      <c r="AT126" s="156" t="s">
        <v>177</v>
      </c>
      <c r="AU126" s="156" t="s">
        <v>182</v>
      </c>
      <c r="AY126" s="14" t="s">
        <v>175</v>
      </c>
      <c r="BE126" s="157">
        <f t="shared" si="4"/>
        <v>0</v>
      </c>
      <c r="BF126" s="157">
        <f t="shared" si="5"/>
        <v>171.07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182</v>
      </c>
      <c r="BK126" s="157">
        <f t="shared" si="9"/>
        <v>171.07</v>
      </c>
      <c r="BL126" s="14" t="s">
        <v>181</v>
      </c>
      <c r="BM126" s="156" t="s">
        <v>188</v>
      </c>
    </row>
    <row r="127" spans="1:65" s="2" customFormat="1" ht="24.15" customHeight="1">
      <c r="A127" s="26"/>
      <c r="B127" s="144"/>
      <c r="C127" s="145" t="s">
        <v>181</v>
      </c>
      <c r="D127" s="145" t="s">
        <v>177</v>
      </c>
      <c r="E127" s="146" t="s">
        <v>1259</v>
      </c>
      <c r="F127" s="147" t="s">
        <v>1260</v>
      </c>
      <c r="G127" s="148" t="s">
        <v>180</v>
      </c>
      <c r="H127" s="149">
        <v>7.1280000000000001</v>
      </c>
      <c r="I127" s="150">
        <v>5.22</v>
      </c>
      <c r="J127" s="150">
        <f t="shared" si="0"/>
        <v>37.21</v>
      </c>
      <c r="K127" s="151"/>
      <c r="L127" s="27"/>
      <c r="M127" s="152" t="s">
        <v>1</v>
      </c>
      <c r="N127" s="153" t="s">
        <v>35</v>
      </c>
      <c r="O127" s="154">
        <v>0.44700000000000001</v>
      </c>
      <c r="P127" s="154">
        <f t="shared" si="1"/>
        <v>3.1862159999999999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181</v>
      </c>
      <c r="AT127" s="156" t="s">
        <v>177</v>
      </c>
      <c r="AU127" s="156" t="s">
        <v>182</v>
      </c>
      <c r="AY127" s="14" t="s">
        <v>175</v>
      </c>
      <c r="BE127" s="157">
        <f t="shared" si="4"/>
        <v>0</v>
      </c>
      <c r="BF127" s="157">
        <f t="shared" si="5"/>
        <v>37.21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182</v>
      </c>
      <c r="BK127" s="157">
        <f t="shared" si="9"/>
        <v>37.21</v>
      </c>
      <c r="BL127" s="14" t="s">
        <v>181</v>
      </c>
      <c r="BM127" s="156" t="s">
        <v>191</v>
      </c>
    </row>
    <row r="128" spans="1:65" s="2" customFormat="1" ht="24.15" customHeight="1">
      <c r="A128" s="26"/>
      <c r="B128" s="144"/>
      <c r="C128" s="145" t="s">
        <v>192</v>
      </c>
      <c r="D128" s="145" t="s">
        <v>177</v>
      </c>
      <c r="E128" s="146" t="s">
        <v>1261</v>
      </c>
      <c r="F128" s="147" t="s">
        <v>1262</v>
      </c>
      <c r="G128" s="148" t="s">
        <v>180</v>
      </c>
      <c r="H128" s="149">
        <v>16.32</v>
      </c>
      <c r="I128" s="150">
        <v>21.21</v>
      </c>
      <c r="J128" s="150">
        <f t="shared" si="0"/>
        <v>346.15</v>
      </c>
      <c r="K128" s="151"/>
      <c r="L128" s="27"/>
      <c r="M128" s="152" t="s">
        <v>1</v>
      </c>
      <c r="N128" s="153" t="s">
        <v>35</v>
      </c>
      <c r="O128" s="154">
        <v>2.39</v>
      </c>
      <c r="P128" s="154">
        <f t="shared" si="1"/>
        <v>39.004800000000003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181</v>
      </c>
      <c r="AT128" s="156" t="s">
        <v>177</v>
      </c>
      <c r="AU128" s="156" t="s">
        <v>182</v>
      </c>
      <c r="AY128" s="14" t="s">
        <v>175</v>
      </c>
      <c r="BE128" s="157">
        <f t="shared" si="4"/>
        <v>0</v>
      </c>
      <c r="BF128" s="157">
        <f t="shared" si="5"/>
        <v>346.15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182</v>
      </c>
      <c r="BK128" s="157">
        <f t="shared" si="9"/>
        <v>346.15</v>
      </c>
      <c r="BL128" s="14" t="s">
        <v>181</v>
      </c>
      <c r="BM128" s="156" t="s">
        <v>195</v>
      </c>
    </row>
    <row r="129" spans="1:65" s="2" customFormat="1" ht="24.15" customHeight="1">
      <c r="A129" s="26"/>
      <c r="B129" s="144"/>
      <c r="C129" s="145" t="s">
        <v>188</v>
      </c>
      <c r="D129" s="145" t="s">
        <v>177</v>
      </c>
      <c r="E129" s="146" t="s">
        <v>639</v>
      </c>
      <c r="F129" s="147" t="s">
        <v>640</v>
      </c>
      <c r="G129" s="148" t="s">
        <v>180</v>
      </c>
      <c r="H129" s="149">
        <v>10.95</v>
      </c>
      <c r="I129" s="150">
        <v>2.87</v>
      </c>
      <c r="J129" s="150">
        <f t="shared" si="0"/>
        <v>31.43</v>
      </c>
      <c r="K129" s="151"/>
      <c r="L129" s="27"/>
      <c r="M129" s="152" t="s">
        <v>1</v>
      </c>
      <c r="N129" s="153" t="s">
        <v>35</v>
      </c>
      <c r="O129" s="154">
        <v>0.24199999999999999</v>
      </c>
      <c r="P129" s="154">
        <f t="shared" si="1"/>
        <v>2.6498999999999997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181</v>
      </c>
      <c r="AT129" s="156" t="s">
        <v>177</v>
      </c>
      <c r="AU129" s="156" t="s">
        <v>182</v>
      </c>
      <c r="AY129" s="14" t="s">
        <v>175</v>
      </c>
      <c r="BE129" s="157">
        <f t="shared" si="4"/>
        <v>0</v>
      </c>
      <c r="BF129" s="157">
        <f t="shared" si="5"/>
        <v>31.43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182</v>
      </c>
      <c r="BK129" s="157">
        <f t="shared" si="9"/>
        <v>31.43</v>
      </c>
      <c r="BL129" s="14" t="s">
        <v>181</v>
      </c>
      <c r="BM129" s="156" t="s">
        <v>198</v>
      </c>
    </row>
    <row r="130" spans="1:65" s="2" customFormat="1" ht="21.75" customHeight="1">
      <c r="A130" s="26"/>
      <c r="B130" s="144"/>
      <c r="C130" s="158" t="s">
        <v>199</v>
      </c>
      <c r="D130" s="158" t="s">
        <v>285</v>
      </c>
      <c r="E130" s="159" t="s">
        <v>1263</v>
      </c>
      <c r="F130" s="160" t="s">
        <v>1264</v>
      </c>
      <c r="G130" s="161" t="s">
        <v>209</v>
      </c>
      <c r="H130" s="162">
        <v>17.52</v>
      </c>
      <c r="I130" s="163">
        <v>10.64</v>
      </c>
      <c r="J130" s="163">
        <f t="shared" si="0"/>
        <v>186.41</v>
      </c>
      <c r="K130" s="164"/>
      <c r="L130" s="165"/>
      <c r="M130" s="166" t="s">
        <v>1</v>
      </c>
      <c r="N130" s="167" t="s">
        <v>35</v>
      </c>
      <c r="O130" s="154">
        <v>0</v>
      </c>
      <c r="P130" s="154">
        <f t="shared" si="1"/>
        <v>0</v>
      </c>
      <c r="Q130" s="154">
        <v>1</v>
      </c>
      <c r="R130" s="154">
        <f t="shared" si="2"/>
        <v>17.52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191</v>
      </c>
      <c r="AT130" s="156" t="s">
        <v>285</v>
      </c>
      <c r="AU130" s="156" t="s">
        <v>182</v>
      </c>
      <c r="AY130" s="14" t="s">
        <v>175</v>
      </c>
      <c r="BE130" s="157">
        <f t="shared" si="4"/>
        <v>0</v>
      </c>
      <c r="BF130" s="157">
        <f t="shared" si="5"/>
        <v>186.41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182</v>
      </c>
      <c r="BK130" s="157">
        <f t="shared" si="9"/>
        <v>186.41</v>
      </c>
      <c r="BL130" s="14" t="s">
        <v>181</v>
      </c>
      <c r="BM130" s="156" t="s">
        <v>202</v>
      </c>
    </row>
    <row r="131" spans="1:65" s="2" customFormat="1" ht="24.15" customHeight="1">
      <c r="A131" s="26"/>
      <c r="B131" s="144"/>
      <c r="C131" s="145" t="s">
        <v>191</v>
      </c>
      <c r="D131" s="145" t="s">
        <v>177</v>
      </c>
      <c r="E131" s="146" t="s">
        <v>200</v>
      </c>
      <c r="F131" s="147" t="s">
        <v>201</v>
      </c>
      <c r="G131" s="148" t="s">
        <v>180</v>
      </c>
      <c r="H131" s="149">
        <v>7.1280000000000001</v>
      </c>
      <c r="I131" s="150">
        <v>6.1</v>
      </c>
      <c r="J131" s="150">
        <f t="shared" si="0"/>
        <v>43.48</v>
      </c>
      <c r="K131" s="151"/>
      <c r="L131" s="27"/>
      <c r="M131" s="152" t="s">
        <v>1</v>
      </c>
      <c r="N131" s="153" t="s">
        <v>35</v>
      </c>
      <c r="O131" s="154">
        <v>0.46539999999999998</v>
      </c>
      <c r="P131" s="154">
        <f t="shared" si="1"/>
        <v>3.3173711999999997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181</v>
      </c>
      <c r="AT131" s="156" t="s">
        <v>177</v>
      </c>
      <c r="AU131" s="156" t="s">
        <v>182</v>
      </c>
      <c r="AY131" s="14" t="s">
        <v>175</v>
      </c>
      <c r="BE131" s="157">
        <f t="shared" si="4"/>
        <v>0</v>
      </c>
      <c r="BF131" s="157">
        <f t="shared" si="5"/>
        <v>43.48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182</v>
      </c>
      <c r="BK131" s="157">
        <f t="shared" si="9"/>
        <v>43.48</v>
      </c>
      <c r="BL131" s="14" t="s">
        <v>181</v>
      </c>
      <c r="BM131" s="156" t="s">
        <v>205</v>
      </c>
    </row>
    <row r="132" spans="1:65" s="2" customFormat="1" ht="21.75" customHeight="1">
      <c r="A132" s="26"/>
      <c r="B132" s="144"/>
      <c r="C132" s="145" t="s">
        <v>206</v>
      </c>
      <c r="D132" s="145" t="s">
        <v>177</v>
      </c>
      <c r="E132" s="146" t="s">
        <v>1265</v>
      </c>
      <c r="F132" s="147" t="s">
        <v>1266</v>
      </c>
      <c r="G132" s="148" t="s">
        <v>180</v>
      </c>
      <c r="H132" s="149">
        <v>35.64</v>
      </c>
      <c r="I132" s="150">
        <v>0.54</v>
      </c>
      <c r="J132" s="150">
        <f t="shared" si="0"/>
        <v>19.25</v>
      </c>
      <c r="K132" s="151"/>
      <c r="L132" s="27"/>
      <c r="M132" s="152" t="s">
        <v>1</v>
      </c>
      <c r="N132" s="153" t="s">
        <v>35</v>
      </c>
      <c r="O132" s="154">
        <v>8.0000000000000002E-3</v>
      </c>
      <c r="P132" s="154">
        <f t="shared" si="1"/>
        <v>0.28511999999999998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181</v>
      </c>
      <c r="AT132" s="156" t="s">
        <v>177</v>
      </c>
      <c r="AU132" s="156" t="s">
        <v>182</v>
      </c>
      <c r="AY132" s="14" t="s">
        <v>175</v>
      </c>
      <c r="BE132" s="157">
        <f t="shared" si="4"/>
        <v>0</v>
      </c>
      <c r="BF132" s="157">
        <f t="shared" si="5"/>
        <v>19.25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182</v>
      </c>
      <c r="BK132" s="157">
        <f t="shared" si="9"/>
        <v>19.25</v>
      </c>
      <c r="BL132" s="14" t="s">
        <v>181</v>
      </c>
      <c r="BM132" s="156" t="s">
        <v>210</v>
      </c>
    </row>
    <row r="133" spans="1:65" s="2" customFormat="1" ht="24.15" customHeight="1">
      <c r="A133" s="26"/>
      <c r="B133" s="144"/>
      <c r="C133" s="145" t="s">
        <v>195</v>
      </c>
      <c r="D133" s="145" t="s">
        <v>177</v>
      </c>
      <c r="E133" s="146" t="s">
        <v>207</v>
      </c>
      <c r="F133" s="147" t="s">
        <v>208</v>
      </c>
      <c r="G133" s="148" t="s">
        <v>209</v>
      </c>
      <c r="H133" s="149">
        <v>11.404</v>
      </c>
      <c r="I133" s="150">
        <v>3.6</v>
      </c>
      <c r="J133" s="150">
        <f t="shared" si="0"/>
        <v>41.05</v>
      </c>
      <c r="K133" s="151"/>
      <c r="L133" s="27"/>
      <c r="M133" s="152" t="s">
        <v>1</v>
      </c>
      <c r="N133" s="153" t="s">
        <v>35</v>
      </c>
      <c r="O133" s="154">
        <v>0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181</v>
      </c>
      <c r="AT133" s="156" t="s">
        <v>177</v>
      </c>
      <c r="AU133" s="156" t="s">
        <v>182</v>
      </c>
      <c r="AY133" s="14" t="s">
        <v>175</v>
      </c>
      <c r="BE133" s="157">
        <f t="shared" si="4"/>
        <v>0</v>
      </c>
      <c r="BF133" s="157">
        <f t="shared" si="5"/>
        <v>41.05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182</v>
      </c>
      <c r="BK133" s="157">
        <f t="shared" si="9"/>
        <v>41.05</v>
      </c>
      <c r="BL133" s="14" t="s">
        <v>181</v>
      </c>
      <c r="BM133" s="156" t="s">
        <v>7</v>
      </c>
    </row>
    <row r="134" spans="1:65" s="12" customFormat="1" ht="22.8" customHeight="1">
      <c r="B134" s="132"/>
      <c r="D134" s="133" t="s">
        <v>68</v>
      </c>
      <c r="E134" s="142" t="s">
        <v>182</v>
      </c>
      <c r="F134" s="142" t="s">
        <v>211</v>
      </c>
      <c r="J134" s="143">
        <f>BK134</f>
        <v>18.93</v>
      </c>
      <c r="L134" s="132"/>
      <c r="M134" s="136"/>
      <c r="N134" s="137"/>
      <c r="O134" s="137"/>
      <c r="P134" s="138">
        <f>P135</f>
        <v>0.59227200000000002</v>
      </c>
      <c r="Q134" s="137"/>
      <c r="R134" s="138">
        <f>R135</f>
        <v>1.1177999999999999</v>
      </c>
      <c r="S134" s="137"/>
      <c r="T134" s="139">
        <f>T135</f>
        <v>0</v>
      </c>
      <c r="AR134" s="133" t="s">
        <v>77</v>
      </c>
      <c r="AT134" s="140" t="s">
        <v>68</v>
      </c>
      <c r="AU134" s="140" t="s">
        <v>77</v>
      </c>
      <c r="AY134" s="133" t="s">
        <v>175</v>
      </c>
      <c r="BK134" s="141">
        <f>BK135</f>
        <v>18.93</v>
      </c>
    </row>
    <row r="135" spans="1:65" s="2" customFormat="1" ht="24.15" customHeight="1">
      <c r="A135" s="26"/>
      <c r="B135" s="144"/>
      <c r="C135" s="145" t="s">
        <v>214</v>
      </c>
      <c r="D135" s="145" t="s">
        <v>177</v>
      </c>
      <c r="E135" s="146" t="s">
        <v>1267</v>
      </c>
      <c r="F135" s="147" t="s">
        <v>1268</v>
      </c>
      <c r="G135" s="148" t="s">
        <v>180</v>
      </c>
      <c r="H135" s="149">
        <v>0.54</v>
      </c>
      <c r="I135" s="150">
        <v>35.06</v>
      </c>
      <c r="J135" s="150">
        <f>ROUND(I135*H135,2)</f>
        <v>18.93</v>
      </c>
      <c r="K135" s="151"/>
      <c r="L135" s="27"/>
      <c r="M135" s="152" t="s">
        <v>1</v>
      </c>
      <c r="N135" s="153" t="s">
        <v>35</v>
      </c>
      <c r="O135" s="154">
        <v>1.0968</v>
      </c>
      <c r="P135" s="154">
        <f>O135*H135</f>
        <v>0.59227200000000002</v>
      </c>
      <c r="Q135" s="154">
        <v>2.0699999999999998</v>
      </c>
      <c r="R135" s="154">
        <f>Q135*H135</f>
        <v>1.1177999999999999</v>
      </c>
      <c r="S135" s="154">
        <v>0</v>
      </c>
      <c r="T135" s="155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181</v>
      </c>
      <c r="AT135" s="156" t="s">
        <v>177</v>
      </c>
      <c r="AU135" s="156" t="s">
        <v>182</v>
      </c>
      <c r="AY135" s="14" t="s">
        <v>175</v>
      </c>
      <c r="BE135" s="157">
        <f>IF(N135="základná",J135,0)</f>
        <v>0</v>
      </c>
      <c r="BF135" s="157">
        <f>IF(N135="znížená",J135,0)</f>
        <v>18.93</v>
      </c>
      <c r="BG135" s="157">
        <f>IF(N135="zákl. prenesená",J135,0)</f>
        <v>0</v>
      </c>
      <c r="BH135" s="157">
        <f>IF(N135="zníž. prenesená",J135,0)</f>
        <v>0</v>
      </c>
      <c r="BI135" s="157">
        <f>IF(N135="nulová",J135,0)</f>
        <v>0</v>
      </c>
      <c r="BJ135" s="14" t="s">
        <v>182</v>
      </c>
      <c r="BK135" s="157">
        <f>ROUND(I135*H135,2)</f>
        <v>18.93</v>
      </c>
      <c r="BL135" s="14" t="s">
        <v>181</v>
      </c>
      <c r="BM135" s="156" t="s">
        <v>217</v>
      </c>
    </row>
    <row r="136" spans="1:65" s="12" customFormat="1" ht="22.8" customHeight="1">
      <c r="B136" s="132"/>
      <c r="D136" s="133" t="s">
        <v>68</v>
      </c>
      <c r="E136" s="142" t="s">
        <v>191</v>
      </c>
      <c r="F136" s="142" t="s">
        <v>645</v>
      </c>
      <c r="J136" s="143">
        <f>BK136</f>
        <v>2254.7399999999998</v>
      </c>
      <c r="L136" s="132"/>
      <c r="M136" s="136"/>
      <c r="N136" s="137"/>
      <c r="O136" s="137"/>
      <c r="P136" s="138">
        <f>SUM(P137:P157)</f>
        <v>20.547819999999998</v>
      </c>
      <c r="Q136" s="137"/>
      <c r="R136" s="138">
        <f>SUM(R137:R157)</f>
        <v>5.917101220000001</v>
      </c>
      <c r="S136" s="137"/>
      <c r="T136" s="139">
        <f>SUM(T137:T157)</f>
        <v>0</v>
      </c>
      <c r="AR136" s="133" t="s">
        <v>77</v>
      </c>
      <c r="AT136" s="140" t="s">
        <v>68</v>
      </c>
      <c r="AU136" s="140" t="s">
        <v>77</v>
      </c>
      <c r="AY136" s="133" t="s">
        <v>175</v>
      </c>
      <c r="BK136" s="141">
        <f>SUM(BK137:BK157)</f>
        <v>2254.7399999999998</v>
      </c>
    </row>
    <row r="137" spans="1:65" s="2" customFormat="1" ht="24.15" customHeight="1">
      <c r="A137" s="26"/>
      <c r="B137" s="144"/>
      <c r="C137" s="145" t="s">
        <v>198</v>
      </c>
      <c r="D137" s="145" t="s">
        <v>177</v>
      </c>
      <c r="E137" s="146" t="s">
        <v>1269</v>
      </c>
      <c r="F137" s="147" t="s">
        <v>1270</v>
      </c>
      <c r="G137" s="148" t="s">
        <v>254</v>
      </c>
      <c r="H137" s="149">
        <v>1</v>
      </c>
      <c r="I137" s="150">
        <v>11.14</v>
      </c>
      <c r="J137" s="150">
        <f t="shared" ref="J137:J157" si="10">ROUND(I137*H137,2)</f>
        <v>11.14</v>
      </c>
      <c r="K137" s="151"/>
      <c r="L137" s="27"/>
      <c r="M137" s="152" t="s">
        <v>1</v>
      </c>
      <c r="N137" s="153" t="s">
        <v>35</v>
      </c>
      <c r="O137" s="154">
        <v>0.38572000000000001</v>
      </c>
      <c r="P137" s="154">
        <f t="shared" ref="P137:P157" si="11">O137*H137</f>
        <v>0.38572000000000001</v>
      </c>
      <c r="Q137" s="154">
        <v>2.7439999999999999E-3</v>
      </c>
      <c r="R137" s="154">
        <f t="shared" ref="R137:R157" si="12">Q137*H137</f>
        <v>2.7439999999999999E-3</v>
      </c>
      <c r="S137" s="154">
        <v>0</v>
      </c>
      <c r="T137" s="155">
        <f t="shared" ref="T137:T157" si="13"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181</v>
      </c>
      <c r="AT137" s="156" t="s">
        <v>177</v>
      </c>
      <c r="AU137" s="156" t="s">
        <v>182</v>
      </c>
      <c r="AY137" s="14" t="s">
        <v>175</v>
      </c>
      <c r="BE137" s="157">
        <f t="shared" ref="BE137:BE157" si="14">IF(N137="základná",J137,0)</f>
        <v>0</v>
      </c>
      <c r="BF137" s="157">
        <f t="shared" ref="BF137:BF157" si="15">IF(N137="znížená",J137,0)</f>
        <v>11.14</v>
      </c>
      <c r="BG137" s="157">
        <f t="shared" ref="BG137:BG157" si="16">IF(N137="zákl. prenesená",J137,0)</f>
        <v>0</v>
      </c>
      <c r="BH137" s="157">
        <f t="shared" ref="BH137:BH157" si="17">IF(N137="zníž. prenesená",J137,0)</f>
        <v>0</v>
      </c>
      <c r="BI137" s="157">
        <f t="shared" ref="BI137:BI157" si="18">IF(N137="nulová",J137,0)</f>
        <v>0</v>
      </c>
      <c r="BJ137" s="14" t="s">
        <v>182</v>
      </c>
      <c r="BK137" s="157">
        <f t="shared" ref="BK137:BK157" si="19">ROUND(I137*H137,2)</f>
        <v>11.14</v>
      </c>
      <c r="BL137" s="14" t="s">
        <v>181</v>
      </c>
      <c r="BM137" s="156" t="s">
        <v>220</v>
      </c>
    </row>
    <row r="138" spans="1:65" s="2" customFormat="1" ht="16.5" customHeight="1">
      <c r="A138" s="26"/>
      <c r="B138" s="144"/>
      <c r="C138" s="158" t="s">
        <v>221</v>
      </c>
      <c r="D138" s="158" t="s">
        <v>285</v>
      </c>
      <c r="E138" s="159" t="s">
        <v>1271</v>
      </c>
      <c r="F138" s="160" t="s">
        <v>1272</v>
      </c>
      <c r="G138" s="161" t="s">
        <v>254</v>
      </c>
      <c r="H138" s="162">
        <v>1</v>
      </c>
      <c r="I138" s="163">
        <v>46.88</v>
      </c>
      <c r="J138" s="163">
        <f t="shared" si="10"/>
        <v>46.88</v>
      </c>
      <c r="K138" s="164"/>
      <c r="L138" s="165"/>
      <c r="M138" s="166" t="s">
        <v>1</v>
      </c>
      <c r="N138" s="167" t="s">
        <v>35</v>
      </c>
      <c r="O138" s="154">
        <v>0</v>
      </c>
      <c r="P138" s="154">
        <f t="shared" si="11"/>
        <v>0</v>
      </c>
      <c r="Q138" s="154">
        <v>8.1999999999999998E-4</v>
      </c>
      <c r="R138" s="154">
        <f t="shared" si="12"/>
        <v>8.1999999999999998E-4</v>
      </c>
      <c r="S138" s="154">
        <v>0</v>
      </c>
      <c r="T138" s="155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191</v>
      </c>
      <c r="AT138" s="156" t="s">
        <v>285</v>
      </c>
      <c r="AU138" s="156" t="s">
        <v>182</v>
      </c>
      <c r="AY138" s="14" t="s">
        <v>175</v>
      </c>
      <c r="BE138" s="157">
        <f t="shared" si="14"/>
        <v>0</v>
      </c>
      <c r="BF138" s="157">
        <f t="shared" si="15"/>
        <v>46.88</v>
      </c>
      <c r="BG138" s="157">
        <f t="shared" si="16"/>
        <v>0</v>
      </c>
      <c r="BH138" s="157">
        <f t="shared" si="17"/>
        <v>0</v>
      </c>
      <c r="BI138" s="157">
        <f t="shared" si="18"/>
        <v>0</v>
      </c>
      <c r="BJ138" s="14" t="s">
        <v>182</v>
      </c>
      <c r="BK138" s="157">
        <f t="shared" si="19"/>
        <v>46.88</v>
      </c>
      <c r="BL138" s="14" t="s">
        <v>181</v>
      </c>
      <c r="BM138" s="156" t="s">
        <v>224</v>
      </c>
    </row>
    <row r="139" spans="1:65" s="2" customFormat="1" ht="33" customHeight="1">
      <c r="A139" s="26"/>
      <c r="B139" s="144"/>
      <c r="C139" s="145" t="s">
        <v>202</v>
      </c>
      <c r="D139" s="145" t="s">
        <v>177</v>
      </c>
      <c r="E139" s="146" t="s">
        <v>1273</v>
      </c>
      <c r="F139" s="147" t="s">
        <v>1274</v>
      </c>
      <c r="G139" s="148" t="s">
        <v>314</v>
      </c>
      <c r="H139" s="149">
        <v>31.4</v>
      </c>
      <c r="I139" s="150">
        <v>0.49</v>
      </c>
      <c r="J139" s="150">
        <f t="shared" si="10"/>
        <v>15.39</v>
      </c>
      <c r="K139" s="151"/>
      <c r="L139" s="27"/>
      <c r="M139" s="152" t="s">
        <v>1</v>
      </c>
      <c r="N139" s="153" t="s">
        <v>35</v>
      </c>
      <c r="O139" s="154">
        <v>0.03</v>
      </c>
      <c r="P139" s="154">
        <f t="shared" si="11"/>
        <v>0.94199999999999995</v>
      </c>
      <c r="Q139" s="154">
        <v>0</v>
      </c>
      <c r="R139" s="154">
        <f t="shared" si="12"/>
        <v>0</v>
      </c>
      <c r="S139" s="154">
        <v>0</v>
      </c>
      <c r="T139" s="155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181</v>
      </c>
      <c r="AT139" s="156" t="s">
        <v>177</v>
      </c>
      <c r="AU139" s="156" t="s">
        <v>182</v>
      </c>
      <c r="AY139" s="14" t="s">
        <v>175</v>
      </c>
      <c r="BE139" s="157">
        <f t="shared" si="14"/>
        <v>0</v>
      </c>
      <c r="BF139" s="157">
        <f t="shared" si="15"/>
        <v>15.39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4" t="s">
        <v>182</v>
      </c>
      <c r="BK139" s="157">
        <f t="shared" si="19"/>
        <v>15.39</v>
      </c>
      <c r="BL139" s="14" t="s">
        <v>181</v>
      </c>
      <c r="BM139" s="156" t="s">
        <v>227</v>
      </c>
    </row>
    <row r="140" spans="1:65" s="2" customFormat="1" ht="24.15" customHeight="1">
      <c r="A140" s="26"/>
      <c r="B140" s="144"/>
      <c r="C140" s="158" t="s">
        <v>228</v>
      </c>
      <c r="D140" s="158" t="s">
        <v>285</v>
      </c>
      <c r="E140" s="159" t="s">
        <v>1275</v>
      </c>
      <c r="F140" s="160" t="s">
        <v>1276</v>
      </c>
      <c r="G140" s="161" t="s">
        <v>314</v>
      </c>
      <c r="H140" s="162">
        <v>31.4</v>
      </c>
      <c r="I140" s="163">
        <v>2.1</v>
      </c>
      <c r="J140" s="163">
        <f t="shared" si="10"/>
        <v>65.94</v>
      </c>
      <c r="K140" s="164"/>
      <c r="L140" s="165"/>
      <c r="M140" s="166" t="s">
        <v>1</v>
      </c>
      <c r="N140" s="167" t="s">
        <v>35</v>
      </c>
      <c r="O140" s="154">
        <v>0</v>
      </c>
      <c r="P140" s="154">
        <f t="shared" si="11"/>
        <v>0</v>
      </c>
      <c r="Q140" s="154">
        <v>4.2999999999999999E-4</v>
      </c>
      <c r="R140" s="154">
        <f t="shared" si="12"/>
        <v>1.3501999999999998E-2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191</v>
      </c>
      <c r="AT140" s="156" t="s">
        <v>285</v>
      </c>
      <c r="AU140" s="156" t="s">
        <v>182</v>
      </c>
      <c r="AY140" s="14" t="s">
        <v>175</v>
      </c>
      <c r="BE140" s="157">
        <f t="shared" si="14"/>
        <v>0</v>
      </c>
      <c r="BF140" s="157">
        <f t="shared" si="15"/>
        <v>65.94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182</v>
      </c>
      <c r="BK140" s="157">
        <f t="shared" si="19"/>
        <v>65.94</v>
      </c>
      <c r="BL140" s="14" t="s">
        <v>181</v>
      </c>
      <c r="BM140" s="156" t="s">
        <v>232</v>
      </c>
    </row>
    <row r="141" spans="1:65" s="2" customFormat="1" ht="33" customHeight="1">
      <c r="A141" s="26"/>
      <c r="B141" s="144"/>
      <c r="C141" s="145" t="s">
        <v>205</v>
      </c>
      <c r="D141" s="145" t="s">
        <v>177</v>
      </c>
      <c r="E141" s="146" t="s">
        <v>1277</v>
      </c>
      <c r="F141" s="147" t="s">
        <v>1278</v>
      </c>
      <c r="G141" s="148" t="s">
        <v>314</v>
      </c>
      <c r="H141" s="149">
        <v>5.0999999999999996</v>
      </c>
      <c r="I141" s="150">
        <v>0.59</v>
      </c>
      <c r="J141" s="150">
        <f t="shared" si="10"/>
        <v>3.01</v>
      </c>
      <c r="K141" s="151"/>
      <c r="L141" s="27"/>
      <c r="M141" s="152" t="s">
        <v>1</v>
      </c>
      <c r="N141" s="153" t="s">
        <v>35</v>
      </c>
      <c r="O141" s="154">
        <v>3.5999999999999997E-2</v>
      </c>
      <c r="P141" s="154">
        <f t="shared" si="11"/>
        <v>0.18359999999999999</v>
      </c>
      <c r="Q141" s="154">
        <v>0</v>
      </c>
      <c r="R141" s="154">
        <f t="shared" si="12"/>
        <v>0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181</v>
      </c>
      <c r="AT141" s="156" t="s">
        <v>177</v>
      </c>
      <c r="AU141" s="156" t="s">
        <v>182</v>
      </c>
      <c r="AY141" s="14" t="s">
        <v>175</v>
      </c>
      <c r="BE141" s="157">
        <f t="shared" si="14"/>
        <v>0</v>
      </c>
      <c r="BF141" s="157">
        <f t="shared" si="15"/>
        <v>3.01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4" t="s">
        <v>182</v>
      </c>
      <c r="BK141" s="157">
        <f t="shared" si="19"/>
        <v>3.01</v>
      </c>
      <c r="BL141" s="14" t="s">
        <v>181</v>
      </c>
      <c r="BM141" s="156" t="s">
        <v>235</v>
      </c>
    </row>
    <row r="142" spans="1:65" s="2" customFormat="1" ht="24.15" customHeight="1">
      <c r="A142" s="26"/>
      <c r="B142" s="144"/>
      <c r="C142" s="158" t="s">
        <v>236</v>
      </c>
      <c r="D142" s="158" t="s">
        <v>285</v>
      </c>
      <c r="E142" s="159" t="s">
        <v>1279</v>
      </c>
      <c r="F142" s="160" t="s">
        <v>1280</v>
      </c>
      <c r="G142" s="161" t="s">
        <v>314</v>
      </c>
      <c r="H142" s="162">
        <v>5.0999999999999996</v>
      </c>
      <c r="I142" s="163">
        <v>4.9800000000000004</v>
      </c>
      <c r="J142" s="163">
        <f t="shared" si="10"/>
        <v>25.4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1"/>
        <v>0</v>
      </c>
      <c r="Q142" s="154">
        <v>1.0499999999999999E-3</v>
      </c>
      <c r="R142" s="154">
        <f t="shared" si="12"/>
        <v>5.3549999999999995E-3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191</v>
      </c>
      <c r="AT142" s="156" t="s">
        <v>285</v>
      </c>
      <c r="AU142" s="156" t="s">
        <v>182</v>
      </c>
      <c r="AY142" s="14" t="s">
        <v>175</v>
      </c>
      <c r="BE142" s="157">
        <f t="shared" si="14"/>
        <v>0</v>
      </c>
      <c r="BF142" s="157">
        <f t="shared" si="15"/>
        <v>25.4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182</v>
      </c>
      <c r="BK142" s="157">
        <f t="shared" si="19"/>
        <v>25.4</v>
      </c>
      <c r="BL142" s="14" t="s">
        <v>181</v>
      </c>
      <c r="BM142" s="156" t="s">
        <v>239</v>
      </c>
    </row>
    <row r="143" spans="1:65" s="2" customFormat="1" ht="24.15" customHeight="1">
      <c r="A143" s="26"/>
      <c r="B143" s="144"/>
      <c r="C143" s="158" t="s">
        <v>210</v>
      </c>
      <c r="D143" s="158" t="s">
        <v>285</v>
      </c>
      <c r="E143" s="159" t="s">
        <v>1281</v>
      </c>
      <c r="F143" s="160" t="s">
        <v>1282</v>
      </c>
      <c r="G143" s="161" t="s">
        <v>254</v>
      </c>
      <c r="H143" s="162">
        <v>0.34200000000000003</v>
      </c>
      <c r="I143" s="163">
        <v>9.34</v>
      </c>
      <c r="J143" s="163">
        <f t="shared" si="10"/>
        <v>3.19</v>
      </c>
      <c r="K143" s="164"/>
      <c r="L143" s="165"/>
      <c r="M143" s="166" t="s">
        <v>1</v>
      </c>
      <c r="N143" s="167" t="s">
        <v>35</v>
      </c>
      <c r="O143" s="154">
        <v>0</v>
      </c>
      <c r="P143" s="154">
        <f t="shared" si="11"/>
        <v>0</v>
      </c>
      <c r="Q143" s="154">
        <v>2.7999999999999998E-4</v>
      </c>
      <c r="R143" s="154">
        <f t="shared" si="12"/>
        <v>9.5760000000000005E-5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191</v>
      </c>
      <c r="AT143" s="156" t="s">
        <v>285</v>
      </c>
      <c r="AU143" s="156" t="s">
        <v>182</v>
      </c>
      <c r="AY143" s="14" t="s">
        <v>175</v>
      </c>
      <c r="BE143" s="157">
        <f t="shared" si="14"/>
        <v>0</v>
      </c>
      <c r="BF143" s="157">
        <f t="shared" si="15"/>
        <v>3.19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182</v>
      </c>
      <c r="BK143" s="157">
        <f t="shared" si="19"/>
        <v>3.19</v>
      </c>
      <c r="BL143" s="14" t="s">
        <v>181</v>
      </c>
      <c r="BM143" s="156" t="s">
        <v>242</v>
      </c>
    </row>
    <row r="144" spans="1:65" s="2" customFormat="1" ht="24.15" customHeight="1">
      <c r="A144" s="26"/>
      <c r="B144" s="144"/>
      <c r="C144" s="145" t="s">
        <v>244</v>
      </c>
      <c r="D144" s="145" t="s">
        <v>177</v>
      </c>
      <c r="E144" s="146" t="s">
        <v>1283</v>
      </c>
      <c r="F144" s="147" t="s">
        <v>1284</v>
      </c>
      <c r="G144" s="148" t="s">
        <v>254</v>
      </c>
      <c r="H144" s="149">
        <v>1</v>
      </c>
      <c r="I144" s="150">
        <v>5.28</v>
      </c>
      <c r="J144" s="150">
        <f t="shared" si="10"/>
        <v>5.28</v>
      </c>
      <c r="K144" s="151"/>
      <c r="L144" s="27"/>
      <c r="M144" s="152" t="s">
        <v>1</v>
      </c>
      <c r="N144" s="153" t="s">
        <v>35</v>
      </c>
      <c r="O144" s="154">
        <v>0.36299999999999999</v>
      </c>
      <c r="P144" s="154">
        <f t="shared" si="11"/>
        <v>0.36299999999999999</v>
      </c>
      <c r="Q144" s="154">
        <v>2.0000000000000002E-5</v>
      </c>
      <c r="R144" s="154">
        <f t="shared" si="12"/>
        <v>2.0000000000000002E-5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181</v>
      </c>
      <c r="AT144" s="156" t="s">
        <v>177</v>
      </c>
      <c r="AU144" s="156" t="s">
        <v>182</v>
      </c>
      <c r="AY144" s="14" t="s">
        <v>175</v>
      </c>
      <c r="BE144" s="157">
        <f t="shared" si="14"/>
        <v>0</v>
      </c>
      <c r="BF144" s="157">
        <f t="shared" si="15"/>
        <v>5.28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182</v>
      </c>
      <c r="BK144" s="157">
        <f t="shared" si="19"/>
        <v>5.28</v>
      </c>
      <c r="BL144" s="14" t="s">
        <v>181</v>
      </c>
      <c r="BM144" s="156" t="s">
        <v>247</v>
      </c>
    </row>
    <row r="145" spans="1:65" s="2" customFormat="1" ht="21.75" customHeight="1">
      <c r="A145" s="26"/>
      <c r="B145" s="144"/>
      <c r="C145" s="158" t="s">
        <v>7</v>
      </c>
      <c r="D145" s="158" t="s">
        <v>285</v>
      </c>
      <c r="E145" s="159" t="s">
        <v>1285</v>
      </c>
      <c r="F145" s="160" t="s">
        <v>1286</v>
      </c>
      <c r="G145" s="161" t="s">
        <v>254</v>
      </c>
      <c r="H145" s="162">
        <v>1</v>
      </c>
      <c r="I145" s="163">
        <v>12.48</v>
      </c>
      <c r="J145" s="163">
        <f t="shared" si="10"/>
        <v>12.48</v>
      </c>
      <c r="K145" s="164"/>
      <c r="L145" s="165"/>
      <c r="M145" s="166" t="s">
        <v>1</v>
      </c>
      <c r="N145" s="167" t="s">
        <v>35</v>
      </c>
      <c r="O145" s="154">
        <v>0</v>
      </c>
      <c r="P145" s="154">
        <f t="shared" si="11"/>
        <v>0</v>
      </c>
      <c r="Q145" s="154">
        <v>2.4000000000000001E-4</v>
      </c>
      <c r="R145" s="154">
        <f t="shared" si="12"/>
        <v>2.4000000000000001E-4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191</v>
      </c>
      <c r="AT145" s="156" t="s">
        <v>285</v>
      </c>
      <c r="AU145" s="156" t="s">
        <v>182</v>
      </c>
      <c r="AY145" s="14" t="s">
        <v>175</v>
      </c>
      <c r="BE145" s="157">
        <f t="shared" si="14"/>
        <v>0</v>
      </c>
      <c r="BF145" s="157">
        <f t="shared" si="15"/>
        <v>12.48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4" t="s">
        <v>182</v>
      </c>
      <c r="BK145" s="157">
        <f t="shared" si="19"/>
        <v>12.48</v>
      </c>
      <c r="BL145" s="14" t="s">
        <v>181</v>
      </c>
      <c r="BM145" s="156" t="s">
        <v>250</v>
      </c>
    </row>
    <row r="146" spans="1:65" s="2" customFormat="1" ht="24.15" customHeight="1">
      <c r="A146" s="26"/>
      <c r="B146" s="144"/>
      <c r="C146" s="145" t="s">
        <v>251</v>
      </c>
      <c r="D146" s="145" t="s">
        <v>177</v>
      </c>
      <c r="E146" s="146" t="s">
        <v>1287</v>
      </c>
      <c r="F146" s="147" t="s">
        <v>1288</v>
      </c>
      <c r="G146" s="148" t="s">
        <v>254</v>
      </c>
      <c r="H146" s="149">
        <v>1</v>
      </c>
      <c r="I146" s="150">
        <v>16.059999999999999</v>
      </c>
      <c r="J146" s="150">
        <f t="shared" si="10"/>
        <v>16.059999999999999</v>
      </c>
      <c r="K146" s="151"/>
      <c r="L146" s="27"/>
      <c r="M146" s="152" t="s">
        <v>1</v>
      </c>
      <c r="N146" s="153" t="s">
        <v>35</v>
      </c>
      <c r="O146" s="154">
        <v>1.208</v>
      </c>
      <c r="P146" s="154">
        <f t="shared" si="11"/>
        <v>1.208</v>
      </c>
      <c r="Q146" s="154">
        <v>6.7745999999999995E-4</v>
      </c>
      <c r="R146" s="154">
        <f t="shared" si="12"/>
        <v>6.7745999999999995E-4</v>
      </c>
      <c r="S146" s="154">
        <v>0</v>
      </c>
      <c r="T146" s="155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181</v>
      </c>
      <c r="AT146" s="156" t="s">
        <v>177</v>
      </c>
      <c r="AU146" s="156" t="s">
        <v>182</v>
      </c>
      <c r="AY146" s="14" t="s">
        <v>175</v>
      </c>
      <c r="BE146" s="157">
        <f t="shared" si="14"/>
        <v>0</v>
      </c>
      <c r="BF146" s="157">
        <f t="shared" si="15"/>
        <v>16.059999999999999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4" t="s">
        <v>182</v>
      </c>
      <c r="BK146" s="157">
        <f t="shared" si="19"/>
        <v>16.059999999999999</v>
      </c>
      <c r="BL146" s="14" t="s">
        <v>181</v>
      </c>
      <c r="BM146" s="156" t="s">
        <v>255</v>
      </c>
    </row>
    <row r="147" spans="1:65" s="2" customFormat="1" ht="16.5" customHeight="1">
      <c r="A147" s="26"/>
      <c r="B147" s="144"/>
      <c r="C147" s="158" t="s">
        <v>217</v>
      </c>
      <c r="D147" s="158" t="s">
        <v>285</v>
      </c>
      <c r="E147" s="159" t="s">
        <v>1289</v>
      </c>
      <c r="F147" s="160" t="s">
        <v>1290</v>
      </c>
      <c r="G147" s="161" t="s">
        <v>254</v>
      </c>
      <c r="H147" s="162">
        <v>1</v>
      </c>
      <c r="I147" s="163">
        <v>20.59</v>
      </c>
      <c r="J147" s="163">
        <f t="shared" si="10"/>
        <v>20.59</v>
      </c>
      <c r="K147" s="164"/>
      <c r="L147" s="165"/>
      <c r="M147" s="166" t="s">
        <v>1</v>
      </c>
      <c r="N147" s="167" t="s">
        <v>35</v>
      </c>
      <c r="O147" s="154">
        <v>0</v>
      </c>
      <c r="P147" s="154">
        <f t="shared" si="11"/>
        <v>0</v>
      </c>
      <c r="Q147" s="154">
        <v>6.3E-3</v>
      </c>
      <c r="R147" s="154">
        <f t="shared" si="12"/>
        <v>6.3E-3</v>
      </c>
      <c r="S147" s="154">
        <v>0</v>
      </c>
      <c r="T147" s="155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191</v>
      </c>
      <c r="AT147" s="156" t="s">
        <v>285</v>
      </c>
      <c r="AU147" s="156" t="s">
        <v>182</v>
      </c>
      <c r="AY147" s="14" t="s">
        <v>175</v>
      </c>
      <c r="BE147" s="157">
        <f t="shared" si="14"/>
        <v>0</v>
      </c>
      <c r="BF147" s="157">
        <f t="shared" si="15"/>
        <v>20.59</v>
      </c>
      <c r="BG147" s="157">
        <f t="shared" si="16"/>
        <v>0</v>
      </c>
      <c r="BH147" s="157">
        <f t="shared" si="17"/>
        <v>0</v>
      </c>
      <c r="BI147" s="157">
        <f t="shared" si="18"/>
        <v>0</v>
      </c>
      <c r="BJ147" s="14" t="s">
        <v>182</v>
      </c>
      <c r="BK147" s="157">
        <f t="shared" si="19"/>
        <v>20.59</v>
      </c>
      <c r="BL147" s="14" t="s">
        <v>181</v>
      </c>
      <c r="BM147" s="156" t="s">
        <v>258</v>
      </c>
    </row>
    <row r="148" spans="1:65" s="2" customFormat="1" ht="24.15" customHeight="1">
      <c r="A148" s="26"/>
      <c r="B148" s="144"/>
      <c r="C148" s="145" t="s">
        <v>259</v>
      </c>
      <c r="D148" s="145" t="s">
        <v>177</v>
      </c>
      <c r="E148" s="146" t="s">
        <v>1291</v>
      </c>
      <c r="F148" s="147" t="s">
        <v>1292</v>
      </c>
      <c r="G148" s="148" t="s">
        <v>254</v>
      </c>
      <c r="H148" s="149">
        <v>1</v>
      </c>
      <c r="I148" s="150">
        <v>41.1</v>
      </c>
      <c r="J148" s="150">
        <f t="shared" si="10"/>
        <v>41.1</v>
      </c>
      <c r="K148" s="151"/>
      <c r="L148" s="27"/>
      <c r="M148" s="152" t="s">
        <v>1</v>
      </c>
      <c r="N148" s="153" t="s">
        <v>35</v>
      </c>
      <c r="O148" s="154">
        <v>3.3210000000000002</v>
      </c>
      <c r="P148" s="154">
        <f t="shared" si="11"/>
        <v>3.3210000000000002</v>
      </c>
      <c r="Q148" s="154">
        <v>0</v>
      </c>
      <c r="R148" s="154">
        <f t="shared" si="12"/>
        <v>0</v>
      </c>
      <c r="S148" s="154">
        <v>0</v>
      </c>
      <c r="T148" s="155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181</v>
      </c>
      <c r="AT148" s="156" t="s">
        <v>177</v>
      </c>
      <c r="AU148" s="156" t="s">
        <v>182</v>
      </c>
      <c r="AY148" s="14" t="s">
        <v>175</v>
      </c>
      <c r="BE148" s="157">
        <f t="shared" si="14"/>
        <v>0</v>
      </c>
      <c r="BF148" s="157">
        <f t="shared" si="15"/>
        <v>41.1</v>
      </c>
      <c r="BG148" s="157">
        <f t="shared" si="16"/>
        <v>0</v>
      </c>
      <c r="BH148" s="157">
        <f t="shared" si="17"/>
        <v>0</v>
      </c>
      <c r="BI148" s="157">
        <f t="shared" si="18"/>
        <v>0</v>
      </c>
      <c r="BJ148" s="14" t="s">
        <v>182</v>
      </c>
      <c r="BK148" s="157">
        <f t="shared" si="19"/>
        <v>41.1</v>
      </c>
      <c r="BL148" s="14" t="s">
        <v>181</v>
      </c>
      <c r="BM148" s="156" t="s">
        <v>262</v>
      </c>
    </row>
    <row r="149" spans="1:65" s="2" customFormat="1" ht="24.15" customHeight="1">
      <c r="A149" s="26"/>
      <c r="B149" s="144"/>
      <c r="C149" s="158" t="s">
        <v>220</v>
      </c>
      <c r="D149" s="158" t="s">
        <v>285</v>
      </c>
      <c r="E149" s="159" t="s">
        <v>1293</v>
      </c>
      <c r="F149" s="160" t="s">
        <v>1294</v>
      </c>
      <c r="G149" s="161" t="s">
        <v>254</v>
      </c>
      <c r="H149" s="162">
        <v>1</v>
      </c>
      <c r="I149" s="163">
        <v>47.88</v>
      </c>
      <c r="J149" s="163">
        <f t="shared" si="10"/>
        <v>47.88</v>
      </c>
      <c r="K149" s="164"/>
      <c r="L149" s="165"/>
      <c r="M149" s="166" t="s">
        <v>1</v>
      </c>
      <c r="N149" s="167" t="s">
        <v>35</v>
      </c>
      <c r="O149" s="154">
        <v>0</v>
      </c>
      <c r="P149" s="154">
        <f t="shared" si="11"/>
        <v>0</v>
      </c>
      <c r="Q149" s="154">
        <v>2.5000000000000001E-3</v>
      </c>
      <c r="R149" s="154">
        <f t="shared" si="12"/>
        <v>2.5000000000000001E-3</v>
      </c>
      <c r="S149" s="154">
        <v>0</v>
      </c>
      <c r="T149" s="155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191</v>
      </c>
      <c r="AT149" s="156" t="s">
        <v>285</v>
      </c>
      <c r="AU149" s="156" t="s">
        <v>182</v>
      </c>
      <c r="AY149" s="14" t="s">
        <v>175</v>
      </c>
      <c r="BE149" s="157">
        <f t="shared" si="14"/>
        <v>0</v>
      </c>
      <c r="BF149" s="157">
        <f t="shared" si="15"/>
        <v>47.88</v>
      </c>
      <c r="BG149" s="157">
        <f t="shared" si="16"/>
        <v>0</v>
      </c>
      <c r="BH149" s="157">
        <f t="shared" si="17"/>
        <v>0</v>
      </c>
      <c r="BI149" s="157">
        <f t="shared" si="18"/>
        <v>0</v>
      </c>
      <c r="BJ149" s="14" t="s">
        <v>182</v>
      </c>
      <c r="BK149" s="157">
        <f t="shared" si="19"/>
        <v>47.88</v>
      </c>
      <c r="BL149" s="14" t="s">
        <v>181</v>
      </c>
      <c r="BM149" s="156" t="s">
        <v>265</v>
      </c>
    </row>
    <row r="150" spans="1:65" s="2" customFormat="1" ht="24.15" customHeight="1">
      <c r="A150" s="26"/>
      <c r="B150" s="144"/>
      <c r="C150" s="145" t="s">
        <v>267</v>
      </c>
      <c r="D150" s="145" t="s">
        <v>177</v>
      </c>
      <c r="E150" s="146" t="s">
        <v>1295</v>
      </c>
      <c r="F150" s="147" t="s">
        <v>1296</v>
      </c>
      <c r="G150" s="148" t="s">
        <v>314</v>
      </c>
      <c r="H150" s="149">
        <v>36.5</v>
      </c>
      <c r="I150" s="150">
        <v>2.73</v>
      </c>
      <c r="J150" s="150">
        <f t="shared" si="10"/>
        <v>99.65</v>
      </c>
      <c r="K150" s="151"/>
      <c r="L150" s="27"/>
      <c r="M150" s="152" t="s">
        <v>1</v>
      </c>
      <c r="N150" s="153" t="s">
        <v>35</v>
      </c>
      <c r="O150" s="154">
        <v>0.19</v>
      </c>
      <c r="P150" s="154">
        <f t="shared" si="11"/>
        <v>6.9350000000000005</v>
      </c>
      <c r="Q150" s="154">
        <v>0</v>
      </c>
      <c r="R150" s="154">
        <f t="shared" si="12"/>
        <v>0</v>
      </c>
      <c r="S150" s="154">
        <v>0</v>
      </c>
      <c r="T150" s="155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181</v>
      </c>
      <c r="AT150" s="156" t="s">
        <v>177</v>
      </c>
      <c r="AU150" s="156" t="s">
        <v>182</v>
      </c>
      <c r="AY150" s="14" t="s">
        <v>175</v>
      </c>
      <c r="BE150" s="157">
        <f t="shared" si="14"/>
        <v>0</v>
      </c>
      <c r="BF150" s="157">
        <f t="shared" si="15"/>
        <v>99.65</v>
      </c>
      <c r="BG150" s="157">
        <f t="shared" si="16"/>
        <v>0</v>
      </c>
      <c r="BH150" s="157">
        <f t="shared" si="17"/>
        <v>0</v>
      </c>
      <c r="BI150" s="157">
        <f t="shared" si="18"/>
        <v>0</v>
      </c>
      <c r="BJ150" s="14" t="s">
        <v>182</v>
      </c>
      <c r="BK150" s="157">
        <f t="shared" si="19"/>
        <v>99.65</v>
      </c>
      <c r="BL150" s="14" t="s">
        <v>181</v>
      </c>
      <c r="BM150" s="156" t="s">
        <v>270</v>
      </c>
    </row>
    <row r="151" spans="1:65" s="2" customFormat="1" ht="24.15" customHeight="1">
      <c r="A151" s="26"/>
      <c r="B151" s="144"/>
      <c r="C151" s="145" t="s">
        <v>224</v>
      </c>
      <c r="D151" s="145" t="s">
        <v>177</v>
      </c>
      <c r="E151" s="146" t="s">
        <v>1297</v>
      </c>
      <c r="F151" s="147" t="s">
        <v>1298</v>
      </c>
      <c r="G151" s="148" t="s">
        <v>314</v>
      </c>
      <c r="H151" s="149">
        <v>36.5</v>
      </c>
      <c r="I151" s="150">
        <v>0.59</v>
      </c>
      <c r="J151" s="150">
        <f t="shared" si="10"/>
        <v>21.54</v>
      </c>
      <c r="K151" s="151"/>
      <c r="L151" s="27"/>
      <c r="M151" s="152" t="s">
        <v>1</v>
      </c>
      <c r="N151" s="153" t="s">
        <v>35</v>
      </c>
      <c r="O151" s="154">
        <v>4.1000000000000002E-2</v>
      </c>
      <c r="P151" s="154">
        <f t="shared" si="11"/>
        <v>1.4965000000000002</v>
      </c>
      <c r="Q151" s="154">
        <v>0</v>
      </c>
      <c r="R151" s="154">
        <f t="shared" si="12"/>
        <v>0</v>
      </c>
      <c r="S151" s="154">
        <v>0</v>
      </c>
      <c r="T151" s="155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181</v>
      </c>
      <c r="AT151" s="156" t="s">
        <v>177</v>
      </c>
      <c r="AU151" s="156" t="s">
        <v>182</v>
      </c>
      <c r="AY151" s="14" t="s">
        <v>175</v>
      </c>
      <c r="BE151" s="157">
        <f t="shared" si="14"/>
        <v>0</v>
      </c>
      <c r="BF151" s="157">
        <f t="shared" si="15"/>
        <v>21.54</v>
      </c>
      <c r="BG151" s="157">
        <f t="shared" si="16"/>
        <v>0</v>
      </c>
      <c r="BH151" s="157">
        <f t="shared" si="17"/>
        <v>0</v>
      </c>
      <c r="BI151" s="157">
        <f t="shared" si="18"/>
        <v>0</v>
      </c>
      <c r="BJ151" s="14" t="s">
        <v>182</v>
      </c>
      <c r="BK151" s="157">
        <f t="shared" si="19"/>
        <v>21.54</v>
      </c>
      <c r="BL151" s="14" t="s">
        <v>181</v>
      </c>
      <c r="BM151" s="156" t="s">
        <v>273</v>
      </c>
    </row>
    <row r="152" spans="1:65" s="2" customFormat="1" ht="24.15" customHeight="1">
      <c r="A152" s="26"/>
      <c r="B152" s="144"/>
      <c r="C152" s="145" t="s">
        <v>274</v>
      </c>
      <c r="D152" s="145" t="s">
        <v>177</v>
      </c>
      <c r="E152" s="146" t="s">
        <v>1299</v>
      </c>
      <c r="F152" s="147" t="s">
        <v>1300</v>
      </c>
      <c r="G152" s="148" t="s">
        <v>254</v>
      </c>
      <c r="H152" s="149">
        <v>1</v>
      </c>
      <c r="I152" s="150">
        <v>59.02</v>
      </c>
      <c r="J152" s="150">
        <f t="shared" si="10"/>
        <v>59.02</v>
      </c>
      <c r="K152" s="151"/>
      <c r="L152" s="27"/>
      <c r="M152" s="152" t="s">
        <v>1</v>
      </c>
      <c r="N152" s="153" t="s">
        <v>35</v>
      </c>
      <c r="O152" s="154">
        <v>3.7789999999999999</v>
      </c>
      <c r="P152" s="154">
        <f t="shared" si="11"/>
        <v>3.7789999999999999</v>
      </c>
      <c r="Q152" s="154">
        <v>0</v>
      </c>
      <c r="R152" s="154">
        <f t="shared" si="12"/>
        <v>0</v>
      </c>
      <c r="S152" s="154">
        <v>0</v>
      </c>
      <c r="T152" s="155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181</v>
      </c>
      <c r="AT152" s="156" t="s">
        <v>177</v>
      </c>
      <c r="AU152" s="156" t="s">
        <v>182</v>
      </c>
      <c r="AY152" s="14" t="s">
        <v>175</v>
      </c>
      <c r="BE152" s="157">
        <f t="shared" si="14"/>
        <v>0</v>
      </c>
      <c r="BF152" s="157">
        <f t="shared" si="15"/>
        <v>59.02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4" t="s">
        <v>182</v>
      </c>
      <c r="BK152" s="157">
        <f t="shared" si="19"/>
        <v>59.02</v>
      </c>
      <c r="BL152" s="14" t="s">
        <v>181</v>
      </c>
      <c r="BM152" s="156" t="s">
        <v>277</v>
      </c>
    </row>
    <row r="153" spans="1:65" s="2" customFormat="1" ht="37.799999999999997" customHeight="1">
      <c r="A153" s="26"/>
      <c r="B153" s="144"/>
      <c r="C153" s="158" t="s">
        <v>227</v>
      </c>
      <c r="D153" s="158" t="s">
        <v>285</v>
      </c>
      <c r="E153" s="159" t="s">
        <v>1301</v>
      </c>
      <c r="F153" s="160" t="s">
        <v>1302</v>
      </c>
      <c r="G153" s="161" t="s">
        <v>254</v>
      </c>
      <c r="H153" s="162">
        <v>1</v>
      </c>
      <c r="I153" s="163">
        <v>1474.13</v>
      </c>
      <c r="J153" s="163">
        <f t="shared" si="10"/>
        <v>1474.13</v>
      </c>
      <c r="K153" s="164"/>
      <c r="L153" s="165"/>
      <c r="M153" s="166" t="s">
        <v>1</v>
      </c>
      <c r="N153" s="167" t="s">
        <v>35</v>
      </c>
      <c r="O153" s="154">
        <v>0</v>
      </c>
      <c r="P153" s="154">
        <f t="shared" si="11"/>
        <v>0</v>
      </c>
      <c r="Q153" s="154">
        <v>5.4</v>
      </c>
      <c r="R153" s="154">
        <f t="shared" si="12"/>
        <v>5.4</v>
      </c>
      <c r="S153" s="154">
        <v>0</v>
      </c>
      <c r="T153" s="155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191</v>
      </c>
      <c r="AT153" s="156" t="s">
        <v>285</v>
      </c>
      <c r="AU153" s="156" t="s">
        <v>182</v>
      </c>
      <c r="AY153" s="14" t="s">
        <v>175</v>
      </c>
      <c r="BE153" s="157">
        <f t="shared" si="14"/>
        <v>0</v>
      </c>
      <c r="BF153" s="157">
        <f t="shared" si="15"/>
        <v>1474.13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4" t="s">
        <v>182</v>
      </c>
      <c r="BK153" s="157">
        <f t="shared" si="19"/>
        <v>1474.13</v>
      </c>
      <c r="BL153" s="14" t="s">
        <v>181</v>
      </c>
      <c r="BM153" s="156" t="s">
        <v>280</v>
      </c>
    </row>
    <row r="154" spans="1:65" s="2" customFormat="1" ht="16.5" customHeight="1">
      <c r="A154" s="26"/>
      <c r="B154" s="144"/>
      <c r="C154" s="145" t="s">
        <v>281</v>
      </c>
      <c r="D154" s="145" t="s">
        <v>177</v>
      </c>
      <c r="E154" s="146" t="s">
        <v>1303</v>
      </c>
      <c r="F154" s="147" t="s">
        <v>1304</v>
      </c>
      <c r="G154" s="148" t="s">
        <v>254</v>
      </c>
      <c r="H154" s="149">
        <v>1</v>
      </c>
      <c r="I154" s="150">
        <v>18.600000000000001</v>
      </c>
      <c r="J154" s="150">
        <f t="shared" si="10"/>
        <v>18.600000000000001</v>
      </c>
      <c r="K154" s="151"/>
      <c r="L154" s="27"/>
      <c r="M154" s="152" t="s">
        <v>1</v>
      </c>
      <c r="N154" s="153" t="s">
        <v>35</v>
      </c>
      <c r="O154" s="154">
        <v>0.81599999999999995</v>
      </c>
      <c r="P154" s="154">
        <f t="shared" si="11"/>
        <v>0.81599999999999995</v>
      </c>
      <c r="Q154" s="154">
        <v>0.10419100000000001</v>
      </c>
      <c r="R154" s="154">
        <f t="shared" si="12"/>
        <v>0.10419100000000001</v>
      </c>
      <c r="S154" s="154">
        <v>0</v>
      </c>
      <c r="T154" s="155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181</v>
      </c>
      <c r="AT154" s="156" t="s">
        <v>177</v>
      </c>
      <c r="AU154" s="156" t="s">
        <v>182</v>
      </c>
      <c r="AY154" s="14" t="s">
        <v>175</v>
      </c>
      <c r="BE154" s="157">
        <f t="shared" si="14"/>
        <v>0</v>
      </c>
      <c r="BF154" s="157">
        <f t="shared" si="15"/>
        <v>18.600000000000001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4" t="s">
        <v>182</v>
      </c>
      <c r="BK154" s="157">
        <f t="shared" si="19"/>
        <v>18.600000000000001</v>
      </c>
      <c r="BL154" s="14" t="s">
        <v>181</v>
      </c>
      <c r="BM154" s="156" t="s">
        <v>284</v>
      </c>
    </row>
    <row r="155" spans="1:65" s="2" customFormat="1" ht="16.5" customHeight="1">
      <c r="A155" s="26"/>
      <c r="B155" s="144"/>
      <c r="C155" s="158" t="s">
        <v>232</v>
      </c>
      <c r="D155" s="158" t="s">
        <v>285</v>
      </c>
      <c r="E155" s="159" t="s">
        <v>1305</v>
      </c>
      <c r="F155" s="160" t="s">
        <v>1306</v>
      </c>
      <c r="G155" s="161" t="s">
        <v>254</v>
      </c>
      <c r="H155" s="162">
        <v>1</v>
      </c>
      <c r="I155" s="163">
        <v>18.739999999999998</v>
      </c>
      <c r="J155" s="163">
        <f t="shared" si="10"/>
        <v>18.739999999999998</v>
      </c>
      <c r="K155" s="164"/>
      <c r="L155" s="165"/>
      <c r="M155" s="166" t="s">
        <v>1</v>
      </c>
      <c r="N155" s="167" t="s">
        <v>35</v>
      </c>
      <c r="O155" s="154">
        <v>0</v>
      </c>
      <c r="P155" s="154">
        <f t="shared" si="11"/>
        <v>0</v>
      </c>
      <c r="Q155" s="154">
        <v>1.6E-2</v>
      </c>
      <c r="R155" s="154">
        <f t="shared" si="12"/>
        <v>1.6E-2</v>
      </c>
      <c r="S155" s="154">
        <v>0</v>
      </c>
      <c r="T155" s="155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191</v>
      </c>
      <c r="AT155" s="156" t="s">
        <v>285</v>
      </c>
      <c r="AU155" s="156" t="s">
        <v>182</v>
      </c>
      <c r="AY155" s="14" t="s">
        <v>175</v>
      </c>
      <c r="BE155" s="157">
        <f t="shared" si="14"/>
        <v>0</v>
      </c>
      <c r="BF155" s="157">
        <f t="shared" si="15"/>
        <v>18.739999999999998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4" t="s">
        <v>182</v>
      </c>
      <c r="BK155" s="157">
        <f t="shared" si="19"/>
        <v>18.739999999999998</v>
      </c>
      <c r="BL155" s="14" t="s">
        <v>181</v>
      </c>
      <c r="BM155" s="156" t="s">
        <v>288</v>
      </c>
    </row>
    <row r="156" spans="1:65" s="2" customFormat="1" ht="16.5" customHeight="1">
      <c r="A156" s="26"/>
      <c r="B156" s="144"/>
      <c r="C156" s="145" t="s">
        <v>290</v>
      </c>
      <c r="D156" s="145" t="s">
        <v>177</v>
      </c>
      <c r="E156" s="146" t="s">
        <v>1307</v>
      </c>
      <c r="F156" s="147" t="s">
        <v>1308</v>
      </c>
      <c r="G156" s="148" t="s">
        <v>254</v>
      </c>
      <c r="H156" s="149">
        <v>1</v>
      </c>
      <c r="I156" s="150">
        <v>37.06</v>
      </c>
      <c r="J156" s="150">
        <f t="shared" si="10"/>
        <v>37.06</v>
      </c>
      <c r="K156" s="151"/>
      <c r="L156" s="27"/>
      <c r="M156" s="152" t="s">
        <v>1</v>
      </c>
      <c r="N156" s="153" t="s">
        <v>35</v>
      </c>
      <c r="O156" s="154">
        <v>1.1180000000000001</v>
      </c>
      <c r="P156" s="154">
        <f t="shared" si="11"/>
        <v>1.1180000000000001</v>
      </c>
      <c r="Q156" s="154">
        <v>0.278256</v>
      </c>
      <c r="R156" s="154">
        <f t="shared" si="12"/>
        <v>0.278256</v>
      </c>
      <c r="S156" s="154">
        <v>0</v>
      </c>
      <c r="T156" s="155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181</v>
      </c>
      <c r="AT156" s="156" t="s">
        <v>177</v>
      </c>
      <c r="AU156" s="156" t="s">
        <v>182</v>
      </c>
      <c r="AY156" s="14" t="s">
        <v>175</v>
      </c>
      <c r="BE156" s="157">
        <f t="shared" si="14"/>
        <v>0</v>
      </c>
      <c r="BF156" s="157">
        <f t="shared" si="15"/>
        <v>37.06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4" t="s">
        <v>182</v>
      </c>
      <c r="BK156" s="157">
        <f t="shared" si="19"/>
        <v>37.06</v>
      </c>
      <c r="BL156" s="14" t="s">
        <v>181</v>
      </c>
      <c r="BM156" s="156" t="s">
        <v>293</v>
      </c>
    </row>
    <row r="157" spans="1:65" s="2" customFormat="1" ht="16.5" customHeight="1">
      <c r="A157" s="26"/>
      <c r="B157" s="144"/>
      <c r="C157" s="158" t="s">
        <v>235</v>
      </c>
      <c r="D157" s="158" t="s">
        <v>285</v>
      </c>
      <c r="E157" s="159" t="s">
        <v>1309</v>
      </c>
      <c r="F157" s="160" t="s">
        <v>1310</v>
      </c>
      <c r="G157" s="161" t="s">
        <v>254</v>
      </c>
      <c r="H157" s="162">
        <v>1</v>
      </c>
      <c r="I157" s="163">
        <v>211.66</v>
      </c>
      <c r="J157" s="163">
        <f t="shared" si="10"/>
        <v>211.66</v>
      </c>
      <c r="K157" s="164"/>
      <c r="L157" s="165"/>
      <c r="M157" s="166" t="s">
        <v>1</v>
      </c>
      <c r="N157" s="167" t="s">
        <v>35</v>
      </c>
      <c r="O157" s="154">
        <v>0</v>
      </c>
      <c r="P157" s="154">
        <f t="shared" si="11"/>
        <v>0</v>
      </c>
      <c r="Q157" s="154">
        <v>8.6400000000000005E-2</v>
      </c>
      <c r="R157" s="154">
        <f t="shared" si="12"/>
        <v>8.6400000000000005E-2</v>
      </c>
      <c r="S157" s="154">
        <v>0</v>
      </c>
      <c r="T157" s="155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191</v>
      </c>
      <c r="AT157" s="156" t="s">
        <v>285</v>
      </c>
      <c r="AU157" s="156" t="s">
        <v>182</v>
      </c>
      <c r="AY157" s="14" t="s">
        <v>175</v>
      </c>
      <c r="BE157" s="157">
        <f t="shared" si="14"/>
        <v>0</v>
      </c>
      <c r="BF157" s="157">
        <f t="shared" si="15"/>
        <v>211.66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4" t="s">
        <v>182</v>
      </c>
      <c r="BK157" s="157">
        <f t="shared" si="19"/>
        <v>211.66</v>
      </c>
      <c r="BL157" s="14" t="s">
        <v>181</v>
      </c>
      <c r="BM157" s="156" t="s">
        <v>296</v>
      </c>
    </row>
    <row r="158" spans="1:65" s="12" customFormat="1" ht="22.8" customHeight="1">
      <c r="B158" s="132"/>
      <c r="D158" s="133" t="s">
        <v>68</v>
      </c>
      <c r="E158" s="142" t="s">
        <v>355</v>
      </c>
      <c r="F158" s="142" t="s">
        <v>356</v>
      </c>
      <c r="J158" s="143">
        <f>BK158</f>
        <v>200.82</v>
      </c>
      <c r="L158" s="132"/>
      <c r="M158" s="136"/>
      <c r="N158" s="137"/>
      <c r="O158" s="137"/>
      <c r="P158" s="138">
        <f>P159</f>
        <v>31.722289999999997</v>
      </c>
      <c r="Q158" s="137"/>
      <c r="R158" s="138">
        <f>R159</f>
        <v>0</v>
      </c>
      <c r="S158" s="137"/>
      <c r="T158" s="139">
        <f>T159</f>
        <v>0</v>
      </c>
      <c r="AR158" s="133" t="s">
        <v>77</v>
      </c>
      <c r="AT158" s="140" t="s">
        <v>68</v>
      </c>
      <c r="AU158" s="140" t="s">
        <v>77</v>
      </c>
      <c r="AY158" s="133" t="s">
        <v>175</v>
      </c>
      <c r="BK158" s="141">
        <f>BK159</f>
        <v>200.82</v>
      </c>
    </row>
    <row r="159" spans="1:65" s="2" customFormat="1" ht="33" customHeight="1">
      <c r="A159" s="26"/>
      <c r="B159" s="144"/>
      <c r="C159" s="145" t="s">
        <v>297</v>
      </c>
      <c r="D159" s="145" t="s">
        <v>177</v>
      </c>
      <c r="E159" s="146" t="s">
        <v>1311</v>
      </c>
      <c r="F159" s="147" t="s">
        <v>1312</v>
      </c>
      <c r="G159" s="148" t="s">
        <v>209</v>
      </c>
      <c r="H159" s="149">
        <v>24.61</v>
      </c>
      <c r="I159" s="150">
        <v>8.16</v>
      </c>
      <c r="J159" s="150">
        <f>ROUND(I159*H159,2)</f>
        <v>200.82</v>
      </c>
      <c r="K159" s="151"/>
      <c r="L159" s="27"/>
      <c r="M159" s="168" t="s">
        <v>1</v>
      </c>
      <c r="N159" s="169" t="s">
        <v>35</v>
      </c>
      <c r="O159" s="170">
        <v>1.2889999999999999</v>
      </c>
      <c r="P159" s="170">
        <f>O159*H159</f>
        <v>31.722289999999997</v>
      </c>
      <c r="Q159" s="170">
        <v>0</v>
      </c>
      <c r="R159" s="170">
        <f>Q159*H159</f>
        <v>0</v>
      </c>
      <c r="S159" s="170">
        <v>0</v>
      </c>
      <c r="T159" s="171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181</v>
      </c>
      <c r="AT159" s="156" t="s">
        <v>177</v>
      </c>
      <c r="AU159" s="156" t="s">
        <v>182</v>
      </c>
      <c r="AY159" s="14" t="s">
        <v>175</v>
      </c>
      <c r="BE159" s="157">
        <f>IF(N159="základná",J159,0)</f>
        <v>0</v>
      </c>
      <c r="BF159" s="157">
        <f>IF(N159="znížená",J159,0)</f>
        <v>200.82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4" t="s">
        <v>182</v>
      </c>
      <c r="BK159" s="157">
        <f>ROUND(I159*H159,2)</f>
        <v>200.82</v>
      </c>
      <c r="BL159" s="14" t="s">
        <v>181</v>
      </c>
      <c r="BM159" s="156" t="s">
        <v>300</v>
      </c>
    </row>
    <row r="160" spans="1:65" s="2" customFormat="1" ht="6.9" customHeight="1">
      <c r="A160" s="26"/>
      <c r="B160" s="44"/>
      <c r="C160" s="45"/>
      <c r="D160" s="45"/>
      <c r="E160" s="45"/>
      <c r="F160" s="45"/>
      <c r="G160" s="45"/>
      <c r="H160" s="45"/>
      <c r="I160" s="45"/>
      <c r="J160" s="45"/>
      <c r="K160" s="45"/>
      <c r="L160" s="27"/>
      <c r="M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</row>
  </sheetData>
  <autoFilter ref="C120:K159" xr:uid="{00000000-0009-0000-0000-00001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BM160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116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1313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ROUND(J121, 2)</f>
        <v>3953.93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ROUND((SUM(BE121:BE159)),  2)</f>
        <v>0</v>
      </c>
      <c r="G33" s="98"/>
      <c r="H33" s="98"/>
      <c r="I33" s="99">
        <v>0.2</v>
      </c>
      <c r="J33" s="97">
        <f>ROUND(((SUM(BE121:BE159))*I33),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ROUND((SUM(BF121:BF159)),  2)</f>
        <v>3953.93</v>
      </c>
      <c r="G34" s="26"/>
      <c r="H34" s="26"/>
      <c r="I34" s="101">
        <v>0.2</v>
      </c>
      <c r="J34" s="100">
        <f>ROUND(((SUM(BF121:BF159))*I34),  2)</f>
        <v>790.79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ROUND((SUM(BG121:BG159)),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ROUND((SUM(BH121:BH159)),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ROUND((SUM(BI121:BI159)),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4744.7199999999993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SO-07B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J121</f>
        <v>3953.9300000000003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139</v>
      </c>
      <c r="E97" s="115"/>
      <c r="F97" s="115"/>
      <c r="G97" s="115"/>
      <c r="H97" s="115"/>
      <c r="I97" s="115"/>
      <c r="J97" s="116">
        <f>J122</f>
        <v>3953.9300000000003</v>
      </c>
      <c r="L97" s="113"/>
    </row>
    <row r="98" spans="1:31" s="10" customFormat="1" ht="19.95" hidden="1" customHeight="1">
      <c r="B98" s="117"/>
      <c r="D98" s="118" t="s">
        <v>140</v>
      </c>
      <c r="E98" s="119"/>
      <c r="F98" s="119"/>
      <c r="G98" s="119"/>
      <c r="H98" s="119"/>
      <c r="I98" s="119"/>
      <c r="J98" s="120">
        <f>J123</f>
        <v>1479.4400000000003</v>
      </c>
      <c r="L98" s="117"/>
    </row>
    <row r="99" spans="1:31" s="10" customFormat="1" ht="19.95" hidden="1" customHeight="1">
      <c r="B99" s="117"/>
      <c r="D99" s="118" t="s">
        <v>141</v>
      </c>
      <c r="E99" s="119"/>
      <c r="F99" s="119"/>
      <c r="G99" s="119"/>
      <c r="H99" s="119"/>
      <c r="I99" s="119"/>
      <c r="J99" s="120">
        <f>J134</f>
        <v>18.93</v>
      </c>
      <c r="L99" s="117"/>
    </row>
    <row r="100" spans="1:31" s="10" customFormat="1" ht="19.95" hidden="1" customHeight="1">
      <c r="B100" s="117"/>
      <c r="D100" s="118" t="s">
        <v>635</v>
      </c>
      <c r="E100" s="119"/>
      <c r="F100" s="119"/>
      <c r="G100" s="119"/>
      <c r="H100" s="119"/>
      <c r="I100" s="119"/>
      <c r="J100" s="120">
        <f>J136</f>
        <v>2254.7399999999998</v>
      </c>
      <c r="L100" s="117"/>
    </row>
    <row r="101" spans="1:31" s="10" customFormat="1" ht="19.95" hidden="1" customHeight="1">
      <c r="B101" s="117"/>
      <c r="D101" s="118" t="s">
        <v>146</v>
      </c>
      <c r="E101" s="119"/>
      <c r="F101" s="119"/>
      <c r="G101" s="119"/>
      <c r="H101" s="119"/>
      <c r="I101" s="119"/>
      <c r="J101" s="120">
        <f>J158</f>
        <v>200.82</v>
      </c>
      <c r="L101" s="117"/>
    </row>
    <row r="102" spans="1:31" s="2" customFormat="1" ht="21.75" hidden="1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" hidden="1" customHeight="1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ht="10.199999999999999" hidden="1"/>
    <row r="105" spans="1:31" ht="10.199999999999999" hidden="1"/>
    <row r="106" spans="1:31" ht="10.199999999999999" hidden="1"/>
    <row r="107" spans="1:31" s="2" customFormat="1" ht="6.9" customHeight="1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" customHeight="1">
      <c r="A108" s="26"/>
      <c r="B108" s="27"/>
      <c r="C108" s="18" t="s">
        <v>161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11" t="str">
        <f>E7</f>
        <v>Prestúpne Bývanie JELKA</v>
      </c>
      <c r="F111" s="212"/>
      <c r="G111" s="212"/>
      <c r="H111" s="212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132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7" t="str">
        <f>E9</f>
        <v>SO-07B - Rozpočet</v>
      </c>
      <c r="F113" s="213"/>
      <c r="G113" s="213"/>
      <c r="H113" s="213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17</v>
      </c>
      <c r="D115" s="26"/>
      <c r="E115" s="26"/>
      <c r="F115" s="21" t="str">
        <f>F12</f>
        <v xml:space="preserve"> </v>
      </c>
      <c r="G115" s="26"/>
      <c r="H115" s="26"/>
      <c r="I115" s="23" t="s">
        <v>19</v>
      </c>
      <c r="J115" s="52" t="str">
        <f>IF(J12="","",J12)</f>
        <v>1. 3. 2022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15" customHeight="1">
      <c r="A117" s="26"/>
      <c r="B117" s="27"/>
      <c r="C117" s="23" t="s">
        <v>21</v>
      </c>
      <c r="D117" s="26"/>
      <c r="E117" s="26"/>
      <c r="F117" s="21" t="str">
        <f>E15</f>
        <v xml:space="preserve"> </v>
      </c>
      <c r="G117" s="26"/>
      <c r="H117" s="26"/>
      <c r="I117" s="23" t="s">
        <v>25</v>
      </c>
      <c r="J117" s="24" t="str">
        <f>E21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15" customHeight="1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27</v>
      </c>
      <c r="J118" s="24" t="str">
        <f>E24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1"/>
      <c r="B120" s="122"/>
      <c r="C120" s="123" t="s">
        <v>162</v>
      </c>
      <c r="D120" s="124" t="s">
        <v>54</v>
      </c>
      <c r="E120" s="124" t="s">
        <v>50</v>
      </c>
      <c r="F120" s="124" t="s">
        <v>51</v>
      </c>
      <c r="G120" s="124" t="s">
        <v>163</v>
      </c>
      <c r="H120" s="124" t="s">
        <v>164</v>
      </c>
      <c r="I120" s="124" t="s">
        <v>165</v>
      </c>
      <c r="J120" s="125" t="s">
        <v>136</v>
      </c>
      <c r="K120" s="126" t="s">
        <v>166</v>
      </c>
      <c r="L120" s="127"/>
      <c r="M120" s="59" t="s">
        <v>1</v>
      </c>
      <c r="N120" s="60" t="s">
        <v>33</v>
      </c>
      <c r="O120" s="60" t="s">
        <v>167</v>
      </c>
      <c r="P120" s="60" t="s">
        <v>168</v>
      </c>
      <c r="Q120" s="60" t="s">
        <v>169</v>
      </c>
      <c r="R120" s="60" t="s">
        <v>170</v>
      </c>
      <c r="S120" s="60" t="s">
        <v>171</v>
      </c>
      <c r="T120" s="61" t="s">
        <v>172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8" customHeight="1">
      <c r="A121" s="26"/>
      <c r="B121" s="27"/>
      <c r="C121" s="66" t="s">
        <v>137</v>
      </c>
      <c r="D121" s="26"/>
      <c r="E121" s="26"/>
      <c r="F121" s="26"/>
      <c r="G121" s="26"/>
      <c r="H121" s="26"/>
      <c r="I121" s="26"/>
      <c r="J121" s="128">
        <f>BK121</f>
        <v>3953.9300000000003</v>
      </c>
      <c r="K121" s="26"/>
      <c r="L121" s="27"/>
      <c r="M121" s="62"/>
      <c r="N121" s="53"/>
      <c r="O121" s="63"/>
      <c r="P121" s="129">
        <f>P122</f>
        <v>204.58935719999999</v>
      </c>
      <c r="Q121" s="63"/>
      <c r="R121" s="129">
        <f>R122</f>
        <v>24.554901219999998</v>
      </c>
      <c r="S121" s="63"/>
      <c r="T121" s="130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68</v>
      </c>
      <c r="AU121" s="14" t="s">
        <v>138</v>
      </c>
      <c r="BK121" s="131">
        <f>BK122</f>
        <v>3953.9300000000003</v>
      </c>
    </row>
    <row r="122" spans="1:65" s="12" customFormat="1" ht="25.95" customHeight="1">
      <c r="B122" s="132"/>
      <c r="D122" s="133" t="s">
        <v>68</v>
      </c>
      <c r="E122" s="134" t="s">
        <v>173</v>
      </c>
      <c r="F122" s="134" t="s">
        <v>174</v>
      </c>
      <c r="J122" s="135">
        <f>BK122</f>
        <v>3953.9300000000003</v>
      </c>
      <c r="L122" s="132"/>
      <c r="M122" s="136"/>
      <c r="N122" s="137"/>
      <c r="O122" s="137"/>
      <c r="P122" s="138">
        <f>P123+P134+P136+P158</f>
        <v>204.58935719999999</v>
      </c>
      <c r="Q122" s="137"/>
      <c r="R122" s="138">
        <f>R123+R134+R136+R158</f>
        <v>24.554901219999998</v>
      </c>
      <c r="S122" s="137"/>
      <c r="T122" s="139">
        <f>T123+T134+T136+T158</f>
        <v>0</v>
      </c>
      <c r="AR122" s="133" t="s">
        <v>77</v>
      </c>
      <c r="AT122" s="140" t="s">
        <v>68</v>
      </c>
      <c r="AU122" s="140" t="s">
        <v>69</v>
      </c>
      <c r="AY122" s="133" t="s">
        <v>175</v>
      </c>
      <c r="BK122" s="141">
        <f>BK123+BK134+BK136+BK158</f>
        <v>3953.9300000000003</v>
      </c>
    </row>
    <row r="123" spans="1:65" s="12" customFormat="1" ht="22.8" customHeight="1">
      <c r="B123" s="132"/>
      <c r="D123" s="133" t="s">
        <v>68</v>
      </c>
      <c r="E123" s="142" t="s">
        <v>77</v>
      </c>
      <c r="F123" s="142" t="s">
        <v>176</v>
      </c>
      <c r="J123" s="143">
        <f>BK123</f>
        <v>1479.4400000000003</v>
      </c>
      <c r="L123" s="132"/>
      <c r="M123" s="136"/>
      <c r="N123" s="137"/>
      <c r="O123" s="137"/>
      <c r="P123" s="138">
        <f>SUM(P124:P133)</f>
        <v>151.7269752</v>
      </c>
      <c r="Q123" s="137"/>
      <c r="R123" s="138">
        <f>SUM(R124:R133)</f>
        <v>17.52</v>
      </c>
      <c r="S123" s="137"/>
      <c r="T123" s="139">
        <f>SUM(T124:T133)</f>
        <v>0</v>
      </c>
      <c r="AR123" s="133" t="s">
        <v>77</v>
      </c>
      <c r="AT123" s="140" t="s">
        <v>68</v>
      </c>
      <c r="AU123" s="140" t="s">
        <v>77</v>
      </c>
      <c r="AY123" s="133" t="s">
        <v>175</v>
      </c>
      <c r="BK123" s="141">
        <f>SUM(BK124:BK133)</f>
        <v>1479.4400000000003</v>
      </c>
    </row>
    <row r="124" spans="1:65" s="2" customFormat="1" ht="21.75" customHeight="1">
      <c r="A124" s="26"/>
      <c r="B124" s="144"/>
      <c r="C124" s="145" t="s">
        <v>77</v>
      </c>
      <c r="D124" s="145" t="s">
        <v>177</v>
      </c>
      <c r="E124" s="146" t="s">
        <v>1255</v>
      </c>
      <c r="F124" s="147" t="s">
        <v>184</v>
      </c>
      <c r="G124" s="148" t="s">
        <v>180</v>
      </c>
      <c r="H124" s="149">
        <v>26.28</v>
      </c>
      <c r="I124" s="150">
        <v>15.81</v>
      </c>
      <c r="J124" s="150">
        <f t="shared" ref="J124:J133" si="0">ROUND(I124*H124,2)</f>
        <v>415.49</v>
      </c>
      <c r="K124" s="151"/>
      <c r="L124" s="27"/>
      <c r="M124" s="152" t="s">
        <v>1</v>
      </c>
      <c r="N124" s="153" t="s">
        <v>35</v>
      </c>
      <c r="O124" s="154">
        <v>2.5139999999999998</v>
      </c>
      <c r="P124" s="154">
        <f t="shared" ref="P124:P133" si="1">O124*H124</f>
        <v>66.067920000000001</v>
      </c>
      <c r="Q124" s="154">
        <v>0</v>
      </c>
      <c r="R124" s="154">
        <f t="shared" ref="R124:R133" si="2">Q124*H124</f>
        <v>0</v>
      </c>
      <c r="S124" s="154">
        <v>0</v>
      </c>
      <c r="T124" s="155">
        <f t="shared" ref="T124:T133" si="3"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181</v>
      </c>
      <c r="AT124" s="156" t="s">
        <v>177</v>
      </c>
      <c r="AU124" s="156" t="s">
        <v>182</v>
      </c>
      <c r="AY124" s="14" t="s">
        <v>175</v>
      </c>
      <c r="BE124" s="157">
        <f t="shared" ref="BE124:BE133" si="4">IF(N124="základná",J124,0)</f>
        <v>0</v>
      </c>
      <c r="BF124" s="157">
        <f t="shared" ref="BF124:BF133" si="5">IF(N124="znížená",J124,0)</f>
        <v>415.49</v>
      </c>
      <c r="BG124" s="157">
        <f t="shared" ref="BG124:BG133" si="6">IF(N124="zákl. prenesená",J124,0)</f>
        <v>0</v>
      </c>
      <c r="BH124" s="157">
        <f t="shared" ref="BH124:BH133" si="7">IF(N124="zníž. prenesená",J124,0)</f>
        <v>0</v>
      </c>
      <c r="BI124" s="157">
        <f t="shared" ref="BI124:BI133" si="8">IF(N124="nulová",J124,0)</f>
        <v>0</v>
      </c>
      <c r="BJ124" s="14" t="s">
        <v>182</v>
      </c>
      <c r="BK124" s="157">
        <f t="shared" ref="BK124:BK133" si="9">ROUND(I124*H124,2)</f>
        <v>415.49</v>
      </c>
      <c r="BL124" s="14" t="s">
        <v>181</v>
      </c>
      <c r="BM124" s="156" t="s">
        <v>182</v>
      </c>
    </row>
    <row r="125" spans="1:65" s="2" customFormat="1" ht="37.799999999999997" customHeight="1">
      <c r="A125" s="26"/>
      <c r="B125" s="144"/>
      <c r="C125" s="145" t="s">
        <v>182</v>
      </c>
      <c r="D125" s="145" t="s">
        <v>177</v>
      </c>
      <c r="E125" s="146" t="s">
        <v>1256</v>
      </c>
      <c r="F125" s="147" t="s">
        <v>187</v>
      </c>
      <c r="G125" s="148" t="s">
        <v>180</v>
      </c>
      <c r="H125" s="149">
        <v>26.28</v>
      </c>
      <c r="I125" s="150">
        <v>7.15</v>
      </c>
      <c r="J125" s="150">
        <f t="shared" si="0"/>
        <v>187.9</v>
      </c>
      <c r="K125" s="151"/>
      <c r="L125" s="27"/>
      <c r="M125" s="152" t="s">
        <v>1</v>
      </c>
      <c r="N125" s="153" t="s">
        <v>35</v>
      </c>
      <c r="O125" s="154">
        <v>0.61299999999999999</v>
      </c>
      <c r="P125" s="154">
        <f t="shared" si="1"/>
        <v>16.109639999999999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181</v>
      </c>
      <c r="AT125" s="156" t="s">
        <v>177</v>
      </c>
      <c r="AU125" s="156" t="s">
        <v>182</v>
      </c>
      <c r="AY125" s="14" t="s">
        <v>175</v>
      </c>
      <c r="BE125" s="157">
        <f t="shared" si="4"/>
        <v>0</v>
      </c>
      <c r="BF125" s="157">
        <f t="shared" si="5"/>
        <v>187.9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182</v>
      </c>
      <c r="BK125" s="157">
        <f t="shared" si="9"/>
        <v>187.9</v>
      </c>
      <c r="BL125" s="14" t="s">
        <v>181</v>
      </c>
      <c r="BM125" s="156" t="s">
        <v>181</v>
      </c>
    </row>
    <row r="126" spans="1:65" s="2" customFormat="1" ht="16.5" customHeight="1">
      <c r="A126" s="26"/>
      <c r="B126" s="144"/>
      <c r="C126" s="145" t="s">
        <v>185</v>
      </c>
      <c r="D126" s="145" t="s">
        <v>177</v>
      </c>
      <c r="E126" s="146" t="s">
        <v>1257</v>
      </c>
      <c r="F126" s="147" t="s">
        <v>1258</v>
      </c>
      <c r="G126" s="148" t="s">
        <v>180</v>
      </c>
      <c r="H126" s="149">
        <v>7.1280000000000001</v>
      </c>
      <c r="I126" s="150">
        <v>24</v>
      </c>
      <c r="J126" s="150">
        <f t="shared" si="0"/>
        <v>171.07</v>
      </c>
      <c r="K126" s="151"/>
      <c r="L126" s="27"/>
      <c r="M126" s="152" t="s">
        <v>1</v>
      </c>
      <c r="N126" s="153" t="s">
        <v>35</v>
      </c>
      <c r="O126" s="154">
        <v>2.9609999999999999</v>
      </c>
      <c r="P126" s="154">
        <f t="shared" si="1"/>
        <v>21.106007999999999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181</v>
      </c>
      <c r="AT126" s="156" t="s">
        <v>177</v>
      </c>
      <c r="AU126" s="156" t="s">
        <v>182</v>
      </c>
      <c r="AY126" s="14" t="s">
        <v>175</v>
      </c>
      <c r="BE126" s="157">
        <f t="shared" si="4"/>
        <v>0</v>
      </c>
      <c r="BF126" s="157">
        <f t="shared" si="5"/>
        <v>171.07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182</v>
      </c>
      <c r="BK126" s="157">
        <f t="shared" si="9"/>
        <v>171.07</v>
      </c>
      <c r="BL126" s="14" t="s">
        <v>181</v>
      </c>
      <c r="BM126" s="156" t="s">
        <v>188</v>
      </c>
    </row>
    <row r="127" spans="1:65" s="2" customFormat="1" ht="24.15" customHeight="1">
      <c r="A127" s="26"/>
      <c r="B127" s="144"/>
      <c r="C127" s="145" t="s">
        <v>181</v>
      </c>
      <c r="D127" s="145" t="s">
        <v>177</v>
      </c>
      <c r="E127" s="146" t="s">
        <v>1259</v>
      </c>
      <c r="F127" s="147" t="s">
        <v>1260</v>
      </c>
      <c r="G127" s="148" t="s">
        <v>180</v>
      </c>
      <c r="H127" s="149">
        <v>7.1280000000000001</v>
      </c>
      <c r="I127" s="150">
        <v>5.22</v>
      </c>
      <c r="J127" s="150">
        <f t="shared" si="0"/>
        <v>37.21</v>
      </c>
      <c r="K127" s="151"/>
      <c r="L127" s="27"/>
      <c r="M127" s="152" t="s">
        <v>1</v>
      </c>
      <c r="N127" s="153" t="s">
        <v>35</v>
      </c>
      <c r="O127" s="154">
        <v>0.44700000000000001</v>
      </c>
      <c r="P127" s="154">
        <f t="shared" si="1"/>
        <v>3.1862159999999999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181</v>
      </c>
      <c r="AT127" s="156" t="s">
        <v>177</v>
      </c>
      <c r="AU127" s="156" t="s">
        <v>182</v>
      </c>
      <c r="AY127" s="14" t="s">
        <v>175</v>
      </c>
      <c r="BE127" s="157">
        <f t="shared" si="4"/>
        <v>0</v>
      </c>
      <c r="BF127" s="157">
        <f t="shared" si="5"/>
        <v>37.21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182</v>
      </c>
      <c r="BK127" s="157">
        <f t="shared" si="9"/>
        <v>37.21</v>
      </c>
      <c r="BL127" s="14" t="s">
        <v>181</v>
      </c>
      <c r="BM127" s="156" t="s">
        <v>191</v>
      </c>
    </row>
    <row r="128" spans="1:65" s="2" customFormat="1" ht="24.15" customHeight="1">
      <c r="A128" s="26"/>
      <c r="B128" s="144"/>
      <c r="C128" s="145" t="s">
        <v>192</v>
      </c>
      <c r="D128" s="145" t="s">
        <v>177</v>
      </c>
      <c r="E128" s="146" t="s">
        <v>1261</v>
      </c>
      <c r="F128" s="147" t="s">
        <v>1262</v>
      </c>
      <c r="G128" s="148" t="s">
        <v>180</v>
      </c>
      <c r="H128" s="149">
        <v>16.32</v>
      </c>
      <c r="I128" s="150">
        <v>21.21</v>
      </c>
      <c r="J128" s="150">
        <f t="shared" si="0"/>
        <v>346.15</v>
      </c>
      <c r="K128" s="151"/>
      <c r="L128" s="27"/>
      <c r="M128" s="152" t="s">
        <v>1</v>
      </c>
      <c r="N128" s="153" t="s">
        <v>35</v>
      </c>
      <c r="O128" s="154">
        <v>2.39</v>
      </c>
      <c r="P128" s="154">
        <f t="shared" si="1"/>
        <v>39.004800000000003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181</v>
      </c>
      <c r="AT128" s="156" t="s">
        <v>177</v>
      </c>
      <c r="AU128" s="156" t="s">
        <v>182</v>
      </c>
      <c r="AY128" s="14" t="s">
        <v>175</v>
      </c>
      <c r="BE128" s="157">
        <f t="shared" si="4"/>
        <v>0</v>
      </c>
      <c r="BF128" s="157">
        <f t="shared" si="5"/>
        <v>346.15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182</v>
      </c>
      <c r="BK128" s="157">
        <f t="shared" si="9"/>
        <v>346.15</v>
      </c>
      <c r="BL128" s="14" t="s">
        <v>181</v>
      </c>
      <c r="BM128" s="156" t="s">
        <v>195</v>
      </c>
    </row>
    <row r="129" spans="1:65" s="2" customFormat="1" ht="24.15" customHeight="1">
      <c r="A129" s="26"/>
      <c r="B129" s="144"/>
      <c r="C129" s="145" t="s">
        <v>188</v>
      </c>
      <c r="D129" s="145" t="s">
        <v>177</v>
      </c>
      <c r="E129" s="146" t="s">
        <v>639</v>
      </c>
      <c r="F129" s="147" t="s">
        <v>640</v>
      </c>
      <c r="G129" s="148" t="s">
        <v>180</v>
      </c>
      <c r="H129" s="149">
        <v>10.95</v>
      </c>
      <c r="I129" s="150">
        <v>2.87</v>
      </c>
      <c r="J129" s="150">
        <f t="shared" si="0"/>
        <v>31.43</v>
      </c>
      <c r="K129" s="151"/>
      <c r="L129" s="27"/>
      <c r="M129" s="152" t="s">
        <v>1</v>
      </c>
      <c r="N129" s="153" t="s">
        <v>35</v>
      </c>
      <c r="O129" s="154">
        <v>0.24199999999999999</v>
      </c>
      <c r="P129" s="154">
        <f t="shared" si="1"/>
        <v>2.6498999999999997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181</v>
      </c>
      <c r="AT129" s="156" t="s">
        <v>177</v>
      </c>
      <c r="AU129" s="156" t="s">
        <v>182</v>
      </c>
      <c r="AY129" s="14" t="s">
        <v>175</v>
      </c>
      <c r="BE129" s="157">
        <f t="shared" si="4"/>
        <v>0</v>
      </c>
      <c r="BF129" s="157">
        <f t="shared" si="5"/>
        <v>31.43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182</v>
      </c>
      <c r="BK129" s="157">
        <f t="shared" si="9"/>
        <v>31.43</v>
      </c>
      <c r="BL129" s="14" t="s">
        <v>181</v>
      </c>
      <c r="BM129" s="156" t="s">
        <v>198</v>
      </c>
    </row>
    <row r="130" spans="1:65" s="2" customFormat="1" ht="21.75" customHeight="1">
      <c r="A130" s="26"/>
      <c r="B130" s="144"/>
      <c r="C130" s="158" t="s">
        <v>199</v>
      </c>
      <c r="D130" s="158" t="s">
        <v>285</v>
      </c>
      <c r="E130" s="159" t="s">
        <v>1263</v>
      </c>
      <c r="F130" s="160" t="s">
        <v>1264</v>
      </c>
      <c r="G130" s="161" t="s">
        <v>209</v>
      </c>
      <c r="H130" s="162">
        <v>17.52</v>
      </c>
      <c r="I130" s="163">
        <v>10.64</v>
      </c>
      <c r="J130" s="163">
        <f t="shared" si="0"/>
        <v>186.41</v>
      </c>
      <c r="K130" s="164"/>
      <c r="L130" s="165"/>
      <c r="M130" s="166" t="s">
        <v>1</v>
      </c>
      <c r="N130" s="167" t="s">
        <v>35</v>
      </c>
      <c r="O130" s="154">
        <v>0</v>
      </c>
      <c r="P130" s="154">
        <f t="shared" si="1"/>
        <v>0</v>
      </c>
      <c r="Q130" s="154">
        <v>1</v>
      </c>
      <c r="R130" s="154">
        <f t="shared" si="2"/>
        <v>17.52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191</v>
      </c>
      <c r="AT130" s="156" t="s">
        <v>285</v>
      </c>
      <c r="AU130" s="156" t="s">
        <v>182</v>
      </c>
      <c r="AY130" s="14" t="s">
        <v>175</v>
      </c>
      <c r="BE130" s="157">
        <f t="shared" si="4"/>
        <v>0</v>
      </c>
      <c r="BF130" s="157">
        <f t="shared" si="5"/>
        <v>186.41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182</v>
      </c>
      <c r="BK130" s="157">
        <f t="shared" si="9"/>
        <v>186.41</v>
      </c>
      <c r="BL130" s="14" t="s">
        <v>181</v>
      </c>
      <c r="BM130" s="156" t="s">
        <v>202</v>
      </c>
    </row>
    <row r="131" spans="1:65" s="2" customFormat="1" ht="24.15" customHeight="1">
      <c r="A131" s="26"/>
      <c r="B131" s="144"/>
      <c r="C131" s="145" t="s">
        <v>191</v>
      </c>
      <c r="D131" s="145" t="s">
        <v>177</v>
      </c>
      <c r="E131" s="146" t="s">
        <v>200</v>
      </c>
      <c r="F131" s="147" t="s">
        <v>201</v>
      </c>
      <c r="G131" s="148" t="s">
        <v>180</v>
      </c>
      <c r="H131" s="149">
        <v>7.1280000000000001</v>
      </c>
      <c r="I131" s="150">
        <v>6.1</v>
      </c>
      <c r="J131" s="150">
        <f t="shared" si="0"/>
        <v>43.48</v>
      </c>
      <c r="K131" s="151"/>
      <c r="L131" s="27"/>
      <c r="M131" s="152" t="s">
        <v>1</v>
      </c>
      <c r="N131" s="153" t="s">
        <v>35</v>
      </c>
      <c r="O131" s="154">
        <v>0.46539999999999998</v>
      </c>
      <c r="P131" s="154">
        <f t="shared" si="1"/>
        <v>3.3173711999999997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181</v>
      </c>
      <c r="AT131" s="156" t="s">
        <v>177</v>
      </c>
      <c r="AU131" s="156" t="s">
        <v>182</v>
      </c>
      <c r="AY131" s="14" t="s">
        <v>175</v>
      </c>
      <c r="BE131" s="157">
        <f t="shared" si="4"/>
        <v>0</v>
      </c>
      <c r="BF131" s="157">
        <f t="shared" si="5"/>
        <v>43.48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182</v>
      </c>
      <c r="BK131" s="157">
        <f t="shared" si="9"/>
        <v>43.48</v>
      </c>
      <c r="BL131" s="14" t="s">
        <v>181</v>
      </c>
      <c r="BM131" s="156" t="s">
        <v>205</v>
      </c>
    </row>
    <row r="132" spans="1:65" s="2" customFormat="1" ht="21.75" customHeight="1">
      <c r="A132" s="26"/>
      <c r="B132" s="144"/>
      <c r="C132" s="145" t="s">
        <v>206</v>
      </c>
      <c r="D132" s="145" t="s">
        <v>177</v>
      </c>
      <c r="E132" s="146" t="s">
        <v>1265</v>
      </c>
      <c r="F132" s="147" t="s">
        <v>1266</v>
      </c>
      <c r="G132" s="148" t="s">
        <v>180</v>
      </c>
      <c r="H132" s="149">
        <v>35.64</v>
      </c>
      <c r="I132" s="150">
        <v>0.54</v>
      </c>
      <c r="J132" s="150">
        <f t="shared" si="0"/>
        <v>19.25</v>
      </c>
      <c r="K132" s="151"/>
      <c r="L132" s="27"/>
      <c r="M132" s="152" t="s">
        <v>1</v>
      </c>
      <c r="N132" s="153" t="s">
        <v>35</v>
      </c>
      <c r="O132" s="154">
        <v>8.0000000000000002E-3</v>
      </c>
      <c r="P132" s="154">
        <f t="shared" si="1"/>
        <v>0.28511999999999998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181</v>
      </c>
      <c r="AT132" s="156" t="s">
        <v>177</v>
      </c>
      <c r="AU132" s="156" t="s">
        <v>182</v>
      </c>
      <c r="AY132" s="14" t="s">
        <v>175</v>
      </c>
      <c r="BE132" s="157">
        <f t="shared" si="4"/>
        <v>0</v>
      </c>
      <c r="BF132" s="157">
        <f t="shared" si="5"/>
        <v>19.25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182</v>
      </c>
      <c r="BK132" s="157">
        <f t="shared" si="9"/>
        <v>19.25</v>
      </c>
      <c r="BL132" s="14" t="s">
        <v>181</v>
      </c>
      <c r="BM132" s="156" t="s">
        <v>210</v>
      </c>
    </row>
    <row r="133" spans="1:65" s="2" customFormat="1" ht="24.15" customHeight="1">
      <c r="A133" s="26"/>
      <c r="B133" s="144"/>
      <c r="C133" s="145" t="s">
        <v>195</v>
      </c>
      <c r="D133" s="145" t="s">
        <v>177</v>
      </c>
      <c r="E133" s="146" t="s">
        <v>207</v>
      </c>
      <c r="F133" s="147" t="s">
        <v>208</v>
      </c>
      <c r="G133" s="148" t="s">
        <v>209</v>
      </c>
      <c r="H133" s="149">
        <v>11.404</v>
      </c>
      <c r="I133" s="150">
        <v>3.6</v>
      </c>
      <c r="J133" s="150">
        <f t="shared" si="0"/>
        <v>41.05</v>
      </c>
      <c r="K133" s="151"/>
      <c r="L133" s="27"/>
      <c r="M133" s="152" t="s">
        <v>1</v>
      </c>
      <c r="N133" s="153" t="s">
        <v>35</v>
      </c>
      <c r="O133" s="154">
        <v>0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181</v>
      </c>
      <c r="AT133" s="156" t="s">
        <v>177</v>
      </c>
      <c r="AU133" s="156" t="s">
        <v>182</v>
      </c>
      <c r="AY133" s="14" t="s">
        <v>175</v>
      </c>
      <c r="BE133" s="157">
        <f t="shared" si="4"/>
        <v>0</v>
      </c>
      <c r="BF133" s="157">
        <f t="shared" si="5"/>
        <v>41.05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182</v>
      </c>
      <c r="BK133" s="157">
        <f t="shared" si="9"/>
        <v>41.05</v>
      </c>
      <c r="BL133" s="14" t="s">
        <v>181</v>
      </c>
      <c r="BM133" s="156" t="s">
        <v>7</v>
      </c>
    </row>
    <row r="134" spans="1:65" s="12" customFormat="1" ht="22.8" customHeight="1">
      <c r="B134" s="132"/>
      <c r="D134" s="133" t="s">
        <v>68</v>
      </c>
      <c r="E134" s="142" t="s">
        <v>182</v>
      </c>
      <c r="F134" s="142" t="s">
        <v>211</v>
      </c>
      <c r="J134" s="143">
        <f>BK134</f>
        <v>18.93</v>
      </c>
      <c r="L134" s="132"/>
      <c r="M134" s="136"/>
      <c r="N134" s="137"/>
      <c r="O134" s="137"/>
      <c r="P134" s="138">
        <f>P135</f>
        <v>0.59227200000000002</v>
      </c>
      <c r="Q134" s="137"/>
      <c r="R134" s="138">
        <f>R135</f>
        <v>1.1177999999999999</v>
      </c>
      <c r="S134" s="137"/>
      <c r="T134" s="139">
        <f>T135</f>
        <v>0</v>
      </c>
      <c r="AR134" s="133" t="s">
        <v>77</v>
      </c>
      <c r="AT134" s="140" t="s">
        <v>68</v>
      </c>
      <c r="AU134" s="140" t="s">
        <v>77</v>
      </c>
      <c r="AY134" s="133" t="s">
        <v>175</v>
      </c>
      <c r="BK134" s="141">
        <f>BK135</f>
        <v>18.93</v>
      </c>
    </row>
    <row r="135" spans="1:65" s="2" customFormat="1" ht="24.15" customHeight="1">
      <c r="A135" s="26"/>
      <c r="B135" s="144"/>
      <c r="C135" s="145" t="s">
        <v>214</v>
      </c>
      <c r="D135" s="145" t="s">
        <v>177</v>
      </c>
      <c r="E135" s="146" t="s">
        <v>1267</v>
      </c>
      <c r="F135" s="147" t="s">
        <v>1268</v>
      </c>
      <c r="G135" s="148" t="s">
        <v>180</v>
      </c>
      <c r="H135" s="149">
        <v>0.54</v>
      </c>
      <c r="I135" s="150">
        <v>35.06</v>
      </c>
      <c r="J135" s="150">
        <f>ROUND(I135*H135,2)</f>
        <v>18.93</v>
      </c>
      <c r="K135" s="151"/>
      <c r="L135" s="27"/>
      <c r="M135" s="152" t="s">
        <v>1</v>
      </c>
      <c r="N135" s="153" t="s">
        <v>35</v>
      </c>
      <c r="O135" s="154">
        <v>1.0968</v>
      </c>
      <c r="P135" s="154">
        <f>O135*H135</f>
        <v>0.59227200000000002</v>
      </c>
      <c r="Q135" s="154">
        <v>2.0699999999999998</v>
      </c>
      <c r="R135" s="154">
        <f>Q135*H135</f>
        <v>1.1177999999999999</v>
      </c>
      <c r="S135" s="154">
        <v>0</v>
      </c>
      <c r="T135" s="155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181</v>
      </c>
      <c r="AT135" s="156" t="s">
        <v>177</v>
      </c>
      <c r="AU135" s="156" t="s">
        <v>182</v>
      </c>
      <c r="AY135" s="14" t="s">
        <v>175</v>
      </c>
      <c r="BE135" s="157">
        <f>IF(N135="základná",J135,0)</f>
        <v>0</v>
      </c>
      <c r="BF135" s="157">
        <f>IF(N135="znížená",J135,0)</f>
        <v>18.93</v>
      </c>
      <c r="BG135" s="157">
        <f>IF(N135="zákl. prenesená",J135,0)</f>
        <v>0</v>
      </c>
      <c r="BH135" s="157">
        <f>IF(N135="zníž. prenesená",J135,0)</f>
        <v>0</v>
      </c>
      <c r="BI135" s="157">
        <f>IF(N135="nulová",J135,0)</f>
        <v>0</v>
      </c>
      <c r="BJ135" s="14" t="s">
        <v>182</v>
      </c>
      <c r="BK135" s="157">
        <f>ROUND(I135*H135,2)</f>
        <v>18.93</v>
      </c>
      <c r="BL135" s="14" t="s">
        <v>181</v>
      </c>
      <c r="BM135" s="156" t="s">
        <v>217</v>
      </c>
    </row>
    <row r="136" spans="1:65" s="12" customFormat="1" ht="22.8" customHeight="1">
      <c r="B136" s="132"/>
      <c r="D136" s="133" t="s">
        <v>68</v>
      </c>
      <c r="E136" s="142" t="s">
        <v>191</v>
      </c>
      <c r="F136" s="142" t="s">
        <v>645</v>
      </c>
      <c r="J136" s="143">
        <f>BK136</f>
        <v>2254.7399999999998</v>
      </c>
      <c r="L136" s="132"/>
      <c r="M136" s="136"/>
      <c r="N136" s="137"/>
      <c r="O136" s="137"/>
      <c r="P136" s="138">
        <f>SUM(P137:P157)</f>
        <v>20.547819999999998</v>
      </c>
      <c r="Q136" s="137"/>
      <c r="R136" s="138">
        <f>SUM(R137:R157)</f>
        <v>5.917101220000001</v>
      </c>
      <c r="S136" s="137"/>
      <c r="T136" s="139">
        <f>SUM(T137:T157)</f>
        <v>0</v>
      </c>
      <c r="AR136" s="133" t="s">
        <v>77</v>
      </c>
      <c r="AT136" s="140" t="s">
        <v>68</v>
      </c>
      <c r="AU136" s="140" t="s">
        <v>77</v>
      </c>
      <c r="AY136" s="133" t="s">
        <v>175</v>
      </c>
      <c r="BK136" s="141">
        <f>SUM(BK137:BK157)</f>
        <v>2254.7399999999998</v>
      </c>
    </row>
    <row r="137" spans="1:65" s="2" customFormat="1" ht="24.15" customHeight="1">
      <c r="A137" s="26"/>
      <c r="B137" s="144"/>
      <c r="C137" s="145" t="s">
        <v>198</v>
      </c>
      <c r="D137" s="145" t="s">
        <v>177</v>
      </c>
      <c r="E137" s="146" t="s">
        <v>1269</v>
      </c>
      <c r="F137" s="147" t="s">
        <v>1270</v>
      </c>
      <c r="G137" s="148" t="s">
        <v>254</v>
      </c>
      <c r="H137" s="149">
        <v>1</v>
      </c>
      <c r="I137" s="150">
        <v>11.14</v>
      </c>
      <c r="J137" s="150">
        <f t="shared" ref="J137:J157" si="10">ROUND(I137*H137,2)</f>
        <v>11.14</v>
      </c>
      <c r="K137" s="151"/>
      <c r="L137" s="27"/>
      <c r="M137" s="152" t="s">
        <v>1</v>
      </c>
      <c r="N137" s="153" t="s">
        <v>35</v>
      </c>
      <c r="O137" s="154">
        <v>0.38572000000000001</v>
      </c>
      <c r="P137" s="154">
        <f t="shared" ref="P137:P157" si="11">O137*H137</f>
        <v>0.38572000000000001</v>
      </c>
      <c r="Q137" s="154">
        <v>2.7439999999999999E-3</v>
      </c>
      <c r="R137" s="154">
        <f t="shared" ref="R137:R157" si="12">Q137*H137</f>
        <v>2.7439999999999999E-3</v>
      </c>
      <c r="S137" s="154">
        <v>0</v>
      </c>
      <c r="T137" s="155">
        <f t="shared" ref="T137:T157" si="13"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181</v>
      </c>
      <c r="AT137" s="156" t="s">
        <v>177</v>
      </c>
      <c r="AU137" s="156" t="s">
        <v>182</v>
      </c>
      <c r="AY137" s="14" t="s">
        <v>175</v>
      </c>
      <c r="BE137" s="157">
        <f t="shared" ref="BE137:BE157" si="14">IF(N137="základná",J137,0)</f>
        <v>0</v>
      </c>
      <c r="BF137" s="157">
        <f t="shared" ref="BF137:BF157" si="15">IF(N137="znížená",J137,0)</f>
        <v>11.14</v>
      </c>
      <c r="BG137" s="157">
        <f t="shared" ref="BG137:BG157" si="16">IF(N137="zákl. prenesená",J137,0)</f>
        <v>0</v>
      </c>
      <c r="BH137" s="157">
        <f t="shared" ref="BH137:BH157" si="17">IF(N137="zníž. prenesená",J137,0)</f>
        <v>0</v>
      </c>
      <c r="BI137" s="157">
        <f t="shared" ref="BI137:BI157" si="18">IF(N137="nulová",J137,0)</f>
        <v>0</v>
      </c>
      <c r="BJ137" s="14" t="s">
        <v>182</v>
      </c>
      <c r="BK137" s="157">
        <f t="shared" ref="BK137:BK157" si="19">ROUND(I137*H137,2)</f>
        <v>11.14</v>
      </c>
      <c r="BL137" s="14" t="s">
        <v>181</v>
      </c>
      <c r="BM137" s="156" t="s">
        <v>220</v>
      </c>
    </row>
    <row r="138" spans="1:65" s="2" customFormat="1" ht="16.5" customHeight="1">
      <c r="A138" s="26"/>
      <c r="B138" s="144"/>
      <c r="C138" s="158" t="s">
        <v>221</v>
      </c>
      <c r="D138" s="158" t="s">
        <v>285</v>
      </c>
      <c r="E138" s="159" t="s">
        <v>1271</v>
      </c>
      <c r="F138" s="160" t="s">
        <v>1272</v>
      </c>
      <c r="G138" s="161" t="s">
        <v>254</v>
      </c>
      <c r="H138" s="162">
        <v>1</v>
      </c>
      <c r="I138" s="163">
        <v>46.88</v>
      </c>
      <c r="J138" s="163">
        <f t="shared" si="10"/>
        <v>46.88</v>
      </c>
      <c r="K138" s="164"/>
      <c r="L138" s="165"/>
      <c r="M138" s="166" t="s">
        <v>1</v>
      </c>
      <c r="N138" s="167" t="s">
        <v>35</v>
      </c>
      <c r="O138" s="154">
        <v>0</v>
      </c>
      <c r="P138" s="154">
        <f t="shared" si="11"/>
        <v>0</v>
      </c>
      <c r="Q138" s="154">
        <v>8.1999999999999998E-4</v>
      </c>
      <c r="R138" s="154">
        <f t="shared" si="12"/>
        <v>8.1999999999999998E-4</v>
      </c>
      <c r="S138" s="154">
        <v>0</v>
      </c>
      <c r="T138" s="155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191</v>
      </c>
      <c r="AT138" s="156" t="s">
        <v>285</v>
      </c>
      <c r="AU138" s="156" t="s">
        <v>182</v>
      </c>
      <c r="AY138" s="14" t="s">
        <v>175</v>
      </c>
      <c r="BE138" s="157">
        <f t="shared" si="14"/>
        <v>0</v>
      </c>
      <c r="BF138" s="157">
        <f t="shared" si="15"/>
        <v>46.88</v>
      </c>
      <c r="BG138" s="157">
        <f t="shared" si="16"/>
        <v>0</v>
      </c>
      <c r="BH138" s="157">
        <f t="shared" si="17"/>
        <v>0</v>
      </c>
      <c r="BI138" s="157">
        <f t="shared" si="18"/>
        <v>0</v>
      </c>
      <c r="BJ138" s="14" t="s">
        <v>182</v>
      </c>
      <c r="BK138" s="157">
        <f t="shared" si="19"/>
        <v>46.88</v>
      </c>
      <c r="BL138" s="14" t="s">
        <v>181</v>
      </c>
      <c r="BM138" s="156" t="s">
        <v>224</v>
      </c>
    </row>
    <row r="139" spans="1:65" s="2" customFormat="1" ht="33" customHeight="1">
      <c r="A139" s="26"/>
      <c r="B139" s="144"/>
      <c r="C139" s="145" t="s">
        <v>202</v>
      </c>
      <c r="D139" s="145" t="s">
        <v>177</v>
      </c>
      <c r="E139" s="146" t="s">
        <v>1273</v>
      </c>
      <c r="F139" s="147" t="s">
        <v>1274</v>
      </c>
      <c r="G139" s="148" t="s">
        <v>314</v>
      </c>
      <c r="H139" s="149">
        <v>31.4</v>
      </c>
      <c r="I139" s="150">
        <v>0.49</v>
      </c>
      <c r="J139" s="150">
        <f t="shared" si="10"/>
        <v>15.39</v>
      </c>
      <c r="K139" s="151"/>
      <c r="L139" s="27"/>
      <c r="M139" s="152" t="s">
        <v>1</v>
      </c>
      <c r="N139" s="153" t="s">
        <v>35</v>
      </c>
      <c r="O139" s="154">
        <v>0.03</v>
      </c>
      <c r="P139" s="154">
        <f t="shared" si="11"/>
        <v>0.94199999999999995</v>
      </c>
      <c r="Q139" s="154">
        <v>0</v>
      </c>
      <c r="R139" s="154">
        <f t="shared" si="12"/>
        <v>0</v>
      </c>
      <c r="S139" s="154">
        <v>0</v>
      </c>
      <c r="T139" s="155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181</v>
      </c>
      <c r="AT139" s="156" t="s">
        <v>177</v>
      </c>
      <c r="AU139" s="156" t="s">
        <v>182</v>
      </c>
      <c r="AY139" s="14" t="s">
        <v>175</v>
      </c>
      <c r="BE139" s="157">
        <f t="shared" si="14"/>
        <v>0</v>
      </c>
      <c r="BF139" s="157">
        <f t="shared" si="15"/>
        <v>15.39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4" t="s">
        <v>182</v>
      </c>
      <c r="BK139" s="157">
        <f t="shared" si="19"/>
        <v>15.39</v>
      </c>
      <c r="BL139" s="14" t="s">
        <v>181</v>
      </c>
      <c r="BM139" s="156" t="s">
        <v>227</v>
      </c>
    </row>
    <row r="140" spans="1:65" s="2" customFormat="1" ht="24.15" customHeight="1">
      <c r="A140" s="26"/>
      <c r="B140" s="144"/>
      <c r="C140" s="158" t="s">
        <v>228</v>
      </c>
      <c r="D140" s="158" t="s">
        <v>285</v>
      </c>
      <c r="E140" s="159" t="s">
        <v>1275</v>
      </c>
      <c r="F140" s="160" t="s">
        <v>1276</v>
      </c>
      <c r="G140" s="161" t="s">
        <v>314</v>
      </c>
      <c r="H140" s="162">
        <v>31.4</v>
      </c>
      <c r="I140" s="163">
        <v>2.1</v>
      </c>
      <c r="J140" s="163">
        <f t="shared" si="10"/>
        <v>65.94</v>
      </c>
      <c r="K140" s="164"/>
      <c r="L140" s="165"/>
      <c r="M140" s="166" t="s">
        <v>1</v>
      </c>
      <c r="N140" s="167" t="s">
        <v>35</v>
      </c>
      <c r="O140" s="154">
        <v>0</v>
      </c>
      <c r="P140" s="154">
        <f t="shared" si="11"/>
        <v>0</v>
      </c>
      <c r="Q140" s="154">
        <v>4.2999999999999999E-4</v>
      </c>
      <c r="R140" s="154">
        <f t="shared" si="12"/>
        <v>1.3501999999999998E-2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191</v>
      </c>
      <c r="AT140" s="156" t="s">
        <v>285</v>
      </c>
      <c r="AU140" s="156" t="s">
        <v>182</v>
      </c>
      <c r="AY140" s="14" t="s">
        <v>175</v>
      </c>
      <c r="BE140" s="157">
        <f t="shared" si="14"/>
        <v>0</v>
      </c>
      <c r="BF140" s="157">
        <f t="shared" si="15"/>
        <v>65.94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182</v>
      </c>
      <c r="BK140" s="157">
        <f t="shared" si="19"/>
        <v>65.94</v>
      </c>
      <c r="BL140" s="14" t="s">
        <v>181</v>
      </c>
      <c r="BM140" s="156" t="s">
        <v>232</v>
      </c>
    </row>
    <row r="141" spans="1:65" s="2" customFormat="1" ht="33" customHeight="1">
      <c r="A141" s="26"/>
      <c r="B141" s="144"/>
      <c r="C141" s="145" t="s">
        <v>205</v>
      </c>
      <c r="D141" s="145" t="s">
        <v>177</v>
      </c>
      <c r="E141" s="146" t="s">
        <v>1277</v>
      </c>
      <c r="F141" s="147" t="s">
        <v>1278</v>
      </c>
      <c r="G141" s="148" t="s">
        <v>314</v>
      </c>
      <c r="H141" s="149">
        <v>5.0999999999999996</v>
      </c>
      <c r="I141" s="150">
        <v>0.59</v>
      </c>
      <c r="J141" s="150">
        <f t="shared" si="10"/>
        <v>3.01</v>
      </c>
      <c r="K141" s="151"/>
      <c r="L141" s="27"/>
      <c r="M141" s="152" t="s">
        <v>1</v>
      </c>
      <c r="N141" s="153" t="s">
        <v>35</v>
      </c>
      <c r="O141" s="154">
        <v>3.5999999999999997E-2</v>
      </c>
      <c r="P141" s="154">
        <f t="shared" si="11"/>
        <v>0.18359999999999999</v>
      </c>
      <c r="Q141" s="154">
        <v>0</v>
      </c>
      <c r="R141" s="154">
        <f t="shared" si="12"/>
        <v>0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181</v>
      </c>
      <c r="AT141" s="156" t="s">
        <v>177</v>
      </c>
      <c r="AU141" s="156" t="s">
        <v>182</v>
      </c>
      <c r="AY141" s="14" t="s">
        <v>175</v>
      </c>
      <c r="BE141" s="157">
        <f t="shared" si="14"/>
        <v>0</v>
      </c>
      <c r="BF141" s="157">
        <f t="shared" si="15"/>
        <v>3.01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4" t="s">
        <v>182</v>
      </c>
      <c r="BK141" s="157">
        <f t="shared" si="19"/>
        <v>3.01</v>
      </c>
      <c r="BL141" s="14" t="s">
        <v>181</v>
      </c>
      <c r="BM141" s="156" t="s">
        <v>235</v>
      </c>
    </row>
    <row r="142" spans="1:65" s="2" customFormat="1" ht="24.15" customHeight="1">
      <c r="A142" s="26"/>
      <c r="B142" s="144"/>
      <c r="C142" s="158" t="s">
        <v>236</v>
      </c>
      <c r="D142" s="158" t="s">
        <v>285</v>
      </c>
      <c r="E142" s="159" t="s">
        <v>1279</v>
      </c>
      <c r="F142" s="160" t="s">
        <v>1280</v>
      </c>
      <c r="G142" s="161" t="s">
        <v>314</v>
      </c>
      <c r="H142" s="162">
        <v>5.0999999999999996</v>
      </c>
      <c r="I142" s="163">
        <v>4.9800000000000004</v>
      </c>
      <c r="J142" s="163">
        <f t="shared" si="10"/>
        <v>25.4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1"/>
        <v>0</v>
      </c>
      <c r="Q142" s="154">
        <v>1.0499999999999999E-3</v>
      </c>
      <c r="R142" s="154">
        <f t="shared" si="12"/>
        <v>5.3549999999999995E-3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191</v>
      </c>
      <c r="AT142" s="156" t="s">
        <v>285</v>
      </c>
      <c r="AU142" s="156" t="s">
        <v>182</v>
      </c>
      <c r="AY142" s="14" t="s">
        <v>175</v>
      </c>
      <c r="BE142" s="157">
        <f t="shared" si="14"/>
        <v>0</v>
      </c>
      <c r="BF142" s="157">
        <f t="shared" si="15"/>
        <v>25.4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182</v>
      </c>
      <c r="BK142" s="157">
        <f t="shared" si="19"/>
        <v>25.4</v>
      </c>
      <c r="BL142" s="14" t="s">
        <v>181</v>
      </c>
      <c r="BM142" s="156" t="s">
        <v>239</v>
      </c>
    </row>
    <row r="143" spans="1:65" s="2" customFormat="1" ht="24.15" customHeight="1">
      <c r="A143" s="26"/>
      <c r="B143" s="144"/>
      <c r="C143" s="158" t="s">
        <v>210</v>
      </c>
      <c r="D143" s="158" t="s">
        <v>285</v>
      </c>
      <c r="E143" s="159" t="s">
        <v>1281</v>
      </c>
      <c r="F143" s="160" t="s">
        <v>1282</v>
      </c>
      <c r="G143" s="161" t="s">
        <v>254</v>
      </c>
      <c r="H143" s="162">
        <v>0.34200000000000003</v>
      </c>
      <c r="I143" s="163">
        <v>9.34</v>
      </c>
      <c r="J143" s="163">
        <f t="shared" si="10"/>
        <v>3.19</v>
      </c>
      <c r="K143" s="164"/>
      <c r="L143" s="165"/>
      <c r="M143" s="166" t="s">
        <v>1</v>
      </c>
      <c r="N143" s="167" t="s">
        <v>35</v>
      </c>
      <c r="O143" s="154">
        <v>0</v>
      </c>
      <c r="P143" s="154">
        <f t="shared" si="11"/>
        <v>0</v>
      </c>
      <c r="Q143" s="154">
        <v>2.7999999999999998E-4</v>
      </c>
      <c r="R143" s="154">
        <f t="shared" si="12"/>
        <v>9.5760000000000005E-5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191</v>
      </c>
      <c r="AT143" s="156" t="s">
        <v>285</v>
      </c>
      <c r="AU143" s="156" t="s">
        <v>182</v>
      </c>
      <c r="AY143" s="14" t="s">
        <v>175</v>
      </c>
      <c r="BE143" s="157">
        <f t="shared" si="14"/>
        <v>0</v>
      </c>
      <c r="BF143" s="157">
        <f t="shared" si="15"/>
        <v>3.19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182</v>
      </c>
      <c r="BK143" s="157">
        <f t="shared" si="19"/>
        <v>3.19</v>
      </c>
      <c r="BL143" s="14" t="s">
        <v>181</v>
      </c>
      <c r="BM143" s="156" t="s">
        <v>242</v>
      </c>
    </row>
    <row r="144" spans="1:65" s="2" customFormat="1" ht="24.15" customHeight="1">
      <c r="A144" s="26"/>
      <c r="B144" s="144"/>
      <c r="C144" s="145" t="s">
        <v>244</v>
      </c>
      <c r="D144" s="145" t="s">
        <v>177</v>
      </c>
      <c r="E144" s="146" t="s">
        <v>1283</v>
      </c>
      <c r="F144" s="147" t="s">
        <v>1284</v>
      </c>
      <c r="G144" s="148" t="s">
        <v>254</v>
      </c>
      <c r="H144" s="149">
        <v>1</v>
      </c>
      <c r="I144" s="150">
        <v>5.28</v>
      </c>
      <c r="J144" s="150">
        <f t="shared" si="10"/>
        <v>5.28</v>
      </c>
      <c r="K144" s="151"/>
      <c r="L144" s="27"/>
      <c r="M144" s="152" t="s">
        <v>1</v>
      </c>
      <c r="N144" s="153" t="s">
        <v>35</v>
      </c>
      <c r="O144" s="154">
        <v>0.36299999999999999</v>
      </c>
      <c r="P144" s="154">
        <f t="shared" si="11"/>
        <v>0.36299999999999999</v>
      </c>
      <c r="Q144" s="154">
        <v>2.0000000000000002E-5</v>
      </c>
      <c r="R144" s="154">
        <f t="shared" si="12"/>
        <v>2.0000000000000002E-5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181</v>
      </c>
      <c r="AT144" s="156" t="s">
        <v>177</v>
      </c>
      <c r="AU144" s="156" t="s">
        <v>182</v>
      </c>
      <c r="AY144" s="14" t="s">
        <v>175</v>
      </c>
      <c r="BE144" s="157">
        <f t="shared" si="14"/>
        <v>0</v>
      </c>
      <c r="BF144" s="157">
        <f t="shared" si="15"/>
        <v>5.28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182</v>
      </c>
      <c r="BK144" s="157">
        <f t="shared" si="19"/>
        <v>5.28</v>
      </c>
      <c r="BL144" s="14" t="s">
        <v>181</v>
      </c>
      <c r="BM144" s="156" t="s">
        <v>247</v>
      </c>
    </row>
    <row r="145" spans="1:65" s="2" customFormat="1" ht="21.75" customHeight="1">
      <c r="A145" s="26"/>
      <c r="B145" s="144"/>
      <c r="C145" s="158" t="s">
        <v>7</v>
      </c>
      <c r="D145" s="158" t="s">
        <v>285</v>
      </c>
      <c r="E145" s="159" t="s">
        <v>1285</v>
      </c>
      <c r="F145" s="160" t="s">
        <v>1286</v>
      </c>
      <c r="G145" s="161" t="s">
        <v>254</v>
      </c>
      <c r="H145" s="162">
        <v>1</v>
      </c>
      <c r="I145" s="163">
        <v>12.48</v>
      </c>
      <c r="J145" s="163">
        <f t="shared" si="10"/>
        <v>12.48</v>
      </c>
      <c r="K145" s="164"/>
      <c r="L145" s="165"/>
      <c r="M145" s="166" t="s">
        <v>1</v>
      </c>
      <c r="N145" s="167" t="s">
        <v>35</v>
      </c>
      <c r="O145" s="154">
        <v>0</v>
      </c>
      <c r="P145" s="154">
        <f t="shared" si="11"/>
        <v>0</v>
      </c>
      <c r="Q145" s="154">
        <v>2.4000000000000001E-4</v>
      </c>
      <c r="R145" s="154">
        <f t="shared" si="12"/>
        <v>2.4000000000000001E-4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191</v>
      </c>
      <c r="AT145" s="156" t="s">
        <v>285</v>
      </c>
      <c r="AU145" s="156" t="s">
        <v>182</v>
      </c>
      <c r="AY145" s="14" t="s">
        <v>175</v>
      </c>
      <c r="BE145" s="157">
        <f t="shared" si="14"/>
        <v>0</v>
      </c>
      <c r="BF145" s="157">
        <f t="shared" si="15"/>
        <v>12.48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4" t="s">
        <v>182</v>
      </c>
      <c r="BK145" s="157">
        <f t="shared" si="19"/>
        <v>12.48</v>
      </c>
      <c r="BL145" s="14" t="s">
        <v>181</v>
      </c>
      <c r="BM145" s="156" t="s">
        <v>250</v>
      </c>
    </row>
    <row r="146" spans="1:65" s="2" customFormat="1" ht="24.15" customHeight="1">
      <c r="A146" s="26"/>
      <c r="B146" s="144"/>
      <c r="C146" s="145" t="s">
        <v>251</v>
      </c>
      <c r="D146" s="145" t="s">
        <v>177</v>
      </c>
      <c r="E146" s="146" t="s">
        <v>1287</v>
      </c>
      <c r="F146" s="147" t="s">
        <v>1288</v>
      </c>
      <c r="G146" s="148" t="s">
        <v>254</v>
      </c>
      <c r="H146" s="149">
        <v>1</v>
      </c>
      <c r="I146" s="150">
        <v>16.059999999999999</v>
      </c>
      <c r="J146" s="150">
        <f t="shared" si="10"/>
        <v>16.059999999999999</v>
      </c>
      <c r="K146" s="151"/>
      <c r="L146" s="27"/>
      <c r="M146" s="152" t="s">
        <v>1</v>
      </c>
      <c r="N146" s="153" t="s">
        <v>35</v>
      </c>
      <c r="O146" s="154">
        <v>1.208</v>
      </c>
      <c r="P146" s="154">
        <f t="shared" si="11"/>
        <v>1.208</v>
      </c>
      <c r="Q146" s="154">
        <v>6.7745999999999995E-4</v>
      </c>
      <c r="R146" s="154">
        <f t="shared" si="12"/>
        <v>6.7745999999999995E-4</v>
      </c>
      <c r="S146" s="154">
        <v>0</v>
      </c>
      <c r="T146" s="155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181</v>
      </c>
      <c r="AT146" s="156" t="s">
        <v>177</v>
      </c>
      <c r="AU146" s="156" t="s">
        <v>182</v>
      </c>
      <c r="AY146" s="14" t="s">
        <v>175</v>
      </c>
      <c r="BE146" s="157">
        <f t="shared" si="14"/>
        <v>0</v>
      </c>
      <c r="BF146" s="157">
        <f t="shared" si="15"/>
        <v>16.059999999999999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4" t="s">
        <v>182</v>
      </c>
      <c r="BK146" s="157">
        <f t="shared" si="19"/>
        <v>16.059999999999999</v>
      </c>
      <c r="BL146" s="14" t="s">
        <v>181</v>
      </c>
      <c r="BM146" s="156" t="s">
        <v>255</v>
      </c>
    </row>
    <row r="147" spans="1:65" s="2" customFormat="1" ht="16.5" customHeight="1">
      <c r="A147" s="26"/>
      <c r="B147" s="144"/>
      <c r="C147" s="158" t="s">
        <v>217</v>
      </c>
      <c r="D147" s="158" t="s">
        <v>285</v>
      </c>
      <c r="E147" s="159" t="s">
        <v>1289</v>
      </c>
      <c r="F147" s="160" t="s">
        <v>1290</v>
      </c>
      <c r="G147" s="161" t="s">
        <v>254</v>
      </c>
      <c r="H147" s="162">
        <v>1</v>
      </c>
      <c r="I147" s="163">
        <v>20.59</v>
      </c>
      <c r="J147" s="163">
        <f t="shared" si="10"/>
        <v>20.59</v>
      </c>
      <c r="K147" s="164"/>
      <c r="L147" s="165"/>
      <c r="M147" s="166" t="s">
        <v>1</v>
      </c>
      <c r="N147" s="167" t="s">
        <v>35</v>
      </c>
      <c r="O147" s="154">
        <v>0</v>
      </c>
      <c r="P147" s="154">
        <f t="shared" si="11"/>
        <v>0</v>
      </c>
      <c r="Q147" s="154">
        <v>6.3E-3</v>
      </c>
      <c r="R147" s="154">
        <f t="shared" si="12"/>
        <v>6.3E-3</v>
      </c>
      <c r="S147" s="154">
        <v>0</v>
      </c>
      <c r="T147" s="155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191</v>
      </c>
      <c r="AT147" s="156" t="s">
        <v>285</v>
      </c>
      <c r="AU147" s="156" t="s">
        <v>182</v>
      </c>
      <c r="AY147" s="14" t="s">
        <v>175</v>
      </c>
      <c r="BE147" s="157">
        <f t="shared" si="14"/>
        <v>0</v>
      </c>
      <c r="BF147" s="157">
        <f t="shared" si="15"/>
        <v>20.59</v>
      </c>
      <c r="BG147" s="157">
        <f t="shared" si="16"/>
        <v>0</v>
      </c>
      <c r="BH147" s="157">
        <f t="shared" si="17"/>
        <v>0</v>
      </c>
      <c r="BI147" s="157">
        <f t="shared" si="18"/>
        <v>0</v>
      </c>
      <c r="BJ147" s="14" t="s">
        <v>182</v>
      </c>
      <c r="BK147" s="157">
        <f t="shared" si="19"/>
        <v>20.59</v>
      </c>
      <c r="BL147" s="14" t="s">
        <v>181</v>
      </c>
      <c r="BM147" s="156" t="s">
        <v>258</v>
      </c>
    </row>
    <row r="148" spans="1:65" s="2" customFormat="1" ht="24.15" customHeight="1">
      <c r="A148" s="26"/>
      <c r="B148" s="144"/>
      <c r="C148" s="145" t="s">
        <v>259</v>
      </c>
      <c r="D148" s="145" t="s">
        <v>177</v>
      </c>
      <c r="E148" s="146" t="s">
        <v>1291</v>
      </c>
      <c r="F148" s="147" t="s">
        <v>1292</v>
      </c>
      <c r="G148" s="148" t="s">
        <v>254</v>
      </c>
      <c r="H148" s="149">
        <v>1</v>
      </c>
      <c r="I148" s="150">
        <v>41.1</v>
      </c>
      <c r="J148" s="150">
        <f t="shared" si="10"/>
        <v>41.1</v>
      </c>
      <c r="K148" s="151"/>
      <c r="L148" s="27"/>
      <c r="M148" s="152" t="s">
        <v>1</v>
      </c>
      <c r="N148" s="153" t="s">
        <v>35</v>
      </c>
      <c r="O148" s="154">
        <v>3.3210000000000002</v>
      </c>
      <c r="P148" s="154">
        <f t="shared" si="11"/>
        <v>3.3210000000000002</v>
      </c>
      <c r="Q148" s="154">
        <v>0</v>
      </c>
      <c r="R148" s="154">
        <f t="shared" si="12"/>
        <v>0</v>
      </c>
      <c r="S148" s="154">
        <v>0</v>
      </c>
      <c r="T148" s="155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181</v>
      </c>
      <c r="AT148" s="156" t="s">
        <v>177</v>
      </c>
      <c r="AU148" s="156" t="s">
        <v>182</v>
      </c>
      <c r="AY148" s="14" t="s">
        <v>175</v>
      </c>
      <c r="BE148" s="157">
        <f t="shared" si="14"/>
        <v>0</v>
      </c>
      <c r="BF148" s="157">
        <f t="shared" si="15"/>
        <v>41.1</v>
      </c>
      <c r="BG148" s="157">
        <f t="shared" si="16"/>
        <v>0</v>
      </c>
      <c r="BH148" s="157">
        <f t="shared" si="17"/>
        <v>0</v>
      </c>
      <c r="BI148" s="157">
        <f t="shared" si="18"/>
        <v>0</v>
      </c>
      <c r="BJ148" s="14" t="s">
        <v>182</v>
      </c>
      <c r="BK148" s="157">
        <f t="shared" si="19"/>
        <v>41.1</v>
      </c>
      <c r="BL148" s="14" t="s">
        <v>181</v>
      </c>
      <c r="BM148" s="156" t="s">
        <v>262</v>
      </c>
    </row>
    <row r="149" spans="1:65" s="2" customFormat="1" ht="24.15" customHeight="1">
      <c r="A149" s="26"/>
      <c r="B149" s="144"/>
      <c r="C149" s="158" t="s">
        <v>220</v>
      </c>
      <c r="D149" s="158" t="s">
        <v>285</v>
      </c>
      <c r="E149" s="159" t="s">
        <v>1293</v>
      </c>
      <c r="F149" s="160" t="s">
        <v>1294</v>
      </c>
      <c r="G149" s="161" t="s">
        <v>254</v>
      </c>
      <c r="H149" s="162">
        <v>1</v>
      </c>
      <c r="I149" s="163">
        <v>47.88</v>
      </c>
      <c r="J149" s="163">
        <f t="shared" si="10"/>
        <v>47.88</v>
      </c>
      <c r="K149" s="164"/>
      <c r="L149" s="165"/>
      <c r="M149" s="166" t="s">
        <v>1</v>
      </c>
      <c r="N149" s="167" t="s">
        <v>35</v>
      </c>
      <c r="O149" s="154">
        <v>0</v>
      </c>
      <c r="P149" s="154">
        <f t="shared" si="11"/>
        <v>0</v>
      </c>
      <c r="Q149" s="154">
        <v>2.5000000000000001E-3</v>
      </c>
      <c r="R149" s="154">
        <f t="shared" si="12"/>
        <v>2.5000000000000001E-3</v>
      </c>
      <c r="S149" s="154">
        <v>0</v>
      </c>
      <c r="T149" s="155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191</v>
      </c>
      <c r="AT149" s="156" t="s">
        <v>285</v>
      </c>
      <c r="AU149" s="156" t="s">
        <v>182</v>
      </c>
      <c r="AY149" s="14" t="s">
        <v>175</v>
      </c>
      <c r="BE149" s="157">
        <f t="shared" si="14"/>
        <v>0</v>
      </c>
      <c r="BF149" s="157">
        <f t="shared" si="15"/>
        <v>47.88</v>
      </c>
      <c r="BG149" s="157">
        <f t="shared" si="16"/>
        <v>0</v>
      </c>
      <c r="BH149" s="157">
        <f t="shared" si="17"/>
        <v>0</v>
      </c>
      <c r="BI149" s="157">
        <f t="shared" si="18"/>
        <v>0</v>
      </c>
      <c r="BJ149" s="14" t="s">
        <v>182</v>
      </c>
      <c r="BK149" s="157">
        <f t="shared" si="19"/>
        <v>47.88</v>
      </c>
      <c r="BL149" s="14" t="s">
        <v>181</v>
      </c>
      <c r="BM149" s="156" t="s">
        <v>265</v>
      </c>
    </row>
    <row r="150" spans="1:65" s="2" customFormat="1" ht="24.15" customHeight="1">
      <c r="A150" s="26"/>
      <c r="B150" s="144"/>
      <c r="C150" s="145" t="s">
        <v>267</v>
      </c>
      <c r="D150" s="145" t="s">
        <v>177</v>
      </c>
      <c r="E150" s="146" t="s">
        <v>1295</v>
      </c>
      <c r="F150" s="147" t="s">
        <v>1296</v>
      </c>
      <c r="G150" s="148" t="s">
        <v>314</v>
      </c>
      <c r="H150" s="149">
        <v>36.5</v>
      </c>
      <c r="I150" s="150">
        <v>2.73</v>
      </c>
      <c r="J150" s="150">
        <f t="shared" si="10"/>
        <v>99.65</v>
      </c>
      <c r="K150" s="151"/>
      <c r="L150" s="27"/>
      <c r="M150" s="152" t="s">
        <v>1</v>
      </c>
      <c r="N150" s="153" t="s">
        <v>35</v>
      </c>
      <c r="O150" s="154">
        <v>0.19</v>
      </c>
      <c r="P150" s="154">
        <f t="shared" si="11"/>
        <v>6.9350000000000005</v>
      </c>
      <c r="Q150" s="154">
        <v>0</v>
      </c>
      <c r="R150" s="154">
        <f t="shared" si="12"/>
        <v>0</v>
      </c>
      <c r="S150" s="154">
        <v>0</v>
      </c>
      <c r="T150" s="155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181</v>
      </c>
      <c r="AT150" s="156" t="s">
        <v>177</v>
      </c>
      <c r="AU150" s="156" t="s">
        <v>182</v>
      </c>
      <c r="AY150" s="14" t="s">
        <v>175</v>
      </c>
      <c r="BE150" s="157">
        <f t="shared" si="14"/>
        <v>0</v>
      </c>
      <c r="BF150" s="157">
        <f t="shared" si="15"/>
        <v>99.65</v>
      </c>
      <c r="BG150" s="157">
        <f t="shared" si="16"/>
        <v>0</v>
      </c>
      <c r="BH150" s="157">
        <f t="shared" si="17"/>
        <v>0</v>
      </c>
      <c r="BI150" s="157">
        <f t="shared" si="18"/>
        <v>0</v>
      </c>
      <c r="BJ150" s="14" t="s">
        <v>182</v>
      </c>
      <c r="BK150" s="157">
        <f t="shared" si="19"/>
        <v>99.65</v>
      </c>
      <c r="BL150" s="14" t="s">
        <v>181</v>
      </c>
      <c r="BM150" s="156" t="s">
        <v>270</v>
      </c>
    </row>
    <row r="151" spans="1:65" s="2" customFormat="1" ht="24.15" customHeight="1">
      <c r="A151" s="26"/>
      <c r="B151" s="144"/>
      <c r="C151" s="145" t="s">
        <v>224</v>
      </c>
      <c r="D151" s="145" t="s">
        <v>177</v>
      </c>
      <c r="E151" s="146" t="s">
        <v>1297</v>
      </c>
      <c r="F151" s="147" t="s">
        <v>1298</v>
      </c>
      <c r="G151" s="148" t="s">
        <v>314</v>
      </c>
      <c r="H151" s="149">
        <v>36.5</v>
      </c>
      <c r="I151" s="150">
        <v>0.59</v>
      </c>
      <c r="J151" s="150">
        <f t="shared" si="10"/>
        <v>21.54</v>
      </c>
      <c r="K151" s="151"/>
      <c r="L151" s="27"/>
      <c r="M151" s="152" t="s">
        <v>1</v>
      </c>
      <c r="N151" s="153" t="s">
        <v>35</v>
      </c>
      <c r="O151" s="154">
        <v>4.1000000000000002E-2</v>
      </c>
      <c r="P151" s="154">
        <f t="shared" si="11"/>
        <v>1.4965000000000002</v>
      </c>
      <c r="Q151" s="154">
        <v>0</v>
      </c>
      <c r="R151" s="154">
        <f t="shared" si="12"/>
        <v>0</v>
      </c>
      <c r="S151" s="154">
        <v>0</v>
      </c>
      <c r="T151" s="155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181</v>
      </c>
      <c r="AT151" s="156" t="s">
        <v>177</v>
      </c>
      <c r="AU151" s="156" t="s">
        <v>182</v>
      </c>
      <c r="AY151" s="14" t="s">
        <v>175</v>
      </c>
      <c r="BE151" s="157">
        <f t="shared" si="14"/>
        <v>0</v>
      </c>
      <c r="BF151" s="157">
        <f t="shared" si="15"/>
        <v>21.54</v>
      </c>
      <c r="BG151" s="157">
        <f t="shared" si="16"/>
        <v>0</v>
      </c>
      <c r="BH151" s="157">
        <f t="shared" si="17"/>
        <v>0</v>
      </c>
      <c r="BI151" s="157">
        <f t="shared" si="18"/>
        <v>0</v>
      </c>
      <c r="BJ151" s="14" t="s">
        <v>182</v>
      </c>
      <c r="BK151" s="157">
        <f t="shared" si="19"/>
        <v>21.54</v>
      </c>
      <c r="BL151" s="14" t="s">
        <v>181</v>
      </c>
      <c r="BM151" s="156" t="s">
        <v>273</v>
      </c>
    </row>
    <row r="152" spans="1:65" s="2" customFormat="1" ht="24.15" customHeight="1">
      <c r="A152" s="26"/>
      <c r="B152" s="144"/>
      <c r="C152" s="145" t="s">
        <v>274</v>
      </c>
      <c r="D152" s="145" t="s">
        <v>177</v>
      </c>
      <c r="E152" s="146" t="s">
        <v>1299</v>
      </c>
      <c r="F152" s="147" t="s">
        <v>1300</v>
      </c>
      <c r="G152" s="148" t="s">
        <v>254</v>
      </c>
      <c r="H152" s="149">
        <v>1</v>
      </c>
      <c r="I152" s="150">
        <v>59.02</v>
      </c>
      <c r="J152" s="150">
        <f t="shared" si="10"/>
        <v>59.02</v>
      </c>
      <c r="K152" s="151"/>
      <c r="L152" s="27"/>
      <c r="M152" s="152" t="s">
        <v>1</v>
      </c>
      <c r="N152" s="153" t="s">
        <v>35</v>
      </c>
      <c r="O152" s="154">
        <v>3.7789999999999999</v>
      </c>
      <c r="P152" s="154">
        <f t="shared" si="11"/>
        <v>3.7789999999999999</v>
      </c>
      <c r="Q152" s="154">
        <v>0</v>
      </c>
      <c r="R152" s="154">
        <f t="shared" si="12"/>
        <v>0</v>
      </c>
      <c r="S152" s="154">
        <v>0</v>
      </c>
      <c r="T152" s="155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181</v>
      </c>
      <c r="AT152" s="156" t="s">
        <v>177</v>
      </c>
      <c r="AU152" s="156" t="s">
        <v>182</v>
      </c>
      <c r="AY152" s="14" t="s">
        <v>175</v>
      </c>
      <c r="BE152" s="157">
        <f t="shared" si="14"/>
        <v>0</v>
      </c>
      <c r="BF152" s="157">
        <f t="shared" si="15"/>
        <v>59.02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4" t="s">
        <v>182</v>
      </c>
      <c r="BK152" s="157">
        <f t="shared" si="19"/>
        <v>59.02</v>
      </c>
      <c r="BL152" s="14" t="s">
        <v>181</v>
      </c>
      <c r="BM152" s="156" t="s">
        <v>277</v>
      </c>
    </row>
    <row r="153" spans="1:65" s="2" customFormat="1" ht="37.799999999999997" customHeight="1">
      <c r="A153" s="26"/>
      <c r="B153" s="144"/>
      <c r="C153" s="158" t="s">
        <v>227</v>
      </c>
      <c r="D153" s="158" t="s">
        <v>285</v>
      </c>
      <c r="E153" s="159" t="s">
        <v>1301</v>
      </c>
      <c r="F153" s="160" t="s">
        <v>1302</v>
      </c>
      <c r="G153" s="161" t="s">
        <v>254</v>
      </c>
      <c r="H153" s="162">
        <v>1</v>
      </c>
      <c r="I153" s="163">
        <v>1474.13</v>
      </c>
      <c r="J153" s="163">
        <f t="shared" si="10"/>
        <v>1474.13</v>
      </c>
      <c r="K153" s="164"/>
      <c r="L153" s="165"/>
      <c r="M153" s="166" t="s">
        <v>1</v>
      </c>
      <c r="N153" s="167" t="s">
        <v>35</v>
      </c>
      <c r="O153" s="154">
        <v>0</v>
      </c>
      <c r="P153" s="154">
        <f t="shared" si="11"/>
        <v>0</v>
      </c>
      <c r="Q153" s="154">
        <v>5.4</v>
      </c>
      <c r="R153" s="154">
        <f t="shared" si="12"/>
        <v>5.4</v>
      </c>
      <c r="S153" s="154">
        <v>0</v>
      </c>
      <c r="T153" s="155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191</v>
      </c>
      <c r="AT153" s="156" t="s">
        <v>285</v>
      </c>
      <c r="AU153" s="156" t="s">
        <v>182</v>
      </c>
      <c r="AY153" s="14" t="s">
        <v>175</v>
      </c>
      <c r="BE153" s="157">
        <f t="shared" si="14"/>
        <v>0</v>
      </c>
      <c r="BF153" s="157">
        <f t="shared" si="15"/>
        <v>1474.13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4" t="s">
        <v>182</v>
      </c>
      <c r="BK153" s="157">
        <f t="shared" si="19"/>
        <v>1474.13</v>
      </c>
      <c r="BL153" s="14" t="s">
        <v>181</v>
      </c>
      <c r="BM153" s="156" t="s">
        <v>280</v>
      </c>
    </row>
    <row r="154" spans="1:65" s="2" customFormat="1" ht="16.5" customHeight="1">
      <c r="A154" s="26"/>
      <c r="B154" s="144"/>
      <c r="C154" s="145" t="s">
        <v>281</v>
      </c>
      <c r="D154" s="145" t="s">
        <v>177</v>
      </c>
      <c r="E154" s="146" t="s">
        <v>1303</v>
      </c>
      <c r="F154" s="147" t="s">
        <v>1304</v>
      </c>
      <c r="G154" s="148" t="s">
        <v>254</v>
      </c>
      <c r="H154" s="149">
        <v>1</v>
      </c>
      <c r="I154" s="150">
        <v>18.600000000000001</v>
      </c>
      <c r="J154" s="150">
        <f t="shared" si="10"/>
        <v>18.600000000000001</v>
      </c>
      <c r="K154" s="151"/>
      <c r="L154" s="27"/>
      <c r="M154" s="152" t="s">
        <v>1</v>
      </c>
      <c r="N154" s="153" t="s">
        <v>35</v>
      </c>
      <c r="O154" s="154">
        <v>0.81599999999999995</v>
      </c>
      <c r="P154" s="154">
        <f t="shared" si="11"/>
        <v>0.81599999999999995</v>
      </c>
      <c r="Q154" s="154">
        <v>0.10419100000000001</v>
      </c>
      <c r="R154" s="154">
        <f t="shared" si="12"/>
        <v>0.10419100000000001</v>
      </c>
      <c r="S154" s="154">
        <v>0</v>
      </c>
      <c r="T154" s="155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181</v>
      </c>
      <c r="AT154" s="156" t="s">
        <v>177</v>
      </c>
      <c r="AU154" s="156" t="s">
        <v>182</v>
      </c>
      <c r="AY154" s="14" t="s">
        <v>175</v>
      </c>
      <c r="BE154" s="157">
        <f t="shared" si="14"/>
        <v>0</v>
      </c>
      <c r="BF154" s="157">
        <f t="shared" si="15"/>
        <v>18.600000000000001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4" t="s">
        <v>182</v>
      </c>
      <c r="BK154" s="157">
        <f t="shared" si="19"/>
        <v>18.600000000000001</v>
      </c>
      <c r="BL154" s="14" t="s">
        <v>181</v>
      </c>
      <c r="BM154" s="156" t="s">
        <v>284</v>
      </c>
    </row>
    <row r="155" spans="1:65" s="2" customFormat="1" ht="16.5" customHeight="1">
      <c r="A155" s="26"/>
      <c r="B155" s="144"/>
      <c r="C155" s="158" t="s">
        <v>232</v>
      </c>
      <c r="D155" s="158" t="s">
        <v>285</v>
      </c>
      <c r="E155" s="159" t="s">
        <v>1305</v>
      </c>
      <c r="F155" s="160" t="s">
        <v>1306</v>
      </c>
      <c r="G155" s="161" t="s">
        <v>254</v>
      </c>
      <c r="H155" s="162">
        <v>1</v>
      </c>
      <c r="I155" s="163">
        <v>18.739999999999998</v>
      </c>
      <c r="J155" s="163">
        <f t="shared" si="10"/>
        <v>18.739999999999998</v>
      </c>
      <c r="K155" s="164"/>
      <c r="L155" s="165"/>
      <c r="M155" s="166" t="s">
        <v>1</v>
      </c>
      <c r="N155" s="167" t="s">
        <v>35</v>
      </c>
      <c r="O155" s="154">
        <v>0</v>
      </c>
      <c r="P155" s="154">
        <f t="shared" si="11"/>
        <v>0</v>
      </c>
      <c r="Q155" s="154">
        <v>1.6E-2</v>
      </c>
      <c r="R155" s="154">
        <f t="shared" si="12"/>
        <v>1.6E-2</v>
      </c>
      <c r="S155" s="154">
        <v>0</v>
      </c>
      <c r="T155" s="155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191</v>
      </c>
      <c r="AT155" s="156" t="s">
        <v>285</v>
      </c>
      <c r="AU155" s="156" t="s">
        <v>182</v>
      </c>
      <c r="AY155" s="14" t="s">
        <v>175</v>
      </c>
      <c r="BE155" s="157">
        <f t="shared" si="14"/>
        <v>0</v>
      </c>
      <c r="BF155" s="157">
        <f t="shared" si="15"/>
        <v>18.739999999999998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4" t="s">
        <v>182</v>
      </c>
      <c r="BK155" s="157">
        <f t="shared" si="19"/>
        <v>18.739999999999998</v>
      </c>
      <c r="BL155" s="14" t="s">
        <v>181</v>
      </c>
      <c r="BM155" s="156" t="s">
        <v>288</v>
      </c>
    </row>
    <row r="156" spans="1:65" s="2" customFormat="1" ht="16.5" customHeight="1">
      <c r="A156" s="26"/>
      <c r="B156" s="144"/>
      <c r="C156" s="145" t="s">
        <v>290</v>
      </c>
      <c r="D156" s="145" t="s">
        <v>177</v>
      </c>
      <c r="E156" s="146" t="s">
        <v>1307</v>
      </c>
      <c r="F156" s="147" t="s">
        <v>1308</v>
      </c>
      <c r="G156" s="148" t="s">
        <v>254</v>
      </c>
      <c r="H156" s="149">
        <v>1</v>
      </c>
      <c r="I156" s="150">
        <v>37.06</v>
      </c>
      <c r="J156" s="150">
        <f t="shared" si="10"/>
        <v>37.06</v>
      </c>
      <c r="K156" s="151"/>
      <c r="L156" s="27"/>
      <c r="M156" s="152" t="s">
        <v>1</v>
      </c>
      <c r="N156" s="153" t="s">
        <v>35</v>
      </c>
      <c r="O156" s="154">
        <v>1.1180000000000001</v>
      </c>
      <c r="P156" s="154">
        <f t="shared" si="11"/>
        <v>1.1180000000000001</v>
      </c>
      <c r="Q156" s="154">
        <v>0.278256</v>
      </c>
      <c r="R156" s="154">
        <f t="shared" si="12"/>
        <v>0.278256</v>
      </c>
      <c r="S156" s="154">
        <v>0</v>
      </c>
      <c r="T156" s="155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181</v>
      </c>
      <c r="AT156" s="156" t="s">
        <v>177</v>
      </c>
      <c r="AU156" s="156" t="s">
        <v>182</v>
      </c>
      <c r="AY156" s="14" t="s">
        <v>175</v>
      </c>
      <c r="BE156" s="157">
        <f t="shared" si="14"/>
        <v>0</v>
      </c>
      <c r="BF156" s="157">
        <f t="shared" si="15"/>
        <v>37.06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4" t="s">
        <v>182</v>
      </c>
      <c r="BK156" s="157">
        <f t="shared" si="19"/>
        <v>37.06</v>
      </c>
      <c r="BL156" s="14" t="s">
        <v>181</v>
      </c>
      <c r="BM156" s="156" t="s">
        <v>293</v>
      </c>
    </row>
    <row r="157" spans="1:65" s="2" customFormat="1" ht="16.5" customHeight="1">
      <c r="A157" s="26"/>
      <c r="B157" s="144"/>
      <c r="C157" s="158" t="s">
        <v>235</v>
      </c>
      <c r="D157" s="158" t="s">
        <v>285</v>
      </c>
      <c r="E157" s="159" t="s">
        <v>1309</v>
      </c>
      <c r="F157" s="160" t="s">
        <v>1310</v>
      </c>
      <c r="G157" s="161" t="s">
        <v>254</v>
      </c>
      <c r="H157" s="162">
        <v>1</v>
      </c>
      <c r="I157" s="163">
        <v>211.66</v>
      </c>
      <c r="J157" s="163">
        <f t="shared" si="10"/>
        <v>211.66</v>
      </c>
      <c r="K157" s="164"/>
      <c r="L157" s="165"/>
      <c r="M157" s="166" t="s">
        <v>1</v>
      </c>
      <c r="N157" s="167" t="s">
        <v>35</v>
      </c>
      <c r="O157" s="154">
        <v>0</v>
      </c>
      <c r="P157" s="154">
        <f t="shared" si="11"/>
        <v>0</v>
      </c>
      <c r="Q157" s="154">
        <v>8.6400000000000005E-2</v>
      </c>
      <c r="R157" s="154">
        <f t="shared" si="12"/>
        <v>8.6400000000000005E-2</v>
      </c>
      <c r="S157" s="154">
        <v>0</v>
      </c>
      <c r="T157" s="155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191</v>
      </c>
      <c r="AT157" s="156" t="s">
        <v>285</v>
      </c>
      <c r="AU157" s="156" t="s">
        <v>182</v>
      </c>
      <c r="AY157" s="14" t="s">
        <v>175</v>
      </c>
      <c r="BE157" s="157">
        <f t="shared" si="14"/>
        <v>0</v>
      </c>
      <c r="BF157" s="157">
        <f t="shared" si="15"/>
        <v>211.66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4" t="s">
        <v>182</v>
      </c>
      <c r="BK157" s="157">
        <f t="shared" si="19"/>
        <v>211.66</v>
      </c>
      <c r="BL157" s="14" t="s">
        <v>181</v>
      </c>
      <c r="BM157" s="156" t="s">
        <v>296</v>
      </c>
    </row>
    <row r="158" spans="1:65" s="12" customFormat="1" ht="22.8" customHeight="1">
      <c r="B158" s="132"/>
      <c r="D158" s="133" t="s">
        <v>68</v>
      </c>
      <c r="E158" s="142" t="s">
        <v>355</v>
      </c>
      <c r="F158" s="142" t="s">
        <v>356</v>
      </c>
      <c r="J158" s="143">
        <f>BK158</f>
        <v>200.82</v>
      </c>
      <c r="L158" s="132"/>
      <c r="M158" s="136"/>
      <c r="N158" s="137"/>
      <c r="O158" s="137"/>
      <c r="P158" s="138">
        <f>P159</f>
        <v>31.722289999999997</v>
      </c>
      <c r="Q158" s="137"/>
      <c r="R158" s="138">
        <f>R159</f>
        <v>0</v>
      </c>
      <c r="S158" s="137"/>
      <c r="T158" s="139">
        <f>T159</f>
        <v>0</v>
      </c>
      <c r="AR158" s="133" t="s">
        <v>77</v>
      </c>
      <c r="AT158" s="140" t="s">
        <v>68</v>
      </c>
      <c r="AU158" s="140" t="s">
        <v>77</v>
      </c>
      <c r="AY158" s="133" t="s">
        <v>175</v>
      </c>
      <c r="BK158" s="141">
        <f>BK159</f>
        <v>200.82</v>
      </c>
    </row>
    <row r="159" spans="1:65" s="2" customFormat="1" ht="33" customHeight="1">
      <c r="A159" s="26"/>
      <c r="B159" s="144"/>
      <c r="C159" s="145" t="s">
        <v>297</v>
      </c>
      <c r="D159" s="145" t="s">
        <v>177</v>
      </c>
      <c r="E159" s="146" t="s">
        <v>1311</v>
      </c>
      <c r="F159" s="147" t="s">
        <v>1312</v>
      </c>
      <c r="G159" s="148" t="s">
        <v>209</v>
      </c>
      <c r="H159" s="149">
        <v>24.61</v>
      </c>
      <c r="I159" s="150">
        <v>8.16</v>
      </c>
      <c r="J159" s="150">
        <f>ROUND(I159*H159,2)</f>
        <v>200.82</v>
      </c>
      <c r="K159" s="151"/>
      <c r="L159" s="27"/>
      <c r="M159" s="168" t="s">
        <v>1</v>
      </c>
      <c r="N159" s="169" t="s">
        <v>35</v>
      </c>
      <c r="O159" s="170">
        <v>1.2889999999999999</v>
      </c>
      <c r="P159" s="170">
        <f>O159*H159</f>
        <v>31.722289999999997</v>
      </c>
      <c r="Q159" s="170">
        <v>0</v>
      </c>
      <c r="R159" s="170">
        <f>Q159*H159</f>
        <v>0</v>
      </c>
      <c r="S159" s="170">
        <v>0</v>
      </c>
      <c r="T159" s="171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181</v>
      </c>
      <c r="AT159" s="156" t="s">
        <v>177</v>
      </c>
      <c r="AU159" s="156" t="s">
        <v>182</v>
      </c>
      <c r="AY159" s="14" t="s">
        <v>175</v>
      </c>
      <c r="BE159" s="157">
        <f>IF(N159="základná",J159,0)</f>
        <v>0</v>
      </c>
      <c r="BF159" s="157">
        <f>IF(N159="znížená",J159,0)</f>
        <v>200.82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4" t="s">
        <v>182</v>
      </c>
      <c r="BK159" s="157">
        <f>ROUND(I159*H159,2)</f>
        <v>200.82</v>
      </c>
      <c r="BL159" s="14" t="s">
        <v>181</v>
      </c>
      <c r="BM159" s="156" t="s">
        <v>300</v>
      </c>
    </row>
    <row r="160" spans="1:65" s="2" customFormat="1" ht="6.9" customHeight="1">
      <c r="A160" s="26"/>
      <c r="B160" s="44"/>
      <c r="C160" s="45"/>
      <c r="D160" s="45"/>
      <c r="E160" s="45"/>
      <c r="F160" s="45"/>
      <c r="G160" s="45"/>
      <c r="H160" s="45"/>
      <c r="I160" s="45"/>
      <c r="J160" s="45"/>
      <c r="K160" s="45"/>
      <c r="L160" s="27"/>
      <c r="M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</row>
  </sheetData>
  <autoFilter ref="C120:K159" xr:uid="{00000000-0009-0000-0000-00001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BM160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118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1314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ROUND(J121, 2)</f>
        <v>3953.93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ROUND((SUM(BE121:BE159)),  2)</f>
        <v>0</v>
      </c>
      <c r="G33" s="98"/>
      <c r="H33" s="98"/>
      <c r="I33" s="99">
        <v>0.2</v>
      </c>
      <c r="J33" s="97">
        <f>ROUND(((SUM(BE121:BE159))*I33),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ROUND((SUM(BF121:BF159)),  2)</f>
        <v>3953.93</v>
      </c>
      <c r="G34" s="26"/>
      <c r="H34" s="26"/>
      <c r="I34" s="101">
        <v>0.2</v>
      </c>
      <c r="J34" s="100">
        <f>ROUND(((SUM(BF121:BF159))*I34),  2)</f>
        <v>790.79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ROUND((SUM(BG121:BG159)),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ROUND((SUM(BH121:BH159)),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ROUND((SUM(BI121:BI159)),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4744.7199999999993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SO-07C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J121</f>
        <v>3953.9300000000003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139</v>
      </c>
      <c r="E97" s="115"/>
      <c r="F97" s="115"/>
      <c r="G97" s="115"/>
      <c r="H97" s="115"/>
      <c r="I97" s="115"/>
      <c r="J97" s="116">
        <f>J122</f>
        <v>3953.9300000000003</v>
      </c>
      <c r="L97" s="113"/>
    </row>
    <row r="98" spans="1:31" s="10" customFormat="1" ht="19.95" hidden="1" customHeight="1">
      <c r="B98" s="117"/>
      <c r="D98" s="118" t="s">
        <v>140</v>
      </c>
      <c r="E98" s="119"/>
      <c r="F98" s="119"/>
      <c r="G98" s="119"/>
      <c r="H98" s="119"/>
      <c r="I98" s="119"/>
      <c r="J98" s="120">
        <f>J123</f>
        <v>1479.4400000000003</v>
      </c>
      <c r="L98" s="117"/>
    </row>
    <row r="99" spans="1:31" s="10" customFormat="1" ht="19.95" hidden="1" customHeight="1">
      <c r="B99" s="117"/>
      <c r="D99" s="118" t="s">
        <v>141</v>
      </c>
      <c r="E99" s="119"/>
      <c r="F99" s="119"/>
      <c r="G99" s="119"/>
      <c r="H99" s="119"/>
      <c r="I99" s="119"/>
      <c r="J99" s="120">
        <f>J134</f>
        <v>18.93</v>
      </c>
      <c r="L99" s="117"/>
    </row>
    <row r="100" spans="1:31" s="10" customFormat="1" ht="19.95" hidden="1" customHeight="1">
      <c r="B100" s="117"/>
      <c r="D100" s="118" t="s">
        <v>635</v>
      </c>
      <c r="E100" s="119"/>
      <c r="F100" s="119"/>
      <c r="G100" s="119"/>
      <c r="H100" s="119"/>
      <c r="I100" s="119"/>
      <c r="J100" s="120">
        <f>J136</f>
        <v>2254.7399999999998</v>
      </c>
      <c r="L100" s="117"/>
    </row>
    <row r="101" spans="1:31" s="10" customFormat="1" ht="19.95" hidden="1" customHeight="1">
      <c r="B101" s="117"/>
      <c r="D101" s="118" t="s">
        <v>146</v>
      </c>
      <c r="E101" s="119"/>
      <c r="F101" s="119"/>
      <c r="G101" s="119"/>
      <c r="H101" s="119"/>
      <c r="I101" s="119"/>
      <c r="J101" s="120">
        <f>J158</f>
        <v>200.82</v>
      </c>
      <c r="L101" s="117"/>
    </row>
    <row r="102" spans="1:31" s="2" customFormat="1" ht="21.75" hidden="1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" hidden="1" customHeight="1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ht="10.199999999999999" hidden="1"/>
    <row r="105" spans="1:31" ht="10.199999999999999" hidden="1"/>
    <row r="106" spans="1:31" ht="10.199999999999999" hidden="1"/>
    <row r="107" spans="1:31" s="2" customFormat="1" ht="6.9" customHeight="1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" customHeight="1">
      <c r="A108" s="26"/>
      <c r="B108" s="27"/>
      <c r="C108" s="18" t="s">
        <v>161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11" t="str">
        <f>E7</f>
        <v>Prestúpne Bývanie JELKA</v>
      </c>
      <c r="F111" s="212"/>
      <c r="G111" s="212"/>
      <c r="H111" s="212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132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7" t="str">
        <f>E9</f>
        <v>SO-07C - Rozpočet</v>
      </c>
      <c r="F113" s="213"/>
      <c r="G113" s="213"/>
      <c r="H113" s="213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17</v>
      </c>
      <c r="D115" s="26"/>
      <c r="E115" s="26"/>
      <c r="F115" s="21" t="str">
        <f>F12</f>
        <v xml:space="preserve"> </v>
      </c>
      <c r="G115" s="26"/>
      <c r="H115" s="26"/>
      <c r="I115" s="23" t="s">
        <v>19</v>
      </c>
      <c r="J115" s="52" t="str">
        <f>IF(J12="","",J12)</f>
        <v>1. 3. 2022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15" customHeight="1">
      <c r="A117" s="26"/>
      <c r="B117" s="27"/>
      <c r="C117" s="23" t="s">
        <v>21</v>
      </c>
      <c r="D117" s="26"/>
      <c r="E117" s="26"/>
      <c r="F117" s="21" t="str">
        <f>E15</f>
        <v xml:space="preserve"> </v>
      </c>
      <c r="G117" s="26"/>
      <c r="H117" s="26"/>
      <c r="I117" s="23" t="s">
        <v>25</v>
      </c>
      <c r="J117" s="24" t="str">
        <f>E21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15" customHeight="1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27</v>
      </c>
      <c r="J118" s="24" t="str">
        <f>E24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1"/>
      <c r="B120" s="122"/>
      <c r="C120" s="123" t="s">
        <v>162</v>
      </c>
      <c r="D120" s="124" t="s">
        <v>54</v>
      </c>
      <c r="E120" s="124" t="s">
        <v>50</v>
      </c>
      <c r="F120" s="124" t="s">
        <v>51</v>
      </c>
      <c r="G120" s="124" t="s">
        <v>163</v>
      </c>
      <c r="H120" s="124" t="s">
        <v>164</v>
      </c>
      <c r="I120" s="124" t="s">
        <v>165</v>
      </c>
      <c r="J120" s="125" t="s">
        <v>136</v>
      </c>
      <c r="K120" s="126" t="s">
        <v>166</v>
      </c>
      <c r="L120" s="127"/>
      <c r="M120" s="59" t="s">
        <v>1</v>
      </c>
      <c r="N120" s="60" t="s">
        <v>33</v>
      </c>
      <c r="O120" s="60" t="s">
        <v>167</v>
      </c>
      <c r="P120" s="60" t="s">
        <v>168</v>
      </c>
      <c r="Q120" s="60" t="s">
        <v>169</v>
      </c>
      <c r="R120" s="60" t="s">
        <v>170</v>
      </c>
      <c r="S120" s="60" t="s">
        <v>171</v>
      </c>
      <c r="T120" s="61" t="s">
        <v>172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8" customHeight="1">
      <c r="A121" s="26"/>
      <c r="B121" s="27"/>
      <c r="C121" s="66" t="s">
        <v>137</v>
      </c>
      <c r="D121" s="26"/>
      <c r="E121" s="26"/>
      <c r="F121" s="26"/>
      <c r="G121" s="26"/>
      <c r="H121" s="26"/>
      <c r="I121" s="26"/>
      <c r="J121" s="128">
        <f>BK121</f>
        <v>3953.9300000000003</v>
      </c>
      <c r="K121" s="26"/>
      <c r="L121" s="27"/>
      <c r="M121" s="62"/>
      <c r="N121" s="53"/>
      <c r="O121" s="63"/>
      <c r="P121" s="129">
        <f>P122</f>
        <v>204.58935719999999</v>
      </c>
      <c r="Q121" s="63"/>
      <c r="R121" s="129">
        <f>R122</f>
        <v>24.554901219999998</v>
      </c>
      <c r="S121" s="63"/>
      <c r="T121" s="130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68</v>
      </c>
      <c r="AU121" s="14" t="s">
        <v>138</v>
      </c>
      <c r="BK121" s="131">
        <f>BK122</f>
        <v>3953.9300000000003</v>
      </c>
    </row>
    <row r="122" spans="1:65" s="12" customFormat="1" ht="25.95" customHeight="1">
      <c r="B122" s="132"/>
      <c r="D122" s="133" t="s">
        <v>68</v>
      </c>
      <c r="E122" s="134" t="s">
        <v>173</v>
      </c>
      <c r="F122" s="134" t="s">
        <v>174</v>
      </c>
      <c r="J122" s="135">
        <f>BK122</f>
        <v>3953.9300000000003</v>
      </c>
      <c r="L122" s="132"/>
      <c r="M122" s="136"/>
      <c r="N122" s="137"/>
      <c r="O122" s="137"/>
      <c r="P122" s="138">
        <f>P123+P134+P136+P158</f>
        <v>204.58935719999999</v>
      </c>
      <c r="Q122" s="137"/>
      <c r="R122" s="138">
        <f>R123+R134+R136+R158</f>
        <v>24.554901219999998</v>
      </c>
      <c r="S122" s="137"/>
      <c r="T122" s="139">
        <f>T123+T134+T136+T158</f>
        <v>0</v>
      </c>
      <c r="AR122" s="133" t="s">
        <v>77</v>
      </c>
      <c r="AT122" s="140" t="s">
        <v>68</v>
      </c>
      <c r="AU122" s="140" t="s">
        <v>69</v>
      </c>
      <c r="AY122" s="133" t="s">
        <v>175</v>
      </c>
      <c r="BK122" s="141">
        <f>BK123+BK134+BK136+BK158</f>
        <v>3953.9300000000003</v>
      </c>
    </row>
    <row r="123" spans="1:65" s="12" customFormat="1" ht="22.8" customHeight="1">
      <c r="B123" s="132"/>
      <c r="D123" s="133" t="s">
        <v>68</v>
      </c>
      <c r="E123" s="142" t="s">
        <v>77</v>
      </c>
      <c r="F123" s="142" t="s">
        <v>176</v>
      </c>
      <c r="J123" s="143">
        <f>BK123</f>
        <v>1479.4400000000003</v>
      </c>
      <c r="L123" s="132"/>
      <c r="M123" s="136"/>
      <c r="N123" s="137"/>
      <c r="O123" s="137"/>
      <c r="P123" s="138">
        <f>SUM(P124:P133)</f>
        <v>151.7269752</v>
      </c>
      <c r="Q123" s="137"/>
      <c r="R123" s="138">
        <f>SUM(R124:R133)</f>
        <v>17.52</v>
      </c>
      <c r="S123" s="137"/>
      <c r="T123" s="139">
        <f>SUM(T124:T133)</f>
        <v>0</v>
      </c>
      <c r="AR123" s="133" t="s">
        <v>77</v>
      </c>
      <c r="AT123" s="140" t="s">
        <v>68</v>
      </c>
      <c r="AU123" s="140" t="s">
        <v>77</v>
      </c>
      <c r="AY123" s="133" t="s">
        <v>175</v>
      </c>
      <c r="BK123" s="141">
        <f>SUM(BK124:BK133)</f>
        <v>1479.4400000000003</v>
      </c>
    </row>
    <row r="124" spans="1:65" s="2" customFormat="1" ht="21.75" customHeight="1">
      <c r="A124" s="26"/>
      <c r="B124" s="144"/>
      <c r="C124" s="145" t="s">
        <v>77</v>
      </c>
      <c r="D124" s="145" t="s">
        <v>177</v>
      </c>
      <c r="E124" s="146" t="s">
        <v>1255</v>
      </c>
      <c r="F124" s="147" t="s">
        <v>184</v>
      </c>
      <c r="G124" s="148" t="s">
        <v>180</v>
      </c>
      <c r="H124" s="149">
        <v>26.28</v>
      </c>
      <c r="I124" s="150">
        <v>15.81</v>
      </c>
      <c r="J124" s="150">
        <f t="shared" ref="J124:J133" si="0">ROUND(I124*H124,2)</f>
        <v>415.49</v>
      </c>
      <c r="K124" s="151"/>
      <c r="L124" s="27"/>
      <c r="M124" s="152" t="s">
        <v>1</v>
      </c>
      <c r="N124" s="153" t="s">
        <v>35</v>
      </c>
      <c r="O124" s="154">
        <v>2.5139999999999998</v>
      </c>
      <c r="P124" s="154">
        <f t="shared" ref="P124:P133" si="1">O124*H124</f>
        <v>66.067920000000001</v>
      </c>
      <c r="Q124" s="154">
        <v>0</v>
      </c>
      <c r="R124" s="154">
        <f t="shared" ref="R124:R133" si="2">Q124*H124</f>
        <v>0</v>
      </c>
      <c r="S124" s="154">
        <v>0</v>
      </c>
      <c r="T124" s="155">
        <f t="shared" ref="T124:T133" si="3"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181</v>
      </c>
      <c r="AT124" s="156" t="s">
        <v>177</v>
      </c>
      <c r="AU124" s="156" t="s">
        <v>182</v>
      </c>
      <c r="AY124" s="14" t="s">
        <v>175</v>
      </c>
      <c r="BE124" s="157">
        <f t="shared" ref="BE124:BE133" si="4">IF(N124="základná",J124,0)</f>
        <v>0</v>
      </c>
      <c r="BF124" s="157">
        <f t="shared" ref="BF124:BF133" si="5">IF(N124="znížená",J124,0)</f>
        <v>415.49</v>
      </c>
      <c r="BG124" s="157">
        <f t="shared" ref="BG124:BG133" si="6">IF(N124="zákl. prenesená",J124,0)</f>
        <v>0</v>
      </c>
      <c r="BH124" s="157">
        <f t="shared" ref="BH124:BH133" si="7">IF(N124="zníž. prenesená",J124,0)</f>
        <v>0</v>
      </c>
      <c r="BI124" s="157">
        <f t="shared" ref="BI124:BI133" si="8">IF(N124="nulová",J124,0)</f>
        <v>0</v>
      </c>
      <c r="BJ124" s="14" t="s">
        <v>182</v>
      </c>
      <c r="BK124" s="157">
        <f t="shared" ref="BK124:BK133" si="9">ROUND(I124*H124,2)</f>
        <v>415.49</v>
      </c>
      <c r="BL124" s="14" t="s">
        <v>181</v>
      </c>
      <c r="BM124" s="156" t="s">
        <v>182</v>
      </c>
    </row>
    <row r="125" spans="1:65" s="2" customFormat="1" ht="37.799999999999997" customHeight="1">
      <c r="A125" s="26"/>
      <c r="B125" s="144"/>
      <c r="C125" s="145" t="s">
        <v>182</v>
      </c>
      <c r="D125" s="145" t="s">
        <v>177</v>
      </c>
      <c r="E125" s="146" t="s">
        <v>1256</v>
      </c>
      <c r="F125" s="147" t="s">
        <v>187</v>
      </c>
      <c r="G125" s="148" t="s">
        <v>180</v>
      </c>
      <c r="H125" s="149">
        <v>26.28</v>
      </c>
      <c r="I125" s="150">
        <v>7.15</v>
      </c>
      <c r="J125" s="150">
        <f t="shared" si="0"/>
        <v>187.9</v>
      </c>
      <c r="K125" s="151"/>
      <c r="L125" s="27"/>
      <c r="M125" s="152" t="s">
        <v>1</v>
      </c>
      <c r="N125" s="153" t="s">
        <v>35</v>
      </c>
      <c r="O125" s="154">
        <v>0.61299999999999999</v>
      </c>
      <c r="P125" s="154">
        <f t="shared" si="1"/>
        <v>16.109639999999999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181</v>
      </c>
      <c r="AT125" s="156" t="s">
        <v>177</v>
      </c>
      <c r="AU125" s="156" t="s">
        <v>182</v>
      </c>
      <c r="AY125" s="14" t="s">
        <v>175</v>
      </c>
      <c r="BE125" s="157">
        <f t="shared" si="4"/>
        <v>0</v>
      </c>
      <c r="BF125" s="157">
        <f t="shared" si="5"/>
        <v>187.9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182</v>
      </c>
      <c r="BK125" s="157">
        <f t="shared" si="9"/>
        <v>187.9</v>
      </c>
      <c r="BL125" s="14" t="s">
        <v>181</v>
      </c>
      <c r="BM125" s="156" t="s">
        <v>181</v>
      </c>
    </row>
    <row r="126" spans="1:65" s="2" customFormat="1" ht="16.5" customHeight="1">
      <c r="A126" s="26"/>
      <c r="B126" s="144"/>
      <c r="C126" s="145" t="s">
        <v>185</v>
      </c>
      <c r="D126" s="145" t="s">
        <v>177</v>
      </c>
      <c r="E126" s="146" t="s">
        <v>1257</v>
      </c>
      <c r="F126" s="147" t="s">
        <v>1258</v>
      </c>
      <c r="G126" s="148" t="s">
        <v>180</v>
      </c>
      <c r="H126" s="149">
        <v>7.1280000000000001</v>
      </c>
      <c r="I126" s="150">
        <v>24</v>
      </c>
      <c r="J126" s="150">
        <f t="shared" si="0"/>
        <v>171.07</v>
      </c>
      <c r="K126" s="151"/>
      <c r="L126" s="27"/>
      <c r="M126" s="152" t="s">
        <v>1</v>
      </c>
      <c r="N126" s="153" t="s">
        <v>35</v>
      </c>
      <c r="O126" s="154">
        <v>2.9609999999999999</v>
      </c>
      <c r="P126" s="154">
        <f t="shared" si="1"/>
        <v>21.106007999999999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181</v>
      </c>
      <c r="AT126" s="156" t="s">
        <v>177</v>
      </c>
      <c r="AU126" s="156" t="s">
        <v>182</v>
      </c>
      <c r="AY126" s="14" t="s">
        <v>175</v>
      </c>
      <c r="BE126" s="157">
        <f t="shared" si="4"/>
        <v>0</v>
      </c>
      <c r="BF126" s="157">
        <f t="shared" si="5"/>
        <v>171.07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182</v>
      </c>
      <c r="BK126" s="157">
        <f t="shared" si="9"/>
        <v>171.07</v>
      </c>
      <c r="BL126" s="14" t="s">
        <v>181</v>
      </c>
      <c r="BM126" s="156" t="s">
        <v>188</v>
      </c>
    </row>
    <row r="127" spans="1:65" s="2" customFormat="1" ht="24.15" customHeight="1">
      <c r="A127" s="26"/>
      <c r="B127" s="144"/>
      <c r="C127" s="145" t="s">
        <v>181</v>
      </c>
      <c r="D127" s="145" t="s">
        <v>177</v>
      </c>
      <c r="E127" s="146" t="s">
        <v>1259</v>
      </c>
      <c r="F127" s="147" t="s">
        <v>1260</v>
      </c>
      <c r="G127" s="148" t="s">
        <v>180</v>
      </c>
      <c r="H127" s="149">
        <v>7.1280000000000001</v>
      </c>
      <c r="I127" s="150">
        <v>5.22</v>
      </c>
      <c r="J127" s="150">
        <f t="shared" si="0"/>
        <v>37.21</v>
      </c>
      <c r="K127" s="151"/>
      <c r="L127" s="27"/>
      <c r="M127" s="152" t="s">
        <v>1</v>
      </c>
      <c r="N127" s="153" t="s">
        <v>35</v>
      </c>
      <c r="O127" s="154">
        <v>0.44700000000000001</v>
      </c>
      <c r="P127" s="154">
        <f t="shared" si="1"/>
        <v>3.1862159999999999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181</v>
      </c>
      <c r="AT127" s="156" t="s">
        <v>177</v>
      </c>
      <c r="AU127" s="156" t="s">
        <v>182</v>
      </c>
      <c r="AY127" s="14" t="s">
        <v>175</v>
      </c>
      <c r="BE127" s="157">
        <f t="shared" si="4"/>
        <v>0</v>
      </c>
      <c r="BF127" s="157">
        <f t="shared" si="5"/>
        <v>37.21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182</v>
      </c>
      <c r="BK127" s="157">
        <f t="shared" si="9"/>
        <v>37.21</v>
      </c>
      <c r="BL127" s="14" t="s">
        <v>181</v>
      </c>
      <c r="BM127" s="156" t="s">
        <v>191</v>
      </c>
    </row>
    <row r="128" spans="1:65" s="2" customFormat="1" ht="24.15" customHeight="1">
      <c r="A128" s="26"/>
      <c r="B128" s="144"/>
      <c r="C128" s="145" t="s">
        <v>192</v>
      </c>
      <c r="D128" s="145" t="s">
        <v>177</v>
      </c>
      <c r="E128" s="146" t="s">
        <v>1261</v>
      </c>
      <c r="F128" s="147" t="s">
        <v>1262</v>
      </c>
      <c r="G128" s="148" t="s">
        <v>180</v>
      </c>
      <c r="H128" s="149">
        <v>16.32</v>
      </c>
      <c r="I128" s="150">
        <v>21.21</v>
      </c>
      <c r="J128" s="150">
        <f t="shared" si="0"/>
        <v>346.15</v>
      </c>
      <c r="K128" s="151"/>
      <c r="L128" s="27"/>
      <c r="M128" s="152" t="s">
        <v>1</v>
      </c>
      <c r="N128" s="153" t="s">
        <v>35</v>
      </c>
      <c r="O128" s="154">
        <v>2.39</v>
      </c>
      <c r="P128" s="154">
        <f t="shared" si="1"/>
        <v>39.004800000000003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181</v>
      </c>
      <c r="AT128" s="156" t="s">
        <v>177</v>
      </c>
      <c r="AU128" s="156" t="s">
        <v>182</v>
      </c>
      <c r="AY128" s="14" t="s">
        <v>175</v>
      </c>
      <c r="BE128" s="157">
        <f t="shared" si="4"/>
        <v>0</v>
      </c>
      <c r="BF128" s="157">
        <f t="shared" si="5"/>
        <v>346.15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182</v>
      </c>
      <c r="BK128" s="157">
        <f t="shared" si="9"/>
        <v>346.15</v>
      </c>
      <c r="BL128" s="14" t="s">
        <v>181</v>
      </c>
      <c r="BM128" s="156" t="s">
        <v>195</v>
      </c>
    </row>
    <row r="129" spans="1:65" s="2" customFormat="1" ht="24.15" customHeight="1">
      <c r="A129" s="26"/>
      <c r="B129" s="144"/>
      <c r="C129" s="145" t="s">
        <v>188</v>
      </c>
      <c r="D129" s="145" t="s">
        <v>177</v>
      </c>
      <c r="E129" s="146" t="s">
        <v>639</v>
      </c>
      <c r="F129" s="147" t="s">
        <v>640</v>
      </c>
      <c r="G129" s="148" t="s">
        <v>180</v>
      </c>
      <c r="H129" s="149">
        <v>10.95</v>
      </c>
      <c r="I129" s="150">
        <v>2.87</v>
      </c>
      <c r="J129" s="150">
        <f t="shared" si="0"/>
        <v>31.43</v>
      </c>
      <c r="K129" s="151"/>
      <c r="L129" s="27"/>
      <c r="M129" s="152" t="s">
        <v>1</v>
      </c>
      <c r="N129" s="153" t="s">
        <v>35</v>
      </c>
      <c r="O129" s="154">
        <v>0.24199999999999999</v>
      </c>
      <c r="P129" s="154">
        <f t="shared" si="1"/>
        <v>2.6498999999999997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181</v>
      </c>
      <c r="AT129" s="156" t="s">
        <v>177</v>
      </c>
      <c r="AU129" s="156" t="s">
        <v>182</v>
      </c>
      <c r="AY129" s="14" t="s">
        <v>175</v>
      </c>
      <c r="BE129" s="157">
        <f t="shared" si="4"/>
        <v>0</v>
      </c>
      <c r="BF129" s="157">
        <f t="shared" si="5"/>
        <v>31.43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182</v>
      </c>
      <c r="BK129" s="157">
        <f t="shared" si="9"/>
        <v>31.43</v>
      </c>
      <c r="BL129" s="14" t="s">
        <v>181</v>
      </c>
      <c r="BM129" s="156" t="s">
        <v>198</v>
      </c>
    </row>
    <row r="130" spans="1:65" s="2" customFormat="1" ht="21.75" customHeight="1">
      <c r="A130" s="26"/>
      <c r="B130" s="144"/>
      <c r="C130" s="158" t="s">
        <v>199</v>
      </c>
      <c r="D130" s="158" t="s">
        <v>285</v>
      </c>
      <c r="E130" s="159" t="s">
        <v>1263</v>
      </c>
      <c r="F130" s="160" t="s">
        <v>1264</v>
      </c>
      <c r="G130" s="161" t="s">
        <v>209</v>
      </c>
      <c r="H130" s="162">
        <v>17.52</v>
      </c>
      <c r="I130" s="163">
        <v>10.64</v>
      </c>
      <c r="J130" s="163">
        <f t="shared" si="0"/>
        <v>186.41</v>
      </c>
      <c r="K130" s="164"/>
      <c r="L130" s="165"/>
      <c r="M130" s="166" t="s">
        <v>1</v>
      </c>
      <c r="N130" s="167" t="s">
        <v>35</v>
      </c>
      <c r="O130" s="154">
        <v>0</v>
      </c>
      <c r="P130" s="154">
        <f t="shared" si="1"/>
        <v>0</v>
      </c>
      <c r="Q130" s="154">
        <v>1</v>
      </c>
      <c r="R130" s="154">
        <f t="shared" si="2"/>
        <v>17.52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191</v>
      </c>
      <c r="AT130" s="156" t="s">
        <v>285</v>
      </c>
      <c r="AU130" s="156" t="s">
        <v>182</v>
      </c>
      <c r="AY130" s="14" t="s">
        <v>175</v>
      </c>
      <c r="BE130" s="157">
        <f t="shared" si="4"/>
        <v>0</v>
      </c>
      <c r="BF130" s="157">
        <f t="shared" si="5"/>
        <v>186.41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182</v>
      </c>
      <c r="BK130" s="157">
        <f t="shared" si="9"/>
        <v>186.41</v>
      </c>
      <c r="BL130" s="14" t="s">
        <v>181</v>
      </c>
      <c r="BM130" s="156" t="s">
        <v>202</v>
      </c>
    </row>
    <row r="131" spans="1:65" s="2" customFormat="1" ht="24.15" customHeight="1">
      <c r="A131" s="26"/>
      <c r="B131" s="144"/>
      <c r="C131" s="145" t="s">
        <v>191</v>
      </c>
      <c r="D131" s="145" t="s">
        <v>177</v>
      </c>
      <c r="E131" s="146" t="s">
        <v>200</v>
      </c>
      <c r="F131" s="147" t="s">
        <v>201</v>
      </c>
      <c r="G131" s="148" t="s">
        <v>180</v>
      </c>
      <c r="H131" s="149">
        <v>7.1280000000000001</v>
      </c>
      <c r="I131" s="150">
        <v>6.1</v>
      </c>
      <c r="J131" s="150">
        <f t="shared" si="0"/>
        <v>43.48</v>
      </c>
      <c r="K131" s="151"/>
      <c r="L131" s="27"/>
      <c r="M131" s="152" t="s">
        <v>1</v>
      </c>
      <c r="N131" s="153" t="s">
        <v>35</v>
      </c>
      <c r="O131" s="154">
        <v>0.46539999999999998</v>
      </c>
      <c r="P131" s="154">
        <f t="shared" si="1"/>
        <v>3.3173711999999997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181</v>
      </c>
      <c r="AT131" s="156" t="s">
        <v>177</v>
      </c>
      <c r="AU131" s="156" t="s">
        <v>182</v>
      </c>
      <c r="AY131" s="14" t="s">
        <v>175</v>
      </c>
      <c r="BE131" s="157">
        <f t="shared" si="4"/>
        <v>0</v>
      </c>
      <c r="BF131" s="157">
        <f t="shared" si="5"/>
        <v>43.48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182</v>
      </c>
      <c r="BK131" s="157">
        <f t="shared" si="9"/>
        <v>43.48</v>
      </c>
      <c r="BL131" s="14" t="s">
        <v>181</v>
      </c>
      <c r="BM131" s="156" t="s">
        <v>205</v>
      </c>
    </row>
    <row r="132" spans="1:65" s="2" customFormat="1" ht="21.75" customHeight="1">
      <c r="A132" s="26"/>
      <c r="B132" s="144"/>
      <c r="C132" s="145" t="s">
        <v>206</v>
      </c>
      <c r="D132" s="145" t="s">
        <v>177</v>
      </c>
      <c r="E132" s="146" t="s">
        <v>1265</v>
      </c>
      <c r="F132" s="147" t="s">
        <v>1266</v>
      </c>
      <c r="G132" s="148" t="s">
        <v>180</v>
      </c>
      <c r="H132" s="149">
        <v>35.64</v>
      </c>
      <c r="I132" s="150">
        <v>0.54</v>
      </c>
      <c r="J132" s="150">
        <f t="shared" si="0"/>
        <v>19.25</v>
      </c>
      <c r="K132" s="151"/>
      <c r="L132" s="27"/>
      <c r="M132" s="152" t="s">
        <v>1</v>
      </c>
      <c r="N132" s="153" t="s">
        <v>35</v>
      </c>
      <c r="O132" s="154">
        <v>8.0000000000000002E-3</v>
      </c>
      <c r="P132" s="154">
        <f t="shared" si="1"/>
        <v>0.28511999999999998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181</v>
      </c>
      <c r="AT132" s="156" t="s">
        <v>177</v>
      </c>
      <c r="AU132" s="156" t="s">
        <v>182</v>
      </c>
      <c r="AY132" s="14" t="s">
        <v>175</v>
      </c>
      <c r="BE132" s="157">
        <f t="shared" si="4"/>
        <v>0</v>
      </c>
      <c r="BF132" s="157">
        <f t="shared" si="5"/>
        <v>19.25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182</v>
      </c>
      <c r="BK132" s="157">
        <f t="shared" si="9"/>
        <v>19.25</v>
      </c>
      <c r="BL132" s="14" t="s">
        <v>181</v>
      </c>
      <c r="BM132" s="156" t="s">
        <v>210</v>
      </c>
    </row>
    <row r="133" spans="1:65" s="2" customFormat="1" ht="24.15" customHeight="1">
      <c r="A133" s="26"/>
      <c r="B133" s="144"/>
      <c r="C133" s="145" t="s">
        <v>195</v>
      </c>
      <c r="D133" s="145" t="s">
        <v>177</v>
      </c>
      <c r="E133" s="146" t="s">
        <v>207</v>
      </c>
      <c r="F133" s="147" t="s">
        <v>208</v>
      </c>
      <c r="G133" s="148" t="s">
        <v>209</v>
      </c>
      <c r="H133" s="149">
        <v>11.404</v>
      </c>
      <c r="I133" s="150">
        <v>3.6</v>
      </c>
      <c r="J133" s="150">
        <f t="shared" si="0"/>
        <v>41.05</v>
      </c>
      <c r="K133" s="151"/>
      <c r="L133" s="27"/>
      <c r="M133" s="152" t="s">
        <v>1</v>
      </c>
      <c r="N133" s="153" t="s">
        <v>35</v>
      </c>
      <c r="O133" s="154">
        <v>0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181</v>
      </c>
      <c r="AT133" s="156" t="s">
        <v>177</v>
      </c>
      <c r="AU133" s="156" t="s">
        <v>182</v>
      </c>
      <c r="AY133" s="14" t="s">
        <v>175</v>
      </c>
      <c r="BE133" s="157">
        <f t="shared" si="4"/>
        <v>0</v>
      </c>
      <c r="BF133" s="157">
        <f t="shared" si="5"/>
        <v>41.05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182</v>
      </c>
      <c r="BK133" s="157">
        <f t="shared" si="9"/>
        <v>41.05</v>
      </c>
      <c r="BL133" s="14" t="s">
        <v>181</v>
      </c>
      <c r="BM133" s="156" t="s">
        <v>7</v>
      </c>
    </row>
    <row r="134" spans="1:65" s="12" customFormat="1" ht="22.8" customHeight="1">
      <c r="B134" s="132"/>
      <c r="D134" s="133" t="s">
        <v>68</v>
      </c>
      <c r="E134" s="142" t="s">
        <v>182</v>
      </c>
      <c r="F134" s="142" t="s">
        <v>211</v>
      </c>
      <c r="J134" s="143">
        <f>BK134</f>
        <v>18.93</v>
      </c>
      <c r="L134" s="132"/>
      <c r="M134" s="136"/>
      <c r="N134" s="137"/>
      <c r="O134" s="137"/>
      <c r="P134" s="138">
        <f>P135</f>
        <v>0.59227200000000002</v>
      </c>
      <c r="Q134" s="137"/>
      <c r="R134" s="138">
        <f>R135</f>
        <v>1.1177999999999999</v>
      </c>
      <c r="S134" s="137"/>
      <c r="T134" s="139">
        <f>T135</f>
        <v>0</v>
      </c>
      <c r="AR134" s="133" t="s">
        <v>77</v>
      </c>
      <c r="AT134" s="140" t="s">
        <v>68</v>
      </c>
      <c r="AU134" s="140" t="s">
        <v>77</v>
      </c>
      <c r="AY134" s="133" t="s">
        <v>175</v>
      </c>
      <c r="BK134" s="141">
        <f>BK135</f>
        <v>18.93</v>
      </c>
    </row>
    <row r="135" spans="1:65" s="2" customFormat="1" ht="24.15" customHeight="1">
      <c r="A135" s="26"/>
      <c r="B135" s="144"/>
      <c r="C135" s="145" t="s">
        <v>214</v>
      </c>
      <c r="D135" s="145" t="s">
        <v>177</v>
      </c>
      <c r="E135" s="146" t="s">
        <v>1267</v>
      </c>
      <c r="F135" s="147" t="s">
        <v>1268</v>
      </c>
      <c r="G135" s="148" t="s">
        <v>180</v>
      </c>
      <c r="H135" s="149">
        <v>0.54</v>
      </c>
      <c r="I135" s="150">
        <v>35.06</v>
      </c>
      <c r="J135" s="150">
        <f>ROUND(I135*H135,2)</f>
        <v>18.93</v>
      </c>
      <c r="K135" s="151"/>
      <c r="L135" s="27"/>
      <c r="M135" s="152" t="s">
        <v>1</v>
      </c>
      <c r="N135" s="153" t="s">
        <v>35</v>
      </c>
      <c r="O135" s="154">
        <v>1.0968</v>
      </c>
      <c r="P135" s="154">
        <f>O135*H135</f>
        <v>0.59227200000000002</v>
      </c>
      <c r="Q135" s="154">
        <v>2.0699999999999998</v>
      </c>
      <c r="R135" s="154">
        <f>Q135*H135</f>
        <v>1.1177999999999999</v>
      </c>
      <c r="S135" s="154">
        <v>0</v>
      </c>
      <c r="T135" s="155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181</v>
      </c>
      <c r="AT135" s="156" t="s">
        <v>177</v>
      </c>
      <c r="AU135" s="156" t="s">
        <v>182</v>
      </c>
      <c r="AY135" s="14" t="s">
        <v>175</v>
      </c>
      <c r="BE135" s="157">
        <f>IF(N135="základná",J135,0)</f>
        <v>0</v>
      </c>
      <c r="BF135" s="157">
        <f>IF(N135="znížená",J135,0)</f>
        <v>18.93</v>
      </c>
      <c r="BG135" s="157">
        <f>IF(N135="zákl. prenesená",J135,0)</f>
        <v>0</v>
      </c>
      <c r="BH135" s="157">
        <f>IF(N135="zníž. prenesená",J135,0)</f>
        <v>0</v>
      </c>
      <c r="BI135" s="157">
        <f>IF(N135="nulová",J135,0)</f>
        <v>0</v>
      </c>
      <c r="BJ135" s="14" t="s">
        <v>182</v>
      </c>
      <c r="BK135" s="157">
        <f>ROUND(I135*H135,2)</f>
        <v>18.93</v>
      </c>
      <c r="BL135" s="14" t="s">
        <v>181</v>
      </c>
      <c r="BM135" s="156" t="s">
        <v>217</v>
      </c>
    </row>
    <row r="136" spans="1:65" s="12" customFormat="1" ht="22.8" customHeight="1">
      <c r="B136" s="132"/>
      <c r="D136" s="133" t="s">
        <v>68</v>
      </c>
      <c r="E136" s="142" t="s">
        <v>191</v>
      </c>
      <c r="F136" s="142" t="s">
        <v>645</v>
      </c>
      <c r="J136" s="143">
        <f>BK136</f>
        <v>2254.7399999999998</v>
      </c>
      <c r="L136" s="132"/>
      <c r="M136" s="136"/>
      <c r="N136" s="137"/>
      <c r="O136" s="137"/>
      <c r="P136" s="138">
        <f>SUM(P137:P157)</f>
        <v>20.547819999999998</v>
      </c>
      <c r="Q136" s="137"/>
      <c r="R136" s="138">
        <f>SUM(R137:R157)</f>
        <v>5.917101220000001</v>
      </c>
      <c r="S136" s="137"/>
      <c r="T136" s="139">
        <f>SUM(T137:T157)</f>
        <v>0</v>
      </c>
      <c r="AR136" s="133" t="s">
        <v>77</v>
      </c>
      <c r="AT136" s="140" t="s">
        <v>68</v>
      </c>
      <c r="AU136" s="140" t="s">
        <v>77</v>
      </c>
      <c r="AY136" s="133" t="s">
        <v>175</v>
      </c>
      <c r="BK136" s="141">
        <f>SUM(BK137:BK157)</f>
        <v>2254.7399999999998</v>
      </c>
    </row>
    <row r="137" spans="1:65" s="2" customFormat="1" ht="24.15" customHeight="1">
      <c r="A137" s="26"/>
      <c r="B137" s="144"/>
      <c r="C137" s="145" t="s">
        <v>198</v>
      </c>
      <c r="D137" s="145" t="s">
        <v>177</v>
      </c>
      <c r="E137" s="146" t="s">
        <v>1269</v>
      </c>
      <c r="F137" s="147" t="s">
        <v>1270</v>
      </c>
      <c r="G137" s="148" t="s">
        <v>254</v>
      </c>
      <c r="H137" s="149">
        <v>1</v>
      </c>
      <c r="I137" s="150">
        <v>11.14</v>
      </c>
      <c r="J137" s="150">
        <f t="shared" ref="J137:J157" si="10">ROUND(I137*H137,2)</f>
        <v>11.14</v>
      </c>
      <c r="K137" s="151"/>
      <c r="L137" s="27"/>
      <c r="M137" s="152" t="s">
        <v>1</v>
      </c>
      <c r="N137" s="153" t="s">
        <v>35</v>
      </c>
      <c r="O137" s="154">
        <v>0.38572000000000001</v>
      </c>
      <c r="P137" s="154">
        <f t="shared" ref="P137:P157" si="11">O137*H137</f>
        <v>0.38572000000000001</v>
      </c>
      <c r="Q137" s="154">
        <v>2.7439999999999999E-3</v>
      </c>
      <c r="R137" s="154">
        <f t="shared" ref="R137:R157" si="12">Q137*H137</f>
        <v>2.7439999999999999E-3</v>
      </c>
      <c r="S137" s="154">
        <v>0</v>
      </c>
      <c r="T137" s="155">
        <f t="shared" ref="T137:T157" si="13"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181</v>
      </c>
      <c r="AT137" s="156" t="s">
        <v>177</v>
      </c>
      <c r="AU137" s="156" t="s">
        <v>182</v>
      </c>
      <c r="AY137" s="14" t="s">
        <v>175</v>
      </c>
      <c r="BE137" s="157">
        <f t="shared" ref="BE137:BE157" si="14">IF(N137="základná",J137,0)</f>
        <v>0</v>
      </c>
      <c r="BF137" s="157">
        <f t="shared" ref="BF137:BF157" si="15">IF(N137="znížená",J137,0)</f>
        <v>11.14</v>
      </c>
      <c r="BG137" s="157">
        <f t="shared" ref="BG137:BG157" si="16">IF(N137="zákl. prenesená",J137,0)</f>
        <v>0</v>
      </c>
      <c r="BH137" s="157">
        <f t="shared" ref="BH137:BH157" si="17">IF(N137="zníž. prenesená",J137,0)</f>
        <v>0</v>
      </c>
      <c r="BI137" s="157">
        <f t="shared" ref="BI137:BI157" si="18">IF(N137="nulová",J137,0)</f>
        <v>0</v>
      </c>
      <c r="BJ137" s="14" t="s">
        <v>182</v>
      </c>
      <c r="BK137" s="157">
        <f t="shared" ref="BK137:BK157" si="19">ROUND(I137*H137,2)</f>
        <v>11.14</v>
      </c>
      <c r="BL137" s="14" t="s">
        <v>181</v>
      </c>
      <c r="BM137" s="156" t="s">
        <v>220</v>
      </c>
    </row>
    <row r="138" spans="1:65" s="2" customFormat="1" ht="16.5" customHeight="1">
      <c r="A138" s="26"/>
      <c r="B138" s="144"/>
      <c r="C138" s="158" t="s">
        <v>221</v>
      </c>
      <c r="D138" s="158" t="s">
        <v>285</v>
      </c>
      <c r="E138" s="159" t="s">
        <v>1271</v>
      </c>
      <c r="F138" s="160" t="s">
        <v>1272</v>
      </c>
      <c r="G138" s="161" t="s">
        <v>254</v>
      </c>
      <c r="H138" s="162">
        <v>1</v>
      </c>
      <c r="I138" s="163">
        <v>46.88</v>
      </c>
      <c r="J138" s="163">
        <f t="shared" si="10"/>
        <v>46.88</v>
      </c>
      <c r="K138" s="164"/>
      <c r="L138" s="165"/>
      <c r="M138" s="166" t="s">
        <v>1</v>
      </c>
      <c r="N138" s="167" t="s">
        <v>35</v>
      </c>
      <c r="O138" s="154">
        <v>0</v>
      </c>
      <c r="P138" s="154">
        <f t="shared" si="11"/>
        <v>0</v>
      </c>
      <c r="Q138" s="154">
        <v>8.1999999999999998E-4</v>
      </c>
      <c r="R138" s="154">
        <f t="shared" si="12"/>
        <v>8.1999999999999998E-4</v>
      </c>
      <c r="S138" s="154">
        <v>0</v>
      </c>
      <c r="T138" s="155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191</v>
      </c>
      <c r="AT138" s="156" t="s">
        <v>285</v>
      </c>
      <c r="AU138" s="156" t="s">
        <v>182</v>
      </c>
      <c r="AY138" s="14" t="s">
        <v>175</v>
      </c>
      <c r="BE138" s="157">
        <f t="shared" si="14"/>
        <v>0</v>
      </c>
      <c r="BF138" s="157">
        <f t="shared" si="15"/>
        <v>46.88</v>
      </c>
      <c r="BG138" s="157">
        <f t="shared" si="16"/>
        <v>0</v>
      </c>
      <c r="BH138" s="157">
        <f t="shared" si="17"/>
        <v>0</v>
      </c>
      <c r="BI138" s="157">
        <f t="shared" si="18"/>
        <v>0</v>
      </c>
      <c r="BJ138" s="14" t="s">
        <v>182</v>
      </c>
      <c r="BK138" s="157">
        <f t="shared" si="19"/>
        <v>46.88</v>
      </c>
      <c r="BL138" s="14" t="s">
        <v>181</v>
      </c>
      <c r="BM138" s="156" t="s">
        <v>224</v>
      </c>
    </row>
    <row r="139" spans="1:65" s="2" customFormat="1" ht="33" customHeight="1">
      <c r="A139" s="26"/>
      <c r="B139" s="144"/>
      <c r="C139" s="145" t="s">
        <v>202</v>
      </c>
      <c r="D139" s="145" t="s">
        <v>177</v>
      </c>
      <c r="E139" s="146" t="s">
        <v>1273</v>
      </c>
      <c r="F139" s="147" t="s">
        <v>1274</v>
      </c>
      <c r="G139" s="148" t="s">
        <v>314</v>
      </c>
      <c r="H139" s="149">
        <v>31.4</v>
      </c>
      <c r="I139" s="150">
        <v>0.49</v>
      </c>
      <c r="J139" s="150">
        <f t="shared" si="10"/>
        <v>15.39</v>
      </c>
      <c r="K139" s="151"/>
      <c r="L139" s="27"/>
      <c r="M139" s="152" t="s">
        <v>1</v>
      </c>
      <c r="N139" s="153" t="s">
        <v>35</v>
      </c>
      <c r="O139" s="154">
        <v>0.03</v>
      </c>
      <c r="P139" s="154">
        <f t="shared" si="11"/>
        <v>0.94199999999999995</v>
      </c>
      <c r="Q139" s="154">
        <v>0</v>
      </c>
      <c r="R139" s="154">
        <f t="shared" si="12"/>
        <v>0</v>
      </c>
      <c r="S139" s="154">
        <v>0</v>
      </c>
      <c r="T139" s="155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181</v>
      </c>
      <c r="AT139" s="156" t="s">
        <v>177</v>
      </c>
      <c r="AU139" s="156" t="s">
        <v>182</v>
      </c>
      <c r="AY139" s="14" t="s">
        <v>175</v>
      </c>
      <c r="BE139" s="157">
        <f t="shared" si="14"/>
        <v>0</v>
      </c>
      <c r="BF139" s="157">
        <f t="shared" si="15"/>
        <v>15.39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4" t="s">
        <v>182</v>
      </c>
      <c r="BK139" s="157">
        <f t="shared" si="19"/>
        <v>15.39</v>
      </c>
      <c r="BL139" s="14" t="s">
        <v>181</v>
      </c>
      <c r="BM139" s="156" t="s">
        <v>227</v>
      </c>
    </row>
    <row r="140" spans="1:65" s="2" customFormat="1" ht="24.15" customHeight="1">
      <c r="A140" s="26"/>
      <c r="B140" s="144"/>
      <c r="C140" s="158" t="s">
        <v>228</v>
      </c>
      <c r="D140" s="158" t="s">
        <v>285</v>
      </c>
      <c r="E140" s="159" t="s">
        <v>1275</v>
      </c>
      <c r="F140" s="160" t="s">
        <v>1276</v>
      </c>
      <c r="G140" s="161" t="s">
        <v>314</v>
      </c>
      <c r="H140" s="162">
        <v>31.4</v>
      </c>
      <c r="I140" s="163">
        <v>2.1</v>
      </c>
      <c r="J140" s="163">
        <f t="shared" si="10"/>
        <v>65.94</v>
      </c>
      <c r="K140" s="164"/>
      <c r="L140" s="165"/>
      <c r="M140" s="166" t="s">
        <v>1</v>
      </c>
      <c r="N140" s="167" t="s">
        <v>35</v>
      </c>
      <c r="O140" s="154">
        <v>0</v>
      </c>
      <c r="P140" s="154">
        <f t="shared" si="11"/>
        <v>0</v>
      </c>
      <c r="Q140" s="154">
        <v>4.2999999999999999E-4</v>
      </c>
      <c r="R140" s="154">
        <f t="shared" si="12"/>
        <v>1.3501999999999998E-2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191</v>
      </c>
      <c r="AT140" s="156" t="s">
        <v>285</v>
      </c>
      <c r="AU140" s="156" t="s">
        <v>182</v>
      </c>
      <c r="AY140" s="14" t="s">
        <v>175</v>
      </c>
      <c r="BE140" s="157">
        <f t="shared" si="14"/>
        <v>0</v>
      </c>
      <c r="BF140" s="157">
        <f t="shared" si="15"/>
        <v>65.94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182</v>
      </c>
      <c r="BK140" s="157">
        <f t="shared" si="19"/>
        <v>65.94</v>
      </c>
      <c r="BL140" s="14" t="s">
        <v>181</v>
      </c>
      <c r="BM140" s="156" t="s">
        <v>232</v>
      </c>
    </row>
    <row r="141" spans="1:65" s="2" customFormat="1" ht="33" customHeight="1">
      <c r="A141" s="26"/>
      <c r="B141" s="144"/>
      <c r="C141" s="145" t="s">
        <v>205</v>
      </c>
      <c r="D141" s="145" t="s">
        <v>177</v>
      </c>
      <c r="E141" s="146" t="s">
        <v>1277</v>
      </c>
      <c r="F141" s="147" t="s">
        <v>1278</v>
      </c>
      <c r="G141" s="148" t="s">
        <v>314</v>
      </c>
      <c r="H141" s="149">
        <v>5.0999999999999996</v>
      </c>
      <c r="I141" s="150">
        <v>0.59</v>
      </c>
      <c r="J141" s="150">
        <f t="shared" si="10"/>
        <v>3.01</v>
      </c>
      <c r="K141" s="151"/>
      <c r="L141" s="27"/>
      <c r="M141" s="152" t="s">
        <v>1</v>
      </c>
      <c r="N141" s="153" t="s">
        <v>35</v>
      </c>
      <c r="O141" s="154">
        <v>3.5999999999999997E-2</v>
      </c>
      <c r="P141" s="154">
        <f t="shared" si="11"/>
        <v>0.18359999999999999</v>
      </c>
      <c r="Q141" s="154">
        <v>0</v>
      </c>
      <c r="R141" s="154">
        <f t="shared" si="12"/>
        <v>0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181</v>
      </c>
      <c r="AT141" s="156" t="s">
        <v>177</v>
      </c>
      <c r="AU141" s="156" t="s">
        <v>182</v>
      </c>
      <c r="AY141" s="14" t="s">
        <v>175</v>
      </c>
      <c r="BE141" s="157">
        <f t="shared" si="14"/>
        <v>0</v>
      </c>
      <c r="BF141" s="157">
        <f t="shared" si="15"/>
        <v>3.01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4" t="s">
        <v>182</v>
      </c>
      <c r="BK141" s="157">
        <f t="shared" si="19"/>
        <v>3.01</v>
      </c>
      <c r="BL141" s="14" t="s">
        <v>181</v>
      </c>
      <c r="BM141" s="156" t="s">
        <v>235</v>
      </c>
    </row>
    <row r="142" spans="1:65" s="2" customFormat="1" ht="24.15" customHeight="1">
      <c r="A142" s="26"/>
      <c r="B142" s="144"/>
      <c r="C142" s="158" t="s">
        <v>236</v>
      </c>
      <c r="D142" s="158" t="s">
        <v>285</v>
      </c>
      <c r="E142" s="159" t="s">
        <v>1279</v>
      </c>
      <c r="F142" s="160" t="s">
        <v>1280</v>
      </c>
      <c r="G142" s="161" t="s">
        <v>314</v>
      </c>
      <c r="H142" s="162">
        <v>5.0999999999999996</v>
      </c>
      <c r="I142" s="163">
        <v>4.9800000000000004</v>
      </c>
      <c r="J142" s="163">
        <f t="shared" si="10"/>
        <v>25.4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1"/>
        <v>0</v>
      </c>
      <c r="Q142" s="154">
        <v>1.0499999999999999E-3</v>
      </c>
      <c r="R142" s="154">
        <f t="shared" si="12"/>
        <v>5.3549999999999995E-3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191</v>
      </c>
      <c r="AT142" s="156" t="s">
        <v>285</v>
      </c>
      <c r="AU142" s="156" t="s">
        <v>182</v>
      </c>
      <c r="AY142" s="14" t="s">
        <v>175</v>
      </c>
      <c r="BE142" s="157">
        <f t="shared" si="14"/>
        <v>0</v>
      </c>
      <c r="BF142" s="157">
        <f t="shared" si="15"/>
        <v>25.4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182</v>
      </c>
      <c r="BK142" s="157">
        <f t="shared" si="19"/>
        <v>25.4</v>
      </c>
      <c r="BL142" s="14" t="s">
        <v>181</v>
      </c>
      <c r="BM142" s="156" t="s">
        <v>239</v>
      </c>
    </row>
    <row r="143" spans="1:65" s="2" customFormat="1" ht="24.15" customHeight="1">
      <c r="A143" s="26"/>
      <c r="B143" s="144"/>
      <c r="C143" s="158" t="s">
        <v>210</v>
      </c>
      <c r="D143" s="158" t="s">
        <v>285</v>
      </c>
      <c r="E143" s="159" t="s">
        <v>1281</v>
      </c>
      <c r="F143" s="160" t="s">
        <v>1282</v>
      </c>
      <c r="G143" s="161" t="s">
        <v>254</v>
      </c>
      <c r="H143" s="162">
        <v>0.34200000000000003</v>
      </c>
      <c r="I143" s="163">
        <v>9.34</v>
      </c>
      <c r="J143" s="163">
        <f t="shared" si="10"/>
        <v>3.19</v>
      </c>
      <c r="K143" s="164"/>
      <c r="L143" s="165"/>
      <c r="M143" s="166" t="s">
        <v>1</v>
      </c>
      <c r="N143" s="167" t="s">
        <v>35</v>
      </c>
      <c r="O143" s="154">
        <v>0</v>
      </c>
      <c r="P143" s="154">
        <f t="shared" si="11"/>
        <v>0</v>
      </c>
      <c r="Q143" s="154">
        <v>2.7999999999999998E-4</v>
      </c>
      <c r="R143" s="154">
        <f t="shared" si="12"/>
        <v>9.5760000000000005E-5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191</v>
      </c>
      <c r="AT143" s="156" t="s">
        <v>285</v>
      </c>
      <c r="AU143" s="156" t="s">
        <v>182</v>
      </c>
      <c r="AY143" s="14" t="s">
        <v>175</v>
      </c>
      <c r="BE143" s="157">
        <f t="shared" si="14"/>
        <v>0</v>
      </c>
      <c r="BF143" s="157">
        <f t="shared" si="15"/>
        <v>3.19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182</v>
      </c>
      <c r="BK143" s="157">
        <f t="shared" si="19"/>
        <v>3.19</v>
      </c>
      <c r="BL143" s="14" t="s">
        <v>181</v>
      </c>
      <c r="BM143" s="156" t="s">
        <v>242</v>
      </c>
    </row>
    <row r="144" spans="1:65" s="2" customFormat="1" ht="24.15" customHeight="1">
      <c r="A144" s="26"/>
      <c r="B144" s="144"/>
      <c r="C144" s="145" t="s">
        <v>244</v>
      </c>
      <c r="D144" s="145" t="s">
        <v>177</v>
      </c>
      <c r="E144" s="146" t="s">
        <v>1283</v>
      </c>
      <c r="F144" s="147" t="s">
        <v>1284</v>
      </c>
      <c r="G144" s="148" t="s">
        <v>254</v>
      </c>
      <c r="H144" s="149">
        <v>1</v>
      </c>
      <c r="I144" s="150">
        <v>5.28</v>
      </c>
      <c r="J144" s="150">
        <f t="shared" si="10"/>
        <v>5.28</v>
      </c>
      <c r="K144" s="151"/>
      <c r="L144" s="27"/>
      <c r="M144" s="152" t="s">
        <v>1</v>
      </c>
      <c r="N144" s="153" t="s">
        <v>35</v>
      </c>
      <c r="O144" s="154">
        <v>0.36299999999999999</v>
      </c>
      <c r="P144" s="154">
        <f t="shared" si="11"/>
        <v>0.36299999999999999</v>
      </c>
      <c r="Q144" s="154">
        <v>2.0000000000000002E-5</v>
      </c>
      <c r="R144" s="154">
        <f t="shared" si="12"/>
        <v>2.0000000000000002E-5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181</v>
      </c>
      <c r="AT144" s="156" t="s">
        <v>177</v>
      </c>
      <c r="AU144" s="156" t="s">
        <v>182</v>
      </c>
      <c r="AY144" s="14" t="s">
        <v>175</v>
      </c>
      <c r="BE144" s="157">
        <f t="shared" si="14"/>
        <v>0</v>
      </c>
      <c r="BF144" s="157">
        <f t="shared" si="15"/>
        <v>5.28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182</v>
      </c>
      <c r="BK144" s="157">
        <f t="shared" si="19"/>
        <v>5.28</v>
      </c>
      <c r="BL144" s="14" t="s">
        <v>181</v>
      </c>
      <c r="BM144" s="156" t="s">
        <v>247</v>
      </c>
    </row>
    <row r="145" spans="1:65" s="2" customFormat="1" ht="21.75" customHeight="1">
      <c r="A145" s="26"/>
      <c r="B145" s="144"/>
      <c r="C145" s="158" t="s">
        <v>7</v>
      </c>
      <c r="D145" s="158" t="s">
        <v>285</v>
      </c>
      <c r="E145" s="159" t="s">
        <v>1285</v>
      </c>
      <c r="F145" s="160" t="s">
        <v>1286</v>
      </c>
      <c r="G145" s="161" t="s">
        <v>254</v>
      </c>
      <c r="H145" s="162">
        <v>1</v>
      </c>
      <c r="I145" s="163">
        <v>12.48</v>
      </c>
      <c r="J145" s="163">
        <f t="shared" si="10"/>
        <v>12.48</v>
      </c>
      <c r="K145" s="164"/>
      <c r="L145" s="165"/>
      <c r="M145" s="166" t="s">
        <v>1</v>
      </c>
      <c r="N145" s="167" t="s">
        <v>35</v>
      </c>
      <c r="O145" s="154">
        <v>0</v>
      </c>
      <c r="P145" s="154">
        <f t="shared" si="11"/>
        <v>0</v>
      </c>
      <c r="Q145" s="154">
        <v>2.4000000000000001E-4</v>
      </c>
      <c r="R145" s="154">
        <f t="shared" si="12"/>
        <v>2.4000000000000001E-4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191</v>
      </c>
      <c r="AT145" s="156" t="s">
        <v>285</v>
      </c>
      <c r="AU145" s="156" t="s">
        <v>182</v>
      </c>
      <c r="AY145" s="14" t="s">
        <v>175</v>
      </c>
      <c r="BE145" s="157">
        <f t="shared" si="14"/>
        <v>0</v>
      </c>
      <c r="BF145" s="157">
        <f t="shared" si="15"/>
        <v>12.48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4" t="s">
        <v>182</v>
      </c>
      <c r="BK145" s="157">
        <f t="shared" si="19"/>
        <v>12.48</v>
      </c>
      <c r="BL145" s="14" t="s">
        <v>181</v>
      </c>
      <c r="BM145" s="156" t="s">
        <v>250</v>
      </c>
    </row>
    <row r="146" spans="1:65" s="2" customFormat="1" ht="24.15" customHeight="1">
      <c r="A146" s="26"/>
      <c r="B146" s="144"/>
      <c r="C146" s="145" t="s">
        <v>251</v>
      </c>
      <c r="D146" s="145" t="s">
        <v>177</v>
      </c>
      <c r="E146" s="146" t="s">
        <v>1287</v>
      </c>
      <c r="F146" s="147" t="s">
        <v>1288</v>
      </c>
      <c r="G146" s="148" t="s">
        <v>254</v>
      </c>
      <c r="H146" s="149">
        <v>1</v>
      </c>
      <c r="I146" s="150">
        <v>16.059999999999999</v>
      </c>
      <c r="J146" s="150">
        <f t="shared" si="10"/>
        <v>16.059999999999999</v>
      </c>
      <c r="K146" s="151"/>
      <c r="L146" s="27"/>
      <c r="M146" s="152" t="s">
        <v>1</v>
      </c>
      <c r="N146" s="153" t="s">
        <v>35</v>
      </c>
      <c r="O146" s="154">
        <v>1.208</v>
      </c>
      <c r="P146" s="154">
        <f t="shared" si="11"/>
        <v>1.208</v>
      </c>
      <c r="Q146" s="154">
        <v>6.7745999999999995E-4</v>
      </c>
      <c r="R146" s="154">
        <f t="shared" si="12"/>
        <v>6.7745999999999995E-4</v>
      </c>
      <c r="S146" s="154">
        <v>0</v>
      </c>
      <c r="T146" s="155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181</v>
      </c>
      <c r="AT146" s="156" t="s">
        <v>177</v>
      </c>
      <c r="AU146" s="156" t="s">
        <v>182</v>
      </c>
      <c r="AY146" s="14" t="s">
        <v>175</v>
      </c>
      <c r="BE146" s="157">
        <f t="shared" si="14"/>
        <v>0</v>
      </c>
      <c r="BF146" s="157">
        <f t="shared" si="15"/>
        <v>16.059999999999999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4" t="s">
        <v>182</v>
      </c>
      <c r="BK146" s="157">
        <f t="shared" si="19"/>
        <v>16.059999999999999</v>
      </c>
      <c r="BL146" s="14" t="s">
        <v>181</v>
      </c>
      <c r="BM146" s="156" t="s">
        <v>255</v>
      </c>
    </row>
    <row r="147" spans="1:65" s="2" customFormat="1" ht="16.5" customHeight="1">
      <c r="A147" s="26"/>
      <c r="B147" s="144"/>
      <c r="C147" s="158" t="s">
        <v>217</v>
      </c>
      <c r="D147" s="158" t="s">
        <v>285</v>
      </c>
      <c r="E147" s="159" t="s">
        <v>1289</v>
      </c>
      <c r="F147" s="160" t="s">
        <v>1290</v>
      </c>
      <c r="G147" s="161" t="s">
        <v>254</v>
      </c>
      <c r="H147" s="162">
        <v>1</v>
      </c>
      <c r="I147" s="163">
        <v>20.59</v>
      </c>
      <c r="J147" s="163">
        <f t="shared" si="10"/>
        <v>20.59</v>
      </c>
      <c r="K147" s="164"/>
      <c r="L147" s="165"/>
      <c r="M147" s="166" t="s">
        <v>1</v>
      </c>
      <c r="N147" s="167" t="s">
        <v>35</v>
      </c>
      <c r="O147" s="154">
        <v>0</v>
      </c>
      <c r="P147" s="154">
        <f t="shared" si="11"/>
        <v>0</v>
      </c>
      <c r="Q147" s="154">
        <v>6.3E-3</v>
      </c>
      <c r="R147" s="154">
        <f t="shared" si="12"/>
        <v>6.3E-3</v>
      </c>
      <c r="S147" s="154">
        <v>0</v>
      </c>
      <c r="T147" s="155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191</v>
      </c>
      <c r="AT147" s="156" t="s">
        <v>285</v>
      </c>
      <c r="AU147" s="156" t="s">
        <v>182</v>
      </c>
      <c r="AY147" s="14" t="s">
        <v>175</v>
      </c>
      <c r="BE147" s="157">
        <f t="shared" si="14"/>
        <v>0</v>
      </c>
      <c r="BF147" s="157">
        <f t="shared" si="15"/>
        <v>20.59</v>
      </c>
      <c r="BG147" s="157">
        <f t="shared" si="16"/>
        <v>0</v>
      </c>
      <c r="BH147" s="157">
        <f t="shared" si="17"/>
        <v>0</v>
      </c>
      <c r="BI147" s="157">
        <f t="shared" si="18"/>
        <v>0</v>
      </c>
      <c r="BJ147" s="14" t="s">
        <v>182</v>
      </c>
      <c r="BK147" s="157">
        <f t="shared" si="19"/>
        <v>20.59</v>
      </c>
      <c r="BL147" s="14" t="s">
        <v>181</v>
      </c>
      <c r="BM147" s="156" t="s">
        <v>258</v>
      </c>
    </row>
    <row r="148" spans="1:65" s="2" customFormat="1" ht="24.15" customHeight="1">
      <c r="A148" s="26"/>
      <c r="B148" s="144"/>
      <c r="C148" s="145" t="s">
        <v>259</v>
      </c>
      <c r="D148" s="145" t="s">
        <v>177</v>
      </c>
      <c r="E148" s="146" t="s">
        <v>1291</v>
      </c>
      <c r="F148" s="147" t="s">
        <v>1292</v>
      </c>
      <c r="G148" s="148" t="s">
        <v>254</v>
      </c>
      <c r="H148" s="149">
        <v>1</v>
      </c>
      <c r="I148" s="150">
        <v>41.1</v>
      </c>
      <c r="J148" s="150">
        <f t="shared" si="10"/>
        <v>41.1</v>
      </c>
      <c r="K148" s="151"/>
      <c r="L148" s="27"/>
      <c r="M148" s="152" t="s">
        <v>1</v>
      </c>
      <c r="N148" s="153" t="s">
        <v>35</v>
      </c>
      <c r="O148" s="154">
        <v>3.3210000000000002</v>
      </c>
      <c r="P148" s="154">
        <f t="shared" si="11"/>
        <v>3.3210000000000002</v>
      </c>
      <c r="Q148" s="154">
        <v>0</v>
      </c>
      <c r="R148" s="154">
        <f t="shared" si="12"/>
        <v>0</v>
      </c>
      <c r="S148" s="154">
        <v>0</v>
      </c>
      <c r="T148" s="155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181</v>
      </c>
      <c r="AT148" s="156" t="s">
        <v>177</v>
      </c>
      <c r="AU148" s="156" t="s">
        <v>182</v>
      </c>
      <c r="AY148" s="14" t="s">
        <v>175</v>
      </c>
      <c r="BE148" s="157">
        <f t="shared" si="14"/>
        <v>0</v>
      </c>
      <c r="BF148" s="157">
        <f t="shared" si="15"/>
        <v>41.1</v>
      </c>
      <c r="BG148" s="157">
        <f t="shared" si="16"/>
        <v>0</v>
      </c>
      <c r="BH148" s="157">
        <f t="shared" si="17"/>
        <v>0</v>
      </c>
      <c r="BI148" s="157">
        <f t="shared" si="18"/>
        <v>0</v>
      </c>
      <c r="BJ148" s="14" t="s">
        <v>182</v>
      </c>
      <c r="BK148" s="157">
        <f t="shared" si="19"/>
        <v>41.1</v>
      </c>
      <c r="BL148" s="14" t="s">
        <v>181</v>
      </c>
      <c r="BM148" s="156" t="s">
        <v>262</v>
      </c>
    </row>
    <row r="149" spans="1:65" s="2" customFormat="1" ht="24.15" customHeight="1">
      <c r="A149" s="26"/>
      <c r="B149" s="144"/>
      <c r="C149" s="158" t="s">
        <v>220</v>
      </c>
      <c r="D149" s="158" t="s">
        <v>285</v>
      </c>
      <c r="E149" s="159" t="s">
        <v>1293</v>
      </c>
      <c r="F149" s="160" t="s">
        <v>1294</v>
      </c>
      <c r="G149" s="161" t="s">
        <v>254</v>
      </c>
      <c r="H149" s="162">
        <v>1</v>
      </c>
      <c r="I149" s="163">
        <v>47.88</v>
      </c>
      <c r="J149" s="163">
        <f t="shared" si="10"/>
        <v>47.88</v>
      </c>
      <c r="K149" s="164"/>
      <c r="L149" s="165"/>
      <c r="M149" s="166" t="s">
        <v>1</v>
      </c>
      <c r="N149" s="167" t="s">
        <v>35</v>
      </c>
      <c r="O149" s="154">
        <v>0</v>
      </c>
      <c r="P149" s="154">
        <f t="shared" si="11"/>
        <v>0</v>
      </c>
      <c r="Q149" s="154">
        <v>2.5000000000000001E-3</v>
      </c>
      <c r="R149" s="154">
        <f t="shared" si="12"/>
        <v>2.5000000000000001E-3</v>
      </c>
      <c r="S149" s="154">
        <v>0</v>
      </c>
      <c r="T149" s="155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191</v>
      </c>
      <c r="AT149" s="156" t="s">
        <v>285</v>
      </c>
      <c r="AU149" s="156" t="s">
        <v>182</v>
      </c>
      <c r="AY149" s="14" t="s">
        <v>175</v>
      </c>
      <c r="BE149" s="157">
        <f t="shared" si="14"/>
        <v>0</v>
      </c>
      <c r="BF149" s="157">
        <f t="shared" si="15"/>
        <v>47.88</v>
      </c>
      <c r="BG149" s="157">
        <f t="shared" si="16"/>
        <v>0</v>
      </c>
      <c r="BH149" s="157">
        <f t="shared" si="17"/>
        <v>0</v>
      </c>
      <c r="BI149" s="157">
        <f t="shared" si="18"/>
        <v>0</v>
      </c>
      <c r="BJ149" s="14" t="s">
        <v>182</v>
      </c>
      <c r="BK149" s="157">
        <f t="shared" si="19"/>
        <v>47.88</v>
      </c>
      <c r="BL149" s="14" t="s">
        <v>181</v>
      </c>
      <c r="BM149" s="156" t="s">
        <v>265</v>
      </c>
    </row>
    <row r="150" spans="1:65" s="2" customFormat="1" ht="24.15" customHeight="1">
      <c r="A150" s="26"/>
      <c r="B150" s="144"/>
      <c r="C150" s="145" t="s">
        <v>267</v>
      </c>
      <c r="D150" s="145" t="s">
        <v>177</v>
      </c>
      <c r="E150" s="146" t="s">
        <v>1295</v>
      </c>
      <c r="F150" s="147" t="s">
        <v>1296</v>
      </c>
      <c r="G150" s="148" t="s">
        <v>314</v>
      </c>
      <c r="H150" s="149">
        <v>36.5</v>
      </c>
      <c r="I150" s="150">
        <v>2.73</v>
      </c>
      <c r="J150" s="150">
        <f t="shared" si="10"/>
        <v>99.65</v>
      </c>
      <c r="K150" s="151"/>
      <c r="L150" s="27"/>
      <c r="M150" s="152" t="s">
        <v>1</v>
      </c>
      <c r="N150" s="153" t="s">
        <v>35</v>
      </c>
      <c r="O150" s="154">
        <v>0.19</v>
      </c>
      <c r="P150" s="154">
        <f t="shared" si="11"/>
        <v>6.9350000000000005</v>
      </c>
      <c r="Q150" s="154">
        <v>0</v>
      </c>
      <c r="R150" s="154">
        <f t="shared" si="12"/>
        <v>0</v>
      </c>
      <c r="S150" s="154">
        <v>0</v>
      </c>
      <c r="T150" s="155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181</v>
      </c>
      <c r="AT150" s="156" t="s">
        <v>177</v>
      </c>
      <c r="AU150" s="156" t="s">
        <v>182</v>
      </c>
      <c r="AY150" s="14" t="s">
        <v>175</v>
      </c>
      <c r="BE150" s="157">
        <f t="shared" si="14"/>
        <v>0</v>
      </c>
      <c r="BF150" s="157">
        <f t="shared" si="15"/>
        <v>99.65</v>
      </c>
      <c r="BG150" s="157">
        <f t="shared" si="16"/>
        <v>0</v>
      </c>
      <c r="BH150" s="157">
        <f t="shared" si="17"/>
        <v>0</v>
      </c>
      <c r="BI150" s="157">
        <f t="shared" si="18"/>
        <v>0</v>
      </c>
      <c r="BJ150" s="14" t="s">
        <v>182</v>
      </c>
      <c r="BK150" s="157">
        <f t="shared" si="19"/>
        <v>99.65</v>
      </c>
      <c r="BL150" s="14" t="s">
        <v>181</v>
      </c>
      <c r="BM150" s="156" t="s">
        <v>270</v>
      </c>
    </row>
    <row r="151" spans="1:65" s="2" customFormat="1" ht="24.15" customHeight="1">
      <c r="A151" s="26"/>
      <c r="B151" s="144"/>
      <c r="C151" s="145" t="s">
        <v>224</v>
      </c>
      <c r="D151" s="145" t="s">
        <v>177</v>
      </c>
      <c r="E151" s="146" t="s">
        <v>1297</v>
      </c>
      <c r="F151" s="147" t="s">
        <v>1298</v>
      </c>
      <c r="G151" s="148" t="s">
        <v>314</v>
      </c>
      <c r="H151" s="149">
        <v>36.5</v>
      </c>
      <c r="I151" s="150">
        <v>0.59</v>
      </c>
      <c r="J151" s="150">
        <f t="shared" si="10"/>
        <v>21.54</v>
      </c>
      <c r="K151" s="151"/>
      <c r="L151" s="27"/>
      <c r="M151" s="152" t="s">
        <v>1</v>
      </c>
      <c r="N151" s="153" t="s">
        <v>35</v>
      </c>
      <c r="O151" s="154">
        <v>4.1000000000000002E-2</v>
      </c>
      <c r="P151" s="154">
        <f t="shared" si="11"/>
        <v>1.4965000000000002</v>
      </c>
      <c r="Q151" s="154">
        <v>0</v>
      </c>
      <c r="R151" s="154">
        <f t="shared" si="12"/>
        <v>0</v>
      </c>
      <c r="S151" s="154">
        <v>0</v>
      </c>
      <c r="T151" s="155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181</v>
      </c>
      <c r="AT151" s="156" t="s">
        <v>177</v>
      </c>
      <c r="AU151" s="156" t="s">
        <v>182</v>
      </c>
      <c r="AY151" s="14" t="s">
        <v>175</v>
      </c>
      <c r="BE151" s="157">
        <f t="shared" si="14"/>
        <v>0</v>
      </c>
      <c r="BF151" s="157">
        <f t="shared" si="15"/>
        <v>21.54</v>
      </c>
      <c r="BG151" s="157">
        <f t="shared" si="16"/>
        <v>0</v>
      </c>
      <c r="BH151" s="157">
        <f t="shared" si="17"/>
        <v>0</v>
      </c>
      <c r="BI151" s="157">
        <f t="shared" si="18"/>
        <v>0</v>
      </c>
      <c r="BJ151" s="14" t="s">
        <v>182</v>
      </c>
      <c r="BK151" s="157">
        <f t="shared" si="19"/>
        <v>21.54</v>
      </c>
      <c r="BL151" s="14" t="s">
        <v>181</v>
      </c>
      <c r="BM151" s="156" t="s">
        <v>273</v>
      </c>
    </row>
    <row r="152" spans="1:65" s="2" customFormat="1" ht="24.15" customHeight="1">
      <c r="A152" s="26"/>
      <c r="B152" s="144"/>
      <c r="C152" s="145" t="s">
        <v>274</v>
      </c>
      <c r="D152" s="145" t="s">
        <v>177</v>
      </c>
      <c r="E152" s="146" t="s">
        <v>1299</v>
      </c>
      <c r="F152" s="147" t="s">
        <v>1300</v>
      </c>
      <c r="G152" s="148" t="s">
        <v>254</v>
      </c>
      <c r="H152" s="149">
        <v>1</v>
      </c>
      <c r="I152" s="150">
        <v>59.02</v>
      </c>
      <c r="J152" s="150">
        <f t="shared" si="10"/>
        <v>59.02</v>
      </c>
      <c r="K152" s="151"/>
      <c r="L152" s="27"/>
      <c r="M152" s="152" t="s">
        <v>1</v>
      </c>
      <c r="N152" s="153" t="s">
        <v>35</v>
      </c>
      <c r="O152" s="154">
        <v>3.7789999999999999</v>
      </c>
      <c r="P152" s="154">
        <f t="shared" si="11"/>
        <v>3.7789999999999999</v>
      </c>
      <c r="Q152" s="154">
        <v>0</v>
      </c>
      <c r="R152" s="154">
        <f t="shared" si="12"/>
        <v>0</v>
      </c>
      <c r="S152" s="154">
        <v>0</v>
      </c>
      <c r="T152" s="155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181</v>
      </c>
      <c r="AT152" s="156" t="s">
        <v>177</v>
      </c>
      <c r="AU152" s="156" t="s">
        <v>182</v>
      </c>
      <c r="AY152" s="14" t="s">
        <v>175</v>
      </c>
      <c r="BE152" s="157">
        <f t="shared" si="14"/>
        <v>0</v>
      </c>
      <c r="BF152" s="157">
        <f t="shared" si="15"/>
        <v>59.02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4" t="s">
        <v>182</v>
      </c>
      <c r="BK152" s="157">
        <f t="shared" si="19"/>
        <v>59.02</v>
      </c>
      <c r="BL152" s="14" t="s">
        <v>181</v>
      </c>
      <c r="BM152" s="156" t="s">
        <v>277</v>
      </c>
    </row>
    <row r="153" spans="1:65" s="2" customFormat="1" ht="37.799999999999997" customHeight="1">
      <c r="A153" s="26"/>
      <c r="B153" s="144"/>
      <c r="C153" s="158" t="s">
        <v>227</v>
      </c>
      <c r="D153" s="158" t="s">
        <v>285</v>
      </c>
      <c r="E153" s="159" t="s">
        <v>1301</v>
      </c>
      <c r="F153" s="160" t="s">
        <v>1302</v>
      </c>
      <c r="G153" s="161" t="s">
        <v>254</v>
      </c>
      <c r="H153" s="162">
        <v>1</v>
      </c>
      <c r="I153" s="163">
        <v>1474.13</v>
      </c>
      <c r="J153" s="163">
        <f t="shared" si="10"/>
        <v>1474.13</v>
      </c>
      <c r="K153" s="164"/>
      <c r="L153" s="165"/>
      <c r="M153" s="166" t="s">
        <v>1</v>
      </c>
      <c r="N153" s="167" t="s">
        <v>35</v>
      </c>
      <c r="O153" s="154">
        <v>0</v>
      </c>
      <c r="P153" s="154">
        <f t="shared" si="11"/>
        <v>0</v>
      </c>
      <c r="Q153" s="154">
        <v>5.4</v>
      </c>
      <c r="R153" s="154">
        <f t="shared" si="12"/>
        <v>5.4</v>
      </c>
      <c r="S153" s="154">
        <v>0</v>
      </c>
      <c r="T153" s="155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191</v>
      </c>
      <c r="AT153" s="156" t="s">
        <v>285</v>
      </c>
      <c r="AU153" s="156" t="s">
        <v>182</v>
      </c>
      <c r="AY153" s="14" t="s">
        <v>175</v>
      </c>
      <c r="BE153" s="157">
        <f t="shared" si="14"/>
        <v>0</v>
      </c>
      <c r="BF153" s="157">
        <f t="shared" si="15"/>
        <v>1474.13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4" t="s">
        <v>182</v>
      </c>
      <c r="BK153" s="157">
        <f t="shared" si="19"/>
        <v>1474.13</v>
      </c>
      <c r="BL153" s="14" t="s">
        <v>181</v>
      </c>
      <c r="BM153" s="156" t="s">
        <v>280</v>
      </c>
    </row>
    <row r="154" spans="1:65" s="2" customFormat="1" ht="16.5" customHeight="1">
      <c r="A154" s="26"/>
      <c r="B154" s="144"/>
      <c r="C154" s="145" t="s">
        <v>281</v>
      </c>
      <c r="D154" s="145" t="s">
        <v>177</v>
      </c>
      <c r="E154" s="146" t="s">
        <v>1303</v>
      </c>
      <c r="F154" s="147" t="s">
        <v>1304</v>
      </c>
      <c r="G154" s="148" t="s">
        <v>254</v>
      </c>
      <c r="H154" s="149">
        <v>1</v>
      </c>
      <c r="I154" s="150">
        <v>18.600000000000001</v>
      </c>
      <c r="J154" s="150">
        <f t="shared" si="10"/>
        <v>18.600000000000001</v>
      </c>
      <c r="K154" s="151"/>
      <c r="L154" s="27"/>
      <c r="M154" s="152" t="s">
        <v>1</v>
      </c>
      <c r="N154" s="153" t="s">
        <v>35</v>
      </c>
      <c r="O154" s="154">
        <v>0.81599999999999995</v>
      </c>
      <c r="P154" s="154">
        <f t="shared" si="11"/>
        <v>0.81599999999999995</v>
      </c>
      <c r="Q154" s="154">
        <v>0.10419100000000001</v>
      </c>
      <c r="R154" s="154">
        <f t="shared" si="12"/>
        <v>0.10419100000000001</v>
      </c>
      <c r="S154" s="154">
        <v>0</v>
      </c>
      <c r="T154" s="155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181</v>
      </c>
      <c r="AT154" s="156" t="s">
        <v>177</v>
      </c>
      <c r="AU154" s="156" t="s">
        <v>182</v>
      </c>
      <c r="AY154" s="14" t="s">
        <v>175</v>
      </c>
      <c r="BE154" s="157">
        <f t="shared" si="14"/>
        <v>0</v>
      </c>
      <c r="BF154" s="157">
        <f t="shared" si="15"/>
        <v>18.600000000000001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4" t="s">
        <v>182</v>
      </c>
      <c r="BK154" s="157">
        <f t="shared" si="19"/>
        <v>18.600000000000001</v>
      </c>
      <c r="BL154" s="14" t="s">
        <v>181</v>
      </c>
      <c r="BM154" s="156" t="s">
        <v>284</v>
      </c>
    </row>
    <row r="155" spans="1:65" s="2" customFormat="1" ht="16.5" customHeight="1">
      <c r="A155" s="26"/>
      <c r="B155" s="144"/>
      <c r="C155" s="158" t="s">
        <v>232</v>
      </c>
      <c r="D155" s="158" t="s">
        <v>285</v>
      </c>
      <c r="E155" s="159" t="s">
        <v>1305</v>
      </c>
      <c r="F155" s="160" t="s">
        <v>1306</v>
      </c>
      <c r="G155" s="161" t="s">
        <v>254</v>
      </c>
      <c r="H155" s="162">
        <v>1</v>
      </c>
      <c r="I155" s="163">
        <v>18.739999999999998</v>
      </c>
      <c r="J155" s="163">
        <f t="shared" si="10"/>
        <v>18.739999999999998</v>
      </c>
      <c r="K155" s="164"/>
      <c r="L155" s="165"/>
      <c r="M155" s="166" t="s">
        <v>1</v>
      </c>
      <c r="N155" s="167" t="s">
        <v>35</v>
      </c>
      <c r="O155" s="154">
        <v>0</v>
      </c>
      <c r="P155" s="154">
        <f t="shared" si="11"/>
        <v>0</v>
      </c>
      <c r="Q155" s="154">
        <v>1.6E-2</v>
      </c>
      <c r="R155" s="154">
        <f t="shared" si="12"/>
        <v>1.6E-2</v>
      </c>
      <c r="S155" s="154">
        <v>0</v>
      </c>
      <c r="T155" s="155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191</v>
      </c>
      <c r="AT155" s="156" t="s">
        <v>285</v>
      </c>
      <c r="AU155" s="156" t="s">
        <v>182</v>
      </c>
      <c r="AY155" s="14" t="s">
        <v>175</v>
      </c>
      <c r="BE155" s="157">
        <f t="shared" si="14"/>
        <v>0</v>
      </c>
      <c r="BF155" s="157">
        <f t="shared" si="15"/>
        <v>18.739999999999998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4" t="s">
        <v>182</v>
      </c>
      <c r="BK155" s="157">
        <f t="shared" si="19"/>
        <v>18.739999999999998</v>
      </c>
      <c r="BL155" s="14" t="s">
        <v>181</v>
      </c>
      <c r="BM155" s="156" t="s">
        <v>288</v>
      </c>
    </row>
    <row r="156" spans="1:65" s="2" customFormat="1" ht="16.5" customHeight="1">
      <c r="A156" s="26"/>
      <c r="B156" s="144"/>
      <c r="C156" s="145" t="s">
        <v>290</v>
      </c>
      <c r="D156" s="145" t="s">
        <v>177</v>
      </c>
      <c r="E156" s="146" t="s">
        <v>1307</v>
      </c>
      <c r="F156" s="147" t="s">
        <v>1308</v>
      </c>
      <c r="G156" s="148" t="s">
        <v>254</v>
      </c>
      <c r="H156" s="149">
        <v>1</v>
      </c>
      <c r="I156" s="150">
        <v>37.06</v>
      </c>
      <c r="J156" s="150">
        <f t="shared" si="10"/>
        <v>37.06</v>
      </c>
      <c r="K156" s="151"/>
      <c r="L156" s="27"/>
      <c r="M156" s="152" t="s">
        <v>1</v>
      </c>
      <c r="N156" s="153" t="s">
        <v>35</v>
      </c>
      <c r="O156" s="154">
        <v>1.1180000000000001</v>
      </c>
      <c r="P156" s="154">
        <f t="shared" si="11"/>
        <v>1.1180000000000001</v>
      </c>
      <c r="Q156" s="154">
        <v>0.278256</v>
      </c>
      <c r="R156" s="154">
        <f t="shared" si="12"/>
        <v>0.278256</v>
      </c>
      <c r="S156" s="154">
        <v>0</v>
      </c>
      <c r="T156" s="155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181</v>
      </c>
      <c r="AT156" s="156" t="s">
        <v>177</v>
      </c>
      <c r="AU156" s="156" t="s">
        <v>182</v>
      </c>
      <c r="AY156" s="14" t="s">
        <v>175</v>
      </c>
      <c r="BE156" s="157">
        <f t="shared" si="14"/>
        <v>0</v>
      </c>
      <c r="BF156" s="157">
        <f t="shared" si="15"/>
        <v>37.06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4" t="s">
        <v>182</v>
      </c>
      <c r="BK156" s="157">
        <f t="shared" si="19"/>
        <v>37.06</v>
      </c>
      <c r="BL156" s="14" t="s">
        <v>181</v>
      </c>
      <c r="BM156" s="156" t="s">
        <v>293</v>
      </c>
    </row>
    <row r="157" spans="1:65" s="2" customFormat="1" ht="16.5" customHeight="1">
      <c r="A157" s="26"/>
      <c r="B157" s="144"/>
      <c r="C157" s="158" t="s">
        <v>235</v>
      </c>
      <c r="D157" s="158" t="s">
        <v>285</v>
      </c>
      <c r="E157" s="159" t="s">
        <v>1309</v>
      </c>
      <c r="F157" s="160" t="s">
        <v>1310</v>
      </c>
      <c r="G157" s="161" t="s">
        <v>254</v>
      </c>
      <c r="H157" s="162">
        <v>1</v>
      </c>
      <c r="I157" s="163">
        <v>211.66</v>
      </c>
      <c r="J157" s="163">
        <f t="shared" si="10"/>
        <v>211.66</v>
      </c>
      <c r="K157" s="164"/>
      <c r="L157" s="165"/>
      <c r="M157" s="166" t="s">
        <v>1</v>
      </c>
      <c r="N157" s="167" t="s">
        <v>35</v>
      </c>
      <c r="O157" s="154">
        <v>0</v>
      </c>
      <c r="P157" s="154">
        <f t="shared" si="11"/>
        <v>0</v>
      </c>
      <c r="Q157" s="154">
        <v>8.6400000000000005E-2</v>
      </c>
      <c r="R157" s="154">
        <f t="shared" si="12"/>
        <v>8.6400000000000005E-2</v>
      </c>
      <c r="S157" s="154">
        <v>0</v>
      </c>
      <c r="T157" s="155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191</v>
      </c>
      <c r="AT157" s="156" t="s">
        <v>285</v>
      </c>
      <c r="AU157" s="156" t="s">
        <v>182</v>
      </c>
      <c r="AY157" s="14" t="s">
        <v>175</v>
      </c>
      <c r="BE157" s="157">
        <f t="shared" si="14"/>
        <v>0</v>
      </c>
      <c r="BF157" s="157">
        <f t="shared" si="15"/>
        <v>211.66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4" t="s">
        <v>182</v>
      </c>
      <c r="BK157" s="157">
        <f t="shared" si="19"/>
        <v>211.66</v>
      </c>
      <c r="BL157" s="14" t="s">
        <v>181</v>
      </c>
      <c r="BM157" s="156" t="s">
        <v>296</v>
      </c>
    </row>
    <row r="158" spans="1:65" s="12" customFormat="1" ht="22.8" customHeight="1">
      <c r="B158" s="132"/>
      <c r="D158" s="133" t="s">
        <v>68</v>
      </c>
      <c r="E158" s="142" t="s">
        <v>355</v>
      </c>
      <c r="F158" s="142" t="s">
        <v>356</v>
      </c>
      <c r="J158" s="143">
        <f>BK158</f>
        <v>200.82</v>
      </c>
      <c r="L158" s="132"/>
      <c r="M158" s="136"/>
      <c r="N158" s="137"/>
      <c r="O158" s="137"/>
      <c r="P158" s="138">
        <f>P159</f>
        <v>31.722289999999997</v>
      </c>
      <c r="Q158" s="137"/>
      <c r="R158" s="138">
        <f>R159</f>
        <v>0</v>
      </c>
      <c r="S158" s="137"/>
      <c r="T158" s="139">
        <f>T159</f>
        <v>0</v>
      </c>
      <c r="AR158" s="133" t="s">
        <v>77</v>
      </c>
      <c r="AT158" s="140" t="s">
        <v>68</v>
      </c>
      <c r="AU158" s="140" t="s">
        <v>77</v>
      </c>
      <c r="AY158" s="133" t="s">
        <v>175</v>
      </c>
      <c r="BK158" s="141">
        <f>BK159</f>
        <v>200.82</v>
      </c>
    </row>
    <row r="159" spans="1:65" s="2" customFormat="1" ht="33" customHeight="1">
      <c r="A159" s="26"/>
      <c r="B159" s="144"/>
      <c r="C159" s="145" t="s">
        <v>297</v>
      </c>
      <c r="D159" s="145" t="s">
        <v>177</v>
      </c>
      <c r="E159" s="146" t="s">
        <v>1311</v>
      </c>
      <c r="F159" s="147" t="s">
        <v>1312</v>
      </c>
      <c r="G159" s="148" t="s">
        <v>209</v>
      </c>
      <c r="H159" s="149">
        <v>24.61</v>
      </c>
      <c r="I159" s="150">
        <v>8.16</v>
      </c>
      <c r="J159" s="150">
        <f>ROUND(I159*H159,2)</f>
        <v>200.82</v>
      </c>
      <c r="K159" s="151"/>
      <c r="L159" s="27"/>
      <c r="M159" s="168" t="s">
        <v>1</v>
      </c>
      <c r="N159" s="169" t="s">
        <v>35</v>
      </c>
      <c r="O159" s="170">
        <v>1.2889999999999999</v>
      </c>
      <c r="P159" s="170">
        <f>O159*H159</f>
        <v>31.722289999999997</v>
      </c>
      <c r="Q159" s="170">
        <v>0</v>
      </c>
      <c r="R159" s="170">
        <f>Q159*H159</f>
        <v>0</v>
      </c>
      <c r="S159" s="170">
        <v>0</v>
      </c>
      <c r="T159" s="171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181</v>
      </c>
      <c r="AT159" s="156" t="s">
        <v>177</v>
      </c>
      <c r="AU159" s="156" t="s">
        <v>182</v>
      </c>
      <c r="AY159" s="14" t="s">
        <v>175</v>
      </c>
      <c r="BE159" s="157">
        <f>IF(N159="základná",J159,0)</f>
        <v>0</v>
      </c>
      <c r="BF159" s="157">
        <f>IF(N159="znížená",J159,0)</f>
        <v>200.82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4" t="s">
        <v>182</v>
      </c>
      <c r="BK159" s="157">
        <f>ROUND(I159*H159,2)</f>
        <v>200.82</v>
      </c>
      <c r="BL159" s="14" t="s">
        <v>181</v>
      </c>
      <c r="BM159" s="156" t="s">
        <v>300</v>
      </c>
    </row>
    <row r="160" spans="1:65" s="2" customFormat="1" ht="6.9" customHeight="1">
      <c r="A160" s="26"/>
      <c r="B160" s="44"/>
      <c r="C160" s="45"/>
      <c r="D160" s="45"/>
      <c r="E160" s="45"/>
      <c r="F160" s="45"/>
      <c r="G160" s="45"/>
      <c r="H160" s="45"/>
      <c r="I160" s="45"/>
      <c r="J160" s="45"/>
      <c r="K160" s="45"/>
      <c r="L160" s="27"/>
      <c r="M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</row>
  </sheetData>
  <autoFilter ref="C120:K159" xr:uid="{00000000-0009-0000-0000-000015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BM147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120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1315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ROUND(J121, 2)</f>
        <v>3041.69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ROUND((SUM(BE121:BE146)),  2)</f>
        <v>0</v>
      </c>
      <c r="G33" s="98"/>
      <c r="H33" s="98"/>
      <c r="I33" s="99">
        <v>0.2</v>
      </c>
      <c r="J33" s="97">
        <f>ROUND(((SUM(BE121:BE146))*I33),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ROUND((SUM(BF121:BF146)),  2)</f>
        <v>3041.69</v>
      </c>
      <c r="G34" s="26"/>
      <c r="H34" s="26"/>
      <c r="I34" s="101">
        <v>0.2</v>
      </c>
      <c r="J34" s="100">
        <f>ROUND(((SUM(BF121:BF146))*I34),  2)</f>
        <v>608.34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ROUND((SUM(BG121:BG146)),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ROUND((SUM(BH121:BH146)),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ROUND((SUM(BI121:BI146)),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3650.03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SO-08A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J121</f>
        <v>3041.6900000000005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139</v>
      </c>
      <c r="E97" s="115"/>
      <c r="F97" s="115"/>
      <c r="G97" s="115"/>
      <c r="H97" s="115"/>
      <c r="I97" s="115"/>
      <c r="J97" s="116">
        <f>J122</f>
        <v>3041.6900000000005</v>
      </c>
      <c r="L97" s="113"/>
    </row>
    <row r="98" spans="1:31" s="10" customFormat="1" ht="19.95" hidden="1" customHeight="1">
      <c r="B98" s="117"/>
      <c r="D98" s="118" t="s">
        <v>140</v>
      </c>
      <c r="E98" s="119"/>
      <c r="F98" s="119"/>
      <c r="G98" s="119"/>
      <c r="H98" s="119"/>
      <c r="I98" s="119"/>
      <c r="J98" s="120">
        <f>J123</f>
        <v>2163.1000000000004</v>
      </c>
      <c r="L98" s="117"/>
    </row>
    <row r="99" spans="1:31" s="10" customFormat="1" ht="19.95" hidden="1" customHeight="1">
      <c r="B99" s="117"/>
      <c r="D99" s="118" t="s">
        <v>141</v>
      </c>
      <c r="E99" s="119"/>
      <c r="F99" s="119"/>
      <c r="G99" s="119"/>
      <c r="H99" s="119"/>
      <c r="I99" s="119"/>
      <c r="J99" s="120">
        <f>J132</f>
        <v>77.38</v>
      </c>
      <c r="L99" s="117"/>
    </row>
    <row r="100" spans="1:31" s="10" customFormat="1" ht="19.95" hidden="1" customHeight="1">
      <c r="B100" s="117"/>
      <c r="D100" s="118" t="s">
        <v>635</v>
      </c>
      <c r="E100" s="119"/>
      <c r="F100" s="119"/>
      <c r="G100" s="119"/>
      <c r="H100" s="119"/>
      <c r="I100" s="119"/>
      <c r="J100" s="120">
        <f>J135</f>
        <v>582.52</v>
      </c>
      <c r="L100" s="117"/>
    </row>
    <row r="101" spans="1:31" s="10" customFormat="1" ht="19.95" hidden="1" customHeight="1">
      <c r="B101" s="117"/>
      <c r="D101" s="118" t="s">
        <v>146</v>
      </c>
      <c r="E101" s="119"/>
      <c r="F101" s="119"/>
      <c r="G101" s="119"/>
      <c r="H101" s="119"/>
      <c r="I101" s="119"/>
      <c r="J101" s="120">
        <f>J145</f>
        <v>218.69</v>
      </c>
      <c r="L101" s="117"/>
    </row>
    <row r="102" spans="1:31" s="2" customFormat="1" ht="21.75" hidden="1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" hidden="1" customHeight="1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ht="10.199999999999999" hidden="1"/>
    <row r="105" spans="1:31" ht="10.199999999999999" hidden="1"/>
    <row r="106" spans="1:31" ht="10.199999999999999" hidden="1"/>
    <row r="107" spans="1:31" s="2" customFormat="1" ht="6.9" customHeight="1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" customHeight="1">
      <c r="A108" s="26"/>
      <c r="B108" s="27"/>
      <c r="C108" s="18" t="s">
        <v>161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11" t="str">
        <f>E7</f>
        <v>Prestúpne Bývanie JELKA</v>
      </c>
      <c r="F111" s="212"/>
      <c r="G111" s="212"/>
      <c r="H111" s="212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132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7" t="str">
        <f>E9</f>
        <v>SO-08A - Rozpočet</v>
      </c>
      <c r="F113" s="213"/>
      <c r="G113" s="213"/>
      <c r="H113" s="213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17</v>
      </c>
      <c r="D115" s="26"/>
      <c r="E115" s="26"/>
      <c r="F115" s="21" t="str">
        <f>F12</f>
        <v xml:space="preserve"> </v>
      </c>
      <c r="G115" s="26"/>
      <c r="H115" s="26"/>
      <c r="I115" s="23" t="s">
        <v>19</v>
      </c>
      <c r="J115" s="52" t="str">
        <f>IF(J12="","",J12)</f>
        <v>1. 3. 2022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15" customHeight="1">
      <c r="A117" s="26"/>
      <c r="B117" s="27"/>
      <c r="C117" s="23" t="s">
        <v>21</v>
      </c>
      <c r="D117" s="26"/>
      <c r="E117" s="26"/>
      <c r="F117" s="21" t="str">
        <f>E15</f>
        <v xml:space="preserve"> </v>
      </c>
      <c r="G117" s="26"/>
      <c r="H117" s="26"/>
      <c r="I117" s="23" t="s">
        <v>25</v>
      </c>
      <c r="J117" s="24" t="str">
        <f>E21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15" customHeight="1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27</v>
      </c>
      <c r="J118" s="24" t="str">
        <f>E24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1"/>
      <c r="B120" s="122"/>
      <c r="C120" s="123" t="s">
        <v>162</v>
      </c>
      <c r="D120" s="124" t="s">
        <v>54</v>
      </c>
      <c r="E120" s="124" t="s">
        <v>50</v>
      </c>
      <c r="F120" s="124" t="s">
        <v>51</v>
      </c>
      <c r="G120" s="124" t="s">
        <v>163</v>
      </c>
      <c r="H120" s="124" t="s">
        <v>164</v>
      </c>
      <c r="I120" s="124" t="s">
        <v>165</v>
      </c>
      <c r="J120" s="125" t="s">
        <v>136</v>
      </c>
      <c r="K120" s="126" t="s">
        <v>166</v>
      </c>
      <c r="L120" s="127"/>
      <c r="M120" s="59" t="s">
        <v>1</v>
      </c>
      <c r="N120" s="60" t="s">
        <v>33</v>
      </c>
      <c r="O120" s="60" t="s">
        <v>167</v>
      </c>
      <c r="P120" s="60" t="s">
        <v>168</v>
      </c>
      <c r="Q120" s="60" t="s">
        <v>169</v>
      </c>
      <c r="R120" s="60" t="s">
        <v>170</v>
      </c>
      <c r="S120" s="60" t="s">
        <v>171</v>
      </c>
      <c r="T120" s="61" t="s">
        <v>172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8" customHeight="1">
      <c r="A121" s="26"/>
      <c r="B121" s="27"/>
      <c r="C121" s="66" t="s">
        <v>137</v>
      </c>
      <c r="D121" s="26"/>
      <c r="E121" s="26"/>
      <c r="F121" s="26"/>
      <c r="G121" s="26"/>
      <c r="H121" s="26"/>
      <c r="I121" s="26"/>
      <c r="J121" s="128">
        <f>BK121</f>
        <v>3041.6900000000005</v>
      </c>
      <c r="K121" s="26"/>
      <c r="L121" s="27"/>
      <c r="M121" s="62"/>
      <c r="N121" s="53"/>
      <c r="O121" s="63"/>
      <c r="P121" s="129">
        <f>P122</f>
        <v>281.12790562999993</v>
      </c>
      <c r="Q121" s="63"/>
      <c r="R121" s="129">
        <f>R122</f>
        <v>32.159781776952002</v>
      </c>
      <c r="S121" s="63"/>
      <c r="T121" s="130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68</v>
      </c>
      <c r="AU121" s="14" t="s">
        <v>138</v>
      </c>
      <c r="BK121" s="131">
        <f>BK122</f>
        <v>3041.6900000000005</v>
      </c>
    </row>
    <row r="122" spans="1:65" s="12" customFormat="1" ht="25.95" customHeight="1">
      <c r="B122" s="132"/>
      <c r="D122" s="133" t="s">
        <v>68</v>
      </c>
      <c r="E122" s="134" t="s">
        <v>173</v>
      </c>
      <c r="F122" s="134" t="s">
        <v>174</v>
      </c>
      <c r="J122" s="135">
        <f>BK122</f>
        <v>3041.6900000000005</v>
      </c>
      <c r="L122" s="132"/>
      <c r="M122" s="136"/>
      <c r="N122" s="137"/>
      <c r="O122" s="137"/>
      <c r="P122" s="138">
        <f>P123+P132+P135+P145</f>
        <v>281.12790562999993</v>
      </c>
      <c r="Q122" s="137"/>
      <c r="R122" s="138">
        <f>R123+R132+R135+R145</f>
        <v>32.159781776952002</v>
      </c>
      <c r="S122" s="137"/>
      <c r="T122" s="139">
        <f>T123+T132+T135+T145</f>
        <v>0</v>
      </c>
      <c r="AR122" s="133" t="s">
        <v>77</v>
      </c>
      <c r="AT122" s="140" t="s">
        <v>68</v>
      </c>
      <c r="AU122" s="140" t="s">
        <v>69</v>
      </c>
      <c r="AY122" s="133" t="s">
        <v>175</v>
      </c>
      <c r="BK122" s="141">
        <f>BK123+BK132+BK135+BK145</f>
        <v>3041.6900000000005</v>
      </c>
    </row>
    <row r="123" spans="1:65" s="12" customFormat="1" ht="22.8" customHeight="1">
      <c r="B123" s="132"/>
      <c r="D123" s="133" t="s">
        <v>68</v>
      </c>
      <c r="E123" s="142" t="s">
        <v>77</v>
      </c>
      <c r="F123" s="142" t="s">
        <v>176</v>
      </c>
      <c r="J123" s="143">
        <f>BK123</f>
        <v>2163.1000000000004</v>
      </c>
      <c r="L123" s="132"/>
      <c r="M123" s="136"/>
      <c r="N123" s="137"/>
      <c r="O123" s="137"/>
      <c r="P123" s="138">
        <f>SUM(P124:P131)</f>
        <v>227.97751199999996</v>
      </c>
      <c r="Q123" s="137"/>
      <c r="R123" s="138">
        <f>SUM(R124:R131)</f>
        <v>29.088000000000001</v>
      </c>
      <c r="S123" s="137"/>
      <c r="T123" s="139">
        <f>SUM(T124:T131)</f>
        <v>0</v>
      </c>
      <c r="AR123" s="133" t="s">
        <v>77</v>
      </c>
      <c r="AT123" s="140" t="s">
        <v>68</v>
      </c>
      <c r="AU123" s="140" t="s">
        <v>77</v>
      </c>
      <c r="AY123" s="133" t="s">
        <v>175</v>
      </c>
      <c r="BK123" s="141">
        <f>SUM(BK124:BK131)</f>
        <v>2163.1000000000004</v>
      </c>
    </row>
    <row r="124" spans="1:65" s="2" customFormat="1" ht="21.75" customHeight="1">
      <c r="A124" s="26"/>
      <c r="B124" s="144"/>
      <c r="C124" s="145" t="s">
        <v>77</v>
      </c>
      <c r="D124" s="145" t="s">
        <v>177</v>
      </c>
      <c r="E124" s="146" t="s">
        <v>183</v>
      </c>
      <c r="F124" s="147" t="s">
        <v>184</v>
      </c>
      <c r="G124" s="148" t="s">
        <v>180</v>
      </c>
      <c r="H124" s="149">
        <v>39.527999999999999</v>
      </c>
      <c r="I124" s="150">
        <v>15.81</v>
      </c>
      <c r="J124" s="150">
        <f t="shared" ref="J124:J131" si="0">ROUND(I124*H124,2)</f>
        <v>624.94000000000005</v>
      </c>
      <c r="K124" s="151"/>
      <c r="L124" s="27"/>
      <c r="M124" s="152" t="s">
        <v>1</v>
      </c>
      <c r="N124" s="153" t="s">
        <v>35</v>
      </c>
      <c r="O124" s="154">
        <v>2.5139999999999998</v>
      </c>
      <c r="P124" s="154">
        <f t="shared" ref="P124:P131" si="1">O124*H124</f>
        <v>99.373391999999996</v>
      </c>
      <c r="Q124" s="154">
        <v>0</v>
      </c>
      <c r="R124" s="154">
        <f t="shared" ref="R124:R131" si="2">Q124*H124</f>
        <v>0</v>
      </c>
      <c r="S124" s="154">
        <v>0</v>
      </c>
      <c r="T124" s="155">
        <f t="shared" ref="T124:T131" si="3"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181</v>
      </c>
      <c r="AT124" s="156" t="s">
        <v>177</v>
      </c>
      <c r="AU124" s="156" t="s">
        <v>182</v>
      </c>
      <c r="AY124" s="14" t="s">
        <v>175</v>
      </c>
      <c r="BE124" s="157">
        <f t="shared" ref="BE124:BE131" si="4">IF(N124="základná",J124,0)</f>
        <v>0</v>
      </c>
      <c r="BF124" s="157">
        <f t="shared" ref="BF124:BF131" si="5">IF(N124="znížená",J124,0)</f>
        <v>624.94000000000005</v>
      </c>
      <c r="BG124" s="157">
        <f t="shared" ref="BG124:BG131" si="6">IF(N124="zákl. prenesená",J124,0)</f>
        <v>0</v>
      </c>
      <c r="BH124" s="157">
        <f t="shared" ref="BH124:BH131" si="7">IF(N124="zníž. prenesená",J124,0)</f>
        <v>0</v>
      </c>
      <c r="BI124" s="157">
        <f t="shared" ref="BI124:BI131" si="8">IF(N124="nulová",J124,0)</f>
        <v>0</v>
      </c>
      <c r="BJ124" s="14" t="s">
        <v>182</v>
      </c>
      <c r="BK124" s="157">
        <f t="shared" ref="BK124:BK131" si="9">ROUND(I124*H124,2)</f>
        <v>624.94000000000005</v>
      </c>
      <c r="BL124" s="14" t="s">
        <v>181</v>
      </c>
      <c r="BM124" s="156" t="s">
        <v>182</v>
      </c>
    </row>
    <row r="125" spans="1:65" s="2" customFormat="1" ht="37.799999999999997" customHeight="1">
      <c r="A125" s="26"/>
      <c r="B125" s="144"/>
      <c r="C125" s="145" t="s">
        <v>182</v>
      </c>
      <c r="D125" s="145" t="s">
        <v>177</v>
      </c>
      <c r="E125" s="146" t="s">
        <v>186</v>
      </c>
      <c r="F125" s="147" t="s">
        <v>187</v>
      </c>
      <c r="G125" s="148" t="s">
        <v>180</v>
      </c>
      <c r="H125" s="149">
        <v>39.527999999999999</v>
      </c>
      <c r="I125" s="150">
        <v>7.15</v>
      </c>
      <c r="J125" s="150">
        <f t="shared" si="0"/>
        <v>282.63</v>
      </c>
      <c r="K125" s="151"/>
      <c r="L125" s="27"/>
      <c r="M125" s="152" t="s">
        <v>1</v>
      </c>
      <c r="N125" s="153" t="s">
        <v>35</v>
      </c>
      <c r="O125" s="154">
        <v>0.61299999999999999</v>
      </c>
      <c r="P125" s="154">
        <f t="shared" si="1"/>
        <v>24.230663999999997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181</v>
      </c>
      <c r="AT125" s="156" t="s">
        <v>177</v>
      </c>
      <c r="AU125" s="156" t="s">
        <v>182</v>
      </c>
      <c r="AY125" s="14" t="s">
        <v>175</v>
      </c>
      <c r="BE125" s="157">
        <f t="shared" si="4"/>
        <v>0</v>
      </c>
      <c r="BF125" s="157">
        <f t="shared" si="5"/>
        <v>282.63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182</v>
      </c>
      <c r="BK125" s="157">
        <f t="shared" si="9"/>
        <v>282.63</v>
      </c>
      <c r="BL125" s="14" t="s">
        <v>181</v>
      </c>
      <c r="BM125" s="156" t="s">
        <v>181</v>
      </c>
    </row>
    <row r="126" spans="1:65" s="2" customFormat="1" ht="21.75" customHeight="1">
      <c r="A126" s="26"/>
      <c r="B126" s="144"/>
      <c r="C126" s="145" t="s">
        <v>185</v>
      </c>
      <c r="D126" s="145" t="s">
        <v>177</v>
      </c>
      <c r="E126" s="146" t="s">
        <v>1316</v>
      </c>
      <c r="F126" s="147" t="s">
        <v>1317</v>
      </c>
      <c r="G126" s="148" t="s">
        <v>180</v>
      </c>
      <c r="H126" s="149">
        <v>14.256</v>
      </c>
      <c r="I126" s="150">
        <v>14.68</v>
      </c>
      <c r="J126" s="150">
        <f t="shared" si="0"/>
        <v>209.28</v>
      </c>
      <c r="K126" s="151"/>
      <c r="L126" s="27"/>
      <c r="M126" s="152" t="s">
        <v>1</v>
      </c>
      <c r="N126" s="153" t="s">
        <v>35</v>
      </c>
      <c r="O126" s="154">
        <v>1.744</v>
      </c>
      <c r="P126" s="154">
        <f t="shared" si="1"/>
        <v>24.862463999999999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181</v>
      </c>
      <c r="AT126" s="156" t="s">
        <v>177</v>
      </c>
      <c r="AU126" s="156" t="s">
        <v>182</v>
      </c>
      <c r="AY126" s="14" t="s">
        <v>175</v>
      </c>
      <c r="BE126" s="157">
        <f t="shared" si="4"/>
        <v>0</v>
      </c>
      <c r="BF126" s="157">
        <f t="shared" si="5"/>
        <v>209.28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182</v>
      </c>
      <c r="BK126" s="157">
        <f t="shared" si="9"/>
        <v>209.28</v>
      </c>
      <c r="BL126" s="14" t="s">
        <v>181</v>
      </c>
      <c r="BM126" s="156" t="s">
        <v>188</v>
      </c>
    </row>
    <row r="127" spans="1:65" s="2" customFormat="1" ht="16.5" customHeight="1">
      <c r="A127" s="26"/>
      <c r="B127" s="144"/>
      <c r="C127" s="145" t="s">
        <v>181</v>
      </c>
      <c r="D127" s="145" t="s">
        <v>177</v>
      </c>
      <c r="E127" s="146" t="s">
        <v>1318</v>
      </c>
      <c r="F127" s="147" t="s">
        <v>1319</v>
      </c>
      <c r="G127" s="148" t="s">
        <v>180</v>
      </c>
      <c r="H127" s="149">
        <v>14.256</v>
      </c>
      <c r="I127" s="150">
        <v>5.22</v>
      </c>
      <c r="J127" s="150">
        <f t="shared" si="0"/>
        <v>74.42</v>
      </c>
      <c r="K127" s="151"/>
      <c r="L127" s="27"/>
      <c r="M127" s="152" t="s">
        <v>1</v>
      </c>
      <c r="N127" s="153" t="s">
        <v>35</v>
      </c>
      <c r="O127" s="154">
        <v>0.44700000000000001</v>
      </c>
      <c r="P127" s="154">
        <f t="shared" si="1"/>
        <v>6.3724319999999999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181</v>
      </c>
      <c r="AT127" s="156" t="s">
        <v>177</v>
      </c>
      <c r="AU127" s="156" t="s">
        <v>182</v>
      </c>
      <c r="AY127" s="14" t="s">
        <v>175</v>
      </c>
      <c r="BE127" s="157">
        <f t="shared" si="4"/>
        <v>0</v>
      </c>
      <c r="BF127" s="157">
        <f t="shared" si="5"/>
        <v>74.42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182</v>
      </c>
      <c r="BK127" s="157">
        <f t="shared" si="9"/>
        <v>74.42</v>
      </c>
      <c r="BL127" s="14" t="s">
        <v>181</v>
      </c>
      <c r="BM127" s="156" t="s">
        <v>191</v>
      </c>
    </row>
    <row r="128" spans="1:65" s="2" customFormat="1" ht="33" customHeight="1">
      <c r="A128" s="26"/>
      <c r="B128" s="144"/>
      <c r="C128" s="145" t="s">
        <v>192</v>
      </c>
      <c r="D128" s="145" t="s">
        <v>177</v>
      </c>
      <c r="E128" s="146" t="s">
        <v>1320</v>
      </c>
      <c r="F128" s="147" t="s">
        <v>1321</v>
      </c>
      <c r="G128" s="148" t="s">
        <v>180</v>
      </c>
      <c r="H128" s="149">
        <v>18.18</v>
      </c>
      <c r="I128" s="150">
        <v>2.69</v>
      </c>
      <c r="J128" s="150">
        <f t="shared" si="0"/>
        <v>48.9</v>
      </c>
      <c r="K128" s="151"/>
      <c r="L128" s="27"/>
      <c r="M128" s="152" t="s">
        <v>1</v>
      </c>
      <c r="N128" s="153" t="s">
        <v>35</v>
      </c>
      <c r="O128" s="154">
        <v>0.22900000000000001</v>
      </c>
      <c r="P128" s="154">
        <f t="shared" si="1"/>
        <v>4.1632199999999999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181</v>
      </c>
      <c r="AT128" s="156" t="s">
        <v>177</v>
      </c>
      <c r="AU128" s="156" t="s">
        <v>182</v>
      </c>
      <c r="AY128" s="14" t="s">
        <v>175</v>
      </c>
      <c r="BE128" s="157">
        <f t="shared" si="4"/>
        <v>0</v>
      </c>
      <c r="BF128" s="157">
        <f t="shared" si="5"/>
        <v>48.9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182</v>
      </c>
      <c r="BK128" s="157">
        <f t="shared" si="9"/>
        <v>48.9</v>
      </c>
      <c r="BL128" s="14" t="s">
        <v>181</v>
      </c>
      <c r="BM128" s="156" t="s">
        <v>195</v>
      </c>
    </row>
    <row r="129" spans="1:65" s="2" customFormat="1" ht="24.15" customHeight="1">
      <c r="A129" s="26"/>
      <c r="B129" s="144"/>
      <c r="C129" s="158" t="s">
        <v>188</v>
      </c>
      <c r="D129" s="158" t="s">
        <v>285</v>
      </c>
      <c r="E129" s="159" t="s">
        <v>1322</v>
      </c>
      <c r="F129" s="160" t="s">
        <v>1323</v>
      </c>
      <c r="G129" s="161" t="s">
        <v>209</v>
      </c>
      <c r="H129" s="162">
        <v>29.088000000000001</v>
      </c>
      <c r="I129" s="163">
        <v>10.4</v>
      </c>
      <c r="J129" s="163">
        <f t="shared" si="0"/>
        <v>302.52</v>
      </c>
      <c r="K129" s="164"/>
      <c r="L129" s="165"/>
      <c r="M129" s="166" t="s">
        <v>1</v>
      </c>
      <c r="N129" s="167" t="s">
        <v>35</v>
      </c>
      <c r="O129" s="154">
        <v>0</v>
      </c>
      <c r="P129" s="154">
        <f t="shared" si="1"/>
        <v>0</v>
      </c>
      <c r="Q129" s="154">
        <v>1</v>
      </c>
      <c r="R129" s="154">
        <f t="shared" si="2"/>
        <v>29.088000000000001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191</v>
      </c>
      <c r="AT129" s="156" t="s">
        <v>285</v>
      </c>
      <c r="AU129" s="156" t="s">
        <v>182</v>
      </c>
      <c r="AY129" s="14" t="s">
        <v>175</v>
      </c>
      <c r="BE129" s="157">
        <f t="shared" si="4"/>
        <v>0</v>
      </c>
      <c r="BF129" s="157">
        <f t="shared" si="5"/>
        <v>302.52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182</v>
      </c>
      <c r="BK129" s="157">
        <f t="shared" si="9"/>
        <v>302.52</v>
      </c>
      <c r="BL129" s="14" t="s">
        <v>181</v>
      </c>
      <c r="BM129" s="156" t="s">
        <v>198</v>
      </c>
    </row>
    <row r="130" spans="1:65" s="2" customFormat="1" ht="24.15" customHeight="1">
      <c r="A130" s="26"/>
      <c r="B130" s="144"/>
      <c r="C130" s="145" t="s">
        <v>199</v>
      </c>
      <c r="D130" s="145" t="s">
        <v>177</v>
      </c>
      <c r="E130" s="146" t="s">
        <v>1261</v>
      </c>
      <c r="F130" s="147" t="s">
        <v>1262</v>
      </c>
      <c r="G130" s="148" t="s">
        <v>180</v>
      </c>
      <c r="H130" s="149">
        <v>28.547999999999998</v>
      </c>
      <c r="I130" s="150">
        <v>21.21</v>
      </c>
      <c r="J130" s="150">
        <f t="shared" si="0"/>
        <v>605.5</v>
      </c>
      <c r="K130" s="151"/>
      <c r="L130" s="27"/>
      <c r="M130" s="152" t="s">
        <v>1</v>
      </c>
      <c r="N130" s="153" t="s">
        <v>35</v>
      </c>
      <c r="O130" s="154">
        <v>2.39</v>
      </c>
      <c r="P130" s="154">
        <f t="shared" si="1"/>
        <v>68.22972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181</v>
      </c>
      <c r="AT130" s="156" t="s">
        <v>177</v>
      </c>
      <c r="AU130" s="156" t="s">
        <v>182</v>
      </c>
      <c r="AY130" s="14" t="s">
        <v>175</v>
      </c>
      <c r="BE130" s="157">
        <f t="shared" si="4"/>
        <v>0</v>
      </c>
      <c r="BF130" s="157">
        <f t="shared" si="5"/>
        <v>605.5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182</v>
      </c>
      <c r="BK130" s="157">
        <f t="shared" si="9"/>
        <v>605.5</v>
      </c>
      <c r="BL130" s="14" t="s">
        <v>181</v>
      </c>
      <c r="BM130" s="156" t="s">
        <v>202</v>
      </c>
    </row>
    <row r="131" spans="1:65" s="2" customFormat="1" ht="21.75" customHeight="1">
      <c r="A131" s="26"/>
      <c r="B131" s="144"/>
      <c r="C131" s="145" t="s">
        <v>191</v>
      </c>
      <c r="D131" s="145" t="s">
        <v>177</v>
      </c>
      <c r="E131" s="146" t="s">
        <v>1324</v>
      </c>
      <c r="F131" s="147" t="s">
        <v>1325</v>
      </c>
      <c r="G131" s="148" t="s">
        <v>231</v>
      </c>
      <c r="H131" s="149">
        <v>43.86</v>
      </c>
      <c r="I131" s="150">
        <v>0.34</v>
      </c>
      <c r="J131" s="150">
        <f t="shared" si="0"/>
        <v>14.91</v>
      </c>
      <c r="K131" s="151"/>
      <c r="L131" s="27"/>
      <c r="M131" s="152" t="s">
        <v>1</v>
      </c>
      <c r="N131" s="153" t="s">
        <v>35</v>
      </c>
      <c r="O131" s="154">
        <v>1.7000000000000001E-2</v>
      </c>
      <c r="P131" s="154">
        <f t="shared" si="1"/>
        <v>0.74562000000000006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181</v>
      </c>
      <c r="AT131" s="156" t="s">
        <v>177</v>
      </c>
      <c r="AU131" s="156" t="s">
        <v>182</v>
      </c>
      <c r="AY131" s="14" t="s">
        <v>175</v>
      </c>
      <c r="BE131" s="157">
        <f t="shared" si="4"/>
        <v>0</v>
      </c>
      <c r="BF131" s="157">
        <f t="shared" si="5"/>
        <v>14.91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182</v>
      </c>
      <c r="BK131" s="157">
        <f t="shared" si="9"/>
        <v>14.91</v>
      </c>
      <c r="BL131" s="14" t="s">
        <v>181</v>
      </c>
      <c r="BM131" s="156" t="s">
        <v>205</v>
      </c>
    </row>
    <row r="132" spans="1:65" s="12" customFormat="1" ht="22.8" customHeight="1">
      <c r="B132" s="132"/>
      <c r="D132" s="133" t="s">
        <v>68</v>
      </c>
      <c r="E132" s="142" t="s">
        <v>182</v>
      </c>
      <c r="F132" s="142" t="s">
        <v>211</v>
      </c>
      <c r="J132" s="143">
        <f>BK132</f>
        <v>77.38</v>
      </c>
      <c r="L132" s="132"/>
      <c r="M132" s="136"/>
      <c r="N132" s="137"/>
      <c r="O132" s="137"/>
      <c r="P132" s="138">
        <f>SUM(P133:P134)</f>
        <v>1.15115363</v>
      </c>
      <c r="Q132" s="137"/>
      <c r="R132" s="138">
        <f>SUM(R133:R134)</f>
        <v>2.9057359769519997</v>
      </c>
      <c r="S132" s="137"/>
      <c r="T132" s="139">
        <f>SUM(T133:T134)</f>
        <v>0</v>
      </c>
      <c r="AR132" s="133" t="s">
        <v>77</v>
      </c>
      <c r="AT132" s="140" t="s">
        <v>68</v>
      </c>
      <c r="AU132" s="140" t="s">
        <v>77</v>
      </c>
      <c r="AY132" s="133" t="s">
        <v>175</v>
      </c>
      <c r="BK132" s="141">
        <f>SUM(BK133:BK134)</f>
        <v>77.38</v>
      </c>
    </row>
    <row r="133" spans="1:65" s="2" customFormat="1" ht="24.15" customHeight="1">
      <c r="A133" s="26"/>
      <c r="B133" s="144"/>
      <c r="C133" s="145" t="s">
        <v>206</v>
      </c>
      <c r="D133" s="145" t="s">
        <v>177</v>
      </c>
      <c r="E133" s="146" t="s">
        <v>1267</v>
      </c>
      <c r="F133" s="147" t="s">
        <v>1268</v>
      </c>
      <c r="G133" s="148" t="s">
        <v>180</v>
      </c>
      <c r="H133" s="149">
        <v>0.64800000000000002</v>
      </c>
      <c r="I133" s="150">
        <v>35.06</v>
      </c>
      <c r="J133" s="150">
        <f>ROUND(I133*H133,2)</f>
        <v>22.72</v>
      </c>
      <c r="K133" s="151"/>
      <c r="L133" s="27"/>
      <c r="M133" s="152" t="s">
        <v>1</v>
      </c>
      <c r="N133" s="153" t="s">
        <v>35</v>
      </c>
      <c r="O133" s="154">
        <v>1.0968</v>
      </c>
      <c r="P133" s="154">
        <f>O133*H133</f>
        <v>0.71072639999999998</v>
      </c>
      <c r="Q133" s="154">
        <v>2.0699999999999998</v>
      </c>
      <c r="R133" s="154">
        <f>Q133*H133</f>
        <v>1.3413599999999999</v>
      </c>
      <c r="S133" s="154">
        <v>0</v>
      </c>
      <c r="T133" s="15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181</v>
      </c>
      <c r="AT133" s="156" t="s">
        <v>177</v>
      </c>
      <c r="AU133" s="156" t="s">
        <v>182</v>
      </c>
      <c r="AY133" s="14" t="s">
        <v>175</v>
      </c>
      <c r="BE133" s="157">
        <f>IF(N133="základná",J133,0)</f>
        <v>0</v>
      </c>
      <c r="BF133" s="157">
        <f>IF(N133="znížená",J133,0)</f>
        <v>22.72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4" t="s">
        <v>182</v>
      </c>
      <c r="BK133" s="157">
        <f>ROUND(I133*H133,2)</f>
        <v>22.72</v>
      </c>
      <c r="BL133" s="14" t="s">
        <v>181</v>
      </c>
      <c r="BM133" s="156" t="s">
        <v>210</v>
      </c>
    </row>
    <row r="134" spans="1:65" s="2" customFormat="1" ht="16.5" customHeight="1">
      <c r="A134" s="26"/>
      <c r="B134" s="144"/>
      <c r="C134" s="145" t="s">
        <v>195</v>
      </c>
      <c r="D134" s="145" t="s">
        <v>177</v>
      </c>
      <c r="E134" s="146" t="s">
        <v>240</v>
      </c>
      <c r="F134" s="147" t="s">
        <v>241</v>
      </c>
      <c r="G134" s="148" t="s">
        <v>180</v>
      </c>
      <c r="H134" s="149">
        <v>0.71299999999999997</v>
      </c>
      <c r="I134" s="150">
        <v>76.66</v>
      </c>
      <c r="J134" s="150">
        <f>ROUND(I134*H134,2)</f>
        <v>54.66</v>
      </c>
      <c r="K134" s="151"/>
      <c r="L134" s="27"/>
      <c r="M134" s="152" t="s">
        <v>1</v>
      </c>
      <c r="N134" s="153" t="s">
        <v>35</v>
      </c>
      <c r="O134" s="154">
        <v>0.61770999999999998</v>
      </c>
      <c r="P134" s="154">
        <f>O134*H134</f>
        <v>0.44042722999999995</v>
      </c>
      <c r="Q134" s="154">
        <v>2.1940757039999998</v>
      </c>
      <c r="R134" s="154">
        <f>Q134*H134</f>
        <v>1.5643759769519998</v>
      </c>
      <c r="S134" s="154">
        <v>0</v>
      </c>
      <c r="T134" s="155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181</v>
      </c>
      <c r="AT134" s="156" t="s">
        <v>177</v>
      </c>
      <c r="AU134" s="156" t="s">
        <v>182</v>
      </c>
      <c r="AY134" s="14" t="s">
        <v>175</v>
      </c>
      <c r="BE134" s="157">
        <f>IF(N134="základná",J134,0)</f>
        <v>0</v>
      </c>
      <c r="BF134" s="157">
        <f>IF(N134="znížená",J134,0)</f>
        <v>54.66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4" t="s">
        <v>182</v>
      </c>
      <c r="BK134" s="157">
        <f>ROUND(I134*H134,2)</f>
        <v>54.66</v>
      </c>
      <c r="BL134" s="14" t="s">
        <v>181</v>
      </c>
      <c r="BM134" s="156" t="s">
        <v>7</v>
      </c>
    </row>
    <row r="135" spans="1:65" s="12" customFormat="1" ht="22.8" customHeight="1">
      <c r="B135" s="132"/>
      <c r="D135" s="133" t="s">
        <v>68</v>
      </c>
      <c r="E135" s="142" t="s">
        <v>191</v>
      </c>
      <c r="F135" s="142" t="s">
        <v>645</v>
      </c>
      <c r="J135" s="143">
        <f>BK135</f>
        <v>582.52</v>
      </c>
      <c r="L135" s="132"/>
      <c r="M135" s="136"/>
      <c r="N135" s="137"/>
      <c r="O135" s="137"/>
      <c r="P135" s="138">
        <f>SUM(P136:P144)</f>
        <v>10.545</v>
      </c>
      <c r="Q135" s="137"/>
      <c r="R135" s="138">
        <f>SUM(R136:R144)</f>
        <v>0.16604579999999997</v>
      </c>
      <c r="S135" s="137"/>
      <c r="T135" s="139">
        <f>SUM(T136:T144)</f>
        <v>0</v>
      </c>
      <c r="AR135" s="133" t="s">
        <v>77</v>
      </c>
      <c r="AT135" s="140" t="s">
        <v>68</v>
      </c>
      <c r="AU135" s="140" t="s">
        <v>77</v>
      </c>
      <c r="AY135" s="133" t="s">
        <v>175</v>
      </c>
      <c r="BK135" s="141">
        <f>SUM(BK136:BK144)</f>
        <v>582.52</v>
      </c>
    </row>
    <row r="136" spans="1:65" s="2" customFormat="1" ht="24.15" customHeight="1">
      <c r="A136" s="26"/>
      <c r="B136" s="144"/>
      <c r="C136" s="145" t="s">
        <v>214</v>
      </c>
      <c r="D136" s="145" t="s">
        <v>177</v>
      </c>
      <c r="E136" s="146" t="s">
        <v>650</v>
      </c>
      <c r="F136" s="147" t="s">
        <v>651</v>
      </c>
      <c r="G136" s="148" t="s">
        <v>314</v>
      </c>
      <c r="H136" s="149">
        <v>21.3</v>
      </c>
      <c r="I136" s="150">
        <v>0.64</v>
      </c>
      <c r="J136" s="150">
        <f t="shared" ref="J136:J144" si="10">ROUND(I136*H136,2)</f>
        <v>13.63</v>
      </c>
      <c r="K136" s="151"/>
      <c r="L136" s="27"/>
      <c r="M136" s="152" t="s">
        <v>1</v>
      </c>
      <c r="N136" s="153" t="s">
        <v>35</v>
      </c>
      <c r="O136" s="154">
        <v>4.2999999999999997E-2</v>
      </c>
      <c r="P136" s="154">
        <f t="shared" ref="P136:P144" si="11">O136*H136</f>
        <v>0.91589999999999994</v>
      </c>
      <c r="Q136" s="154">
        <v>1.0000000000000001E-5</v>
      </c>
      <c r="R136" s="154">
        <f t="shared" ref="R136:R144" si="12">Q136*H136</f>
        <v>2.1300000000000003E-4</v>
      </c>
      <c r="S136" s="154">
        <v>0</v>
      </c>
      <c r="T136" s="155">
        <f t="shared" ref="T136:T144" si="13"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181</v>
      </c>
      <c r="AT136" s="156" t="s">
        <v>177</v>
      </c>
      <c r="AU136" s="156" t="s">
        <v>182</v>
      </c>
      <c r="AY136" s="14" t="s">
        <v>175</v>
      </c>
      <c r="BE136" s="157">
        <f t="shared" ref="BE136:BE144" si="14">IF(N136="základná",J136,0)</f>
        <v>0</v>
      </c>
      <c r="BF136" s="157">
        <f t="shared" ref="BF136:BF144" si="15">IF(N136="znížená",J136,0)</f>
        <v>13.63</v>
      </c>
      <c r="BG136" s="157">
        <f t="shared" ref="BG136:BG144" si="16">IF(N136="zákl. prenesená",J136,0)</f>
        <v>0</v>
      </c>
      <c r="BH136" s="157">
        <f t="shared" ref="BH136:BH144" si="17">IF(N136="zníž. prenesená",J136,0)</f>
        <v>0</v>
      </c>
      <c r="BI136" s="157">
        <f t="shared" ref="BI136:BI144" si="18">IF(N136="nulová",J136,0)</f>
        <v>0</v>
      </c>
      <c r="BJ136" s="14" t="s">
        <v>182</v>
      </c>
      <c r="BK136" s="157">
        <f t="shared" ref="BK136:BK144" si="19">ROUND(I136*H136,2)</f>
        <v>13.63</v>
      </c>
      <c r="BL136" s="14" t="s">
        <v>181</v>
      </c>
      <c r="BM136" s="156" t="s">
        <v>217</v>
      </c>
    </row>
    <row r="137" spans="1:65" s="2" customFormat="1" ht="33" customHeight="1">
      <c r="A137" s="26"/>
      <c r="B137" s="144"/>
      <c r="C137" s="158" t="s">
        <v>198</v>
      </c>
      <c r="D137" s="158" t="s">
        <v>285</v>
      </c>
      <c r="E137" s="159" t="s">
        <v>652</v>
      </c>
      <c r="F137" s="160" t="s">
        <v>653</v>
      </c>
      <c r="G137" s="161" t="s">
        <v>254</v>
      </c>
      <c r="H137" s="162">
        <v>4.26</v>
      </c>
      <c r="I137" s="163">
        <v>27.56</v>
      </c>
      <c r="J137" s="163">
        <f t="shared" si="10"/>
        <v>117.41</v>
      </c>
      <c r="K137" s="164"/>
      <c r="L137" s="165"/>
      <c r="M137" s="166" t="s">
        <v>1</v>
      </c>
      <c r="N137" s="167" t="s">
        <v>35</v>
      </c>
      <c r="O137" s="154">
        <v>0</v>
      </c>
      <c r="P137" s="154">
        <f t="shared" si="11"/>
        <v>0</v>
      </c>
      <c r="Q137" s="154">
        <v>1.0540000000000001E-2</v>
      </c>
      <c r="R137" s="154">
        <f t="shared" si="12"/>
        <v>4.49004E-2</v>
      </c>
      <c r="S137" s="154">
        <v>0</v>
      </c>
      <c r="T137" s="155">
        <f t="shared" si="1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191</v>
      </c>
      <c r="AT137" s="156" t="s">
        <v>285</v>
      </c>
      <c r="AU137" s="156" t="s">
        <v>182</v>
      </c>
      <c r="AY137" s="14" t="s">
        <v>175</v>
      </c>
      <c r="BE137" s="157">
        <f t="shared" si="14"/>
        <v>0</v>
      </c>
      <c r="BF137" s="157">
        <f t="shared" si="15"/>
        <v>117.41</v>
      </c>
      <c r="BG137" s="157">
        <f t="shared" si="16"/>
        <v>0</v>
      </c>
      <c r="BH137" s="157">
        <f t="shared" si="17"/>
        <v>0</v>
      </c>
      <c r="BI137" s="157">
        <f t="shared" si="18"/>
        <v>0</v>
      </c>
      <c r="BJ137" s="14" t="s">
        <v>182</v>
      </c>
      <c r="BK137" s="157">
        <f t="shared" si="19"/>
        <v>117.41</v>
      </c>
      <c r="BL137" s="14" t="s">
        <v>181</v>
      </c>
      <c r="BM137" s="156" t="s">
        <v>220</v>
      </c>
    </row>
    <row r="138" spans="1:65" s="2" customFormat="1" ht="24.15" customHeight="1">
      <c r="A138" s="26"/>
      <c r="B138" s="144"/>
      <c r="C138" s="145" t="s">
        <v>221</v>
      </c>
      <c r="D138" s="145" t="s">
        <v>177</v>
      </c>
      <c r="E138" s="146" t="s">
        <v>1326</v>
      </c>
      <c r="F138" s="147" t="s">
        <v>1327</v>
      </c>
      <c r="G138" s="148" t="s">
        <v>314</v>
      </c>
      <c r="H138" s="149">
        <v>15.3</v>
      </c>
      <c r="I138" s="150">
        <v>0.71</v>
      </c>
      <c r="J138" s="150">
        <f t="shared" si="10"/>
        <v>10.86</v>
      </c>
      <c r="K138" s="151"/>
      <c r="L138" s="27"/>
      <c r="M138" s="152" t="s">
        <v>1</v>
      </c>
      <c r="N138" s="153" t="s">
        <v>35</v>
      </c>
      <c r="O138" s="154">
        <v>4.7E-2</v>
      </c>
      <c r="P138" s="154">
        <f t="shared" si="11"/>
        <v>0.71910000000000007</v>
      </c>
      <c r="Q138" s="154">
        <v>1.4E-5</v>
      </c>
      <c r="R138" s="154">
        <f t="shared" si="12"/>
        <v>2.142E-4</v>
      </c>
      <c r="S138" s="154">
        <v>0</v>
      </c>
      <c r="T138" s="155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181</v>
      </c>
      <c r="AT138" s="156" t="s">
        <v>177</v>
      </c>
      <c r="AU138" s="156" t="s">
        <v>182</v>
      </c>
      <c r="AY138" s="14" t="s">
        <v>175</v>
      </c>
      <c r="BE138" s="157">
        <f t="shared" si="14"/>
        <v>0</v>
      </c>
      <c r="BF138" s="157">
        <f t="shared" si="15"/>
        <v>10.86</v>
      </c>
      <c r="BG138" s="157">
        <f t="shared" si="16"/>
        <v>0</v>
      </c>
      <c r="BH138" s="157">
        <f t="shared" si="17"/>
        <v>0</v>
      </c>
      <c r="BI138" s="157">
        <f t="shared" si="18"/>
        <v>0</v>
      </c>
      <c r="BJ138" s="14" t="s">
        <v>182</v>
      </c>
      <c r="BK138" s="157">
        <f t="shared" si="19"/>
        <v>10.86</v>
      </c>
      <c r="BL138" s="14" t="s">
        <v>181</v>
      </c>
      <c r="BM138" s="156" t="s">
        <v>224</v>
      </c>
    </row>
    <row r="139" spans="1:65" s="2" customFormat="1" ht="33" customHeight="1">
      <c r="A139" s="26"/>
      <c r="B139" s="144"/>
      <c r="C139" s="158" t="s">
        <v>202</v>
      </c>
      <c r="D139" s="158" t="s">
        <v>285</v>
      </c>
      <c r="E139" s="159" t="s">
        <v>1328</v>
      </c>
      <c r="F139" s="160" t="s">
        <v>1329</v>
      </c>
      <c r="G139" s="161" t="s">
        <v>254</v>
      </c>
      <c r="H139" s="162">
        <v>3.06</v>
      </c>
      <c r="I139" s="163">
        <v>42.4</v>
      </c>
      <c r="J139" s="163">
        <f t="shared" si="10"/>
        <v>129.74</v>
      </c>
      <c r="K139" s="164"/>
      <c r="L139" s="165"/>
      <c r="M139" s="166" t="s">
        <v>1</v>
      </c>
      <c r="N139" s="167" t="s">
        <v>35</v>
      </c>
      <c r="O139" s="154">
        <v>0</v>
      </c>
      <c r="P139" s="154">
        <f t="shared" si="11"/>
        <v>0</v>
      </c>
      <c r="Q139" s="154">
        <v>1.627E-2</v>
      </c>
      <c r="R139" s="154">
        <f t="shared" si="12"/>
        <v>4.9786200000000003E-2</v>
      </c>
      <c r="S139" s="154">
        <v>0</v>
      </c>
      <c r="T139" s="155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191</v>
      </c>
      <c r="AT139" s="156" t="s">
        <v>285</v>
      </c>
      <c r="AU139" s="156" t="s">
        <v>182</v>
      </c>
      <c r="AY139" s="14" t="s">
        <v>175</v>
      </c>
      <c r="BE139" s="157">
        <f t="shared" si="14"/>
        <v>0</v>
      </c>
      <c r="BF139" s="157">
        <f t="shared" si="15"/>
        <v>129.74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4" t="s">
        <v>182</v>
      </c>
      <c r="BK139" s="157">
        <f t="shared" si="19"/>
        <v>129.74</v>
      </c>
      <c r="BL139" s="14" t="s">
        <v>181</v>
      </c>
      <c r="BM139" s="156" t="s">
        <v>227</v>
      </c>
    </row>
    <row r="140" spans="1:65" s="2" customFormat="1" ht="33" customHeight="1">
      <c r="A140" s="26"/>
      <c r="B140" s="144"/>
      <c r="C140" s="145" t="s">
        <v>228</v>
      </c>
      <c r="D140" s="145" t="s">
        <v>177</v>
      </c>
      <c r="E140" s="146" t="s">
        <v>1330</v>
      </c>
      <c r="F140" s="147" t="s">
        <v>1331</v>
      </c>
      <c r="G140" s="148" t="s">
        <v>254</v>
      </c>
      <c r="H140" s="149">
        <v>2</v>
      </c>
      <c r="I140" s="150">
        <v>34.86</v>
      </c>
      <c r="J140" s="150">
        <f t="shared" si="10"/>
        <v>69.72</v>
      </c>
      <c r="K140" s="151"/>
      <c r="L140" s="27"/>
      <c r="M140" s="152" t="s">
        <v>1</v>
      </c>
      <c r="N140" s="153" t="s">
        <v>35</v>
      </c>
      <c r="O140" s="154">
        <v>3.2450000000000001</v>
      </c>
      <c r="P140" s="154">
        <f t="shared" si="11"/>
        <v>6.49</v>
      </c>
      <c r="Q140" s="154">
        <v>2.5999999999999998E-5</v>
      </c>
      <c r="R140" s="154">
        <f t="shared" si="12"/>
        <v>5.1999999999999997E-5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181</v>
      </c>
      <c r="AT140" s="156" t="s">
        <v>177</v>
      </c>
      <c r="AU140" s="156" t="s">
        <v>182</v>
      </c>
      <c r="AY140" s="14" t="s">
        <v>175</v>
      </c>
      <c r="BE140" s="157">
        <f t="shared" si="14"/>
        <v>0</v>
      </c>
      <c r="BF140" s="157">
        <f t="shared" si="15"/>
        <v>69.72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182</v>
      </c>
      <c r="BK140" s="157">
        <f t="shared" si="19"/>
        <v>69.72</v>
      </c>
      <c r="BL140" s="14" t="s">
        <v>181</v>
      </c>
      <c r="BM140" s="156" t="s">
        <v>232</v>
      </c>
    </row>
    <row r="141" spans="1:65" s="2" customFormat="1" ht="24.15" customHeight="1">
      <c r="A141" s="26"/>
      <c r="B141" s="144"/>
      <c r="C141" s="158" t="s">
        <v>205</v>
      </c>
      <c r="D141" s="158" t="s">
        <v>285</v>
      </c>
      <c r="E141" s="159" t="s">
        <v>1332</v>
      </c>
      <c r="F141" s="160" t="s">
        <v>1333</v>
      </c>
      <c r="G141" s="161" t="s">
        <v>254</v>
      </c>
      <c r="H141" s="162">
        <v>2</v>
      </c>
      <c r="I141" s="163">
        <v>57.65</v>
      </c>
      <c r="J141" s="163">
        <f t="shared" si="10"/>
        <v>115.3</v>
      </c>
      <c r="K141" s="164"/>
      <c r="L141" s="165"/>
      <c r="M141" s="166" t="s">
        <v>1</v>
      </c>
      <c r="N141" s="167" t="s">
        <v>35</v>
      </c>
      <c r="O141" s="154">
        <v>0</v>
      </c>
      <c r="P141" s="154">
        <f t="shared" si="11"/>
        <v>0</v>
      </c>
      <c r="Q141" s="154">
        <v>2.0709999999999999E-2</v>
      </c>
      <c r="R141" s="154">
        <f t="shared" si="12"/>
        <v>4.1419999999999998E-2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191</v>
      </c>
      <c r="AT141" s="156" t="s">
        <v>285</v>
      </c>
      <c r="AU141" s="156" t="s">
        <v>182</v>
      </c>
      <c r="AY141" s="14" t="s">
        <v>175</v>
      </c>
      <c r="BE141" s="157">
        <f t="shared" si="14"/>
        <v>0</v>
      </c>
      <c r="BF141" s="157">
        <f t="shared" si="15"/>
        <v>115.3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4" t="s">
        <v>182</v>
      </c>
      <c r="BK141" s="157">
        <f t="shared" si="19"/>
        <v>115.3</v>
      </c>
      <c r="BL141" s="14" t="s">
        <v>181</v>
      </c>
      <c r="BM141" s="156" t="s">
        <v>235</v>
      </c>
    </row>
    <row r="142" spans="1:65" s="2" customFormat="1" ht="24.15" customHeight="1">
      <c r="A142" s="26"/>
      <c r="B142" s="144"/>
      <c r="C142" s="158" t="s">
        <v>236</v>
      </c>
      <c r="D142" s="158" t="s">
        <v>285</v>
      </c>
      <c r="E142" s="159" t="s">
        <v>1334</v>
      </c>
      <c r="F142" s="160" t="s">
        <v>1335</v>
      </c>
      <c r="G142" s="161" t="s">
        <v>254</v>
      </c>
      <c r="H142" s="162">
        <v>2</v>
      </c>
      <c r="I142" s="163">
        <v>12.42</v>
      </c>
      <c r="J142" s="163">
        <f t="shared" si="10"/>
        <v>24.84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1"/>
        <v>0</v>
      </c>
      <c r="Q142" s="154">
        <v>2.8999999999999998E-3</v>
      </c>
      <c r="R142" s="154">
        <f t="shared" si="12"/>
        <v>5.7999999999999996E-3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191</v>
      </c>
      <c r="AT142" s="156" t="s">
        <v>285</v>
      </c>
      <c r="AU142" s="156" t="s">
        <v>182</v>
      </c>
      <c r="AY142" s="14" t="s">
        <v>175</v>
      </c>
      <c r="BE142" s="157">
        <f t="shared" si="14"/>
        <v>0</v>
      </c>
      <c r="BF142" s="157">
        <f t="shared" si="15"/>
        <v>24.84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182</v>
      </c>
      <c r="BK142" s="157">
        <f t="shared" si="19"/>
        <v>24.84</v>
      </c>
      <c r="BL142" s="14" t="s">
        <v>181</v>
      </c>
      <c r="BM142" s="156" t="s">
        <v>239</v>
      </c>
    </row>
    <row r="143" spans="1:65" s="2" customFormat="1" ht="37.799999999999997" customHeight="1">
      <c r="A143" s="26"/>
      <c r="B143" s="144"/>
      <c r="C143" s="158" t="s">
        <v>210</v>
      </c>
      <c r="D143" s="158" t="s">
        <v>285</v>
      </c>
      <c r="E143" s="159" t="s">
        <v>1336</v>
      </c>
      <c r="F143" s="160" t="s">
        <v>1337</v>
      </c>
      <c r="G143" s="161" t="s">
        <v>254</v>
      </c>
      <c r="H143" s="162">
        <v>2</v>
      </c>
      <c r="I143" s="163">
        <v>29.71</v>
      </c>
      <c r="J143" s="163">
        <f t="shared" si="10"/>
        <v>59.42</v>
      </c>
      <c r="K143" s="164"/>
      <c r="L143" s="165"/>
      <c r="M143" s="166" t="s">
        <v>1</v>
      </c>
      <c r="N143" s="167" t="s">
        <v>35</v>
      </c>
      <c r="O143" s="154">
        <v>0</v>
      </c>
      <c r="P143" s="154">
        <f t="shared" si="11"/>
        <v>0</v>
      </c>
      <c r="Q143" s="154">
        <v>5.5300000000000002E-3</v>
      </c>
      <c r="R143" s="154">
        <f t="shared" si="12"/>
        <v>1.106E-2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191</v>
      </c>
      <c r="AT143" s="156" t="s">
        <v>285</v>
      </c>
      <c r="AU143" s="156" t="s">
        <v>182</v>
      </c>
      <c r="AY143" s="14" t="s">
        <v>175</v>
      </c>
      <c r="BE143" s="157">
        <f t="shared" si="14"/>
        <v>0</v>
      </c>
      <c r="BF143" s="157">
        <f t="shared" si="15"/>
        <v>59.42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182</v>
      </c>
      <c r="BK143" s="157">
        <f t="shared" si="19"/>
        <v>59.42</v>
      </c>
      <c r="BL143" s="14" t="s">
        <v>181</v>
      </c>
      <c r="BM143" s="156" t="s">
        <v>242</v>
      </c>
    </row>
    <row r="144" spans="1:65" s="2" customFormat="1" ht="24.15" customHeight="1">
      <c r="A144" s="26"/>
      <c r="B144" s="144"/>
      <c r="C144" s="145" t="s">
        <v>244</v>
      </c>
      <c r="D144" s="145" t="s">
        <v>177</v>
      </c>
      <c r="E144" s="146" t="s">
        <v>1338</v>
      </c>
      <c r="F144" s="147" t="s">
        <v>1339</v>
      </c>
      <c r="G144" s="148" t="s">
        <v>254</v>
      </c>
      <c r="H144" s="149">
        <v>2</v>
      </c>
      <c r="I144" s="150">
        <v>20.8</v>
      </c>
      <c r="J144" s="150">
        <f t="shared" si="10"/>
        <v>41.6</v>
      </c>
      <c r="K144" s="151"/>
      <c r="L144" s="27"/>
      <c r="M144" s="152" t="s">
        <v>1</v>
      </c>
      <c r="N144" s="153" t="s">
        <v>35</v>
      </c>
      <c r="O144" s="154">
        <v>1.21</v>
      </c>
      <c r="P144" s="154">
        <f t="shared" si="11"/>
        <v>2.42</v>
      </c>
      <c r="Q144" s="154">
        <v>6.3E-3</v>
      </c>
      <c r="R144" s="154">
        <f t="shared" si="12"/>
        <v>1.26E-2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181</v>
      </c>
      <c r="AT144" s="156" t="s">
        <v>177</v>
      </c>
      <c r="AU144" s="156" t="s">
        <v>182</v>
      </c>
      <c r="AY144" s="14" t="s">
        <v>175</v>
      </c>
      <c r="BE144" s="157">
        <f t="shared" si="14"/>
        <v>0</v>
      </c>
      <c r="BF144" s="157">
        <f t="shared" si="15"/>
        <v>41.6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182</v>
      </c>
      <c r="BK144" s="157">
        <f t="shared" si="19"/>
        <v>41.6</v>
      </c>
      <c r="BL144" s="14" t="s">
        <v>181</v>
      </c>
      <c r="BM144" s="156" t="s">
        <v>247</v>
      </c>
    </row>
    <row r="145" spans="1:65" s="12" customFormat="1" ht="22.8" customHeight="1">
      <c r="B145" s="132"/>
      <c r="D145" s="133" t="s">
        <v>68</v>
      </c>
      <c r="E145" s="142" t="s">
        <v>355</v>
      </c>
      <c r="F145" s="142" t="s">
        <v>356</v>
      </c>
      <c r="J145" s="143">
        <f>BK145</f>
        <v>218.69</v>
      </c>
      <c r="L145" s="132"/>
      <c r="M145" s="136"/>
      <c r="N145" s="137"/>
      <c r="O145" s="137"/>
      <c r="P145" s="138">
        <f>P146</f>
        <v>41.454239999999992</v>
      </c>
      <c r="Q145" s="137"/>
      <c r="R145" s="138">
        <f>R146</f>
        <v>0</v>
      </c>
      <c r="S145" s="137"/>
      <c r="T145" s="139">
        <f>T146</f>
        <v>0</v>
      </c>
      <c r="AR145" s="133" t="s">
        <v>77</v>
      </c>
      <c r="AT145" s="140" t="s">
        <v>68</v>
      </c>
      <c r="AU145" s="140" t="s">
        <v>77</v>
      </c>
      <c r="AY145" s="133" t="s">
        <v>175</v>
      </c>
      <c r="BK145" s="141">
        <f>BK146</f>
        <v>218.69</v>
      </c>
    </row>
    <row r="146" spans="1:65" s="2" customFormat="1" ht="33" customHeight="1">
      <c r="A146" s="26"/>
      <c r="B146" s="144"/>
      <c r="C146" s="145" t="s">
        <v>7</v>
      </c>
      <c r="D146" s="145" t="s">
        <v>177</v>
      </c>
      <c r="E146" s="146" t="s">
        <v>1311</v>
      </c>
      <c r="F146" s="147" t="s">
        <v>1312</v>
      </c>
      <c r="G146" s="148" t="s">
        <v>209</v>
      </c>
      <c r="H146" s="149">
        <v>32.159999999999997</v>
      </c>
      <c r="I146" s="150">
        <v>6.8</v>
      </c>
      <c r="J146" s="150">
        <f>ROUND(I146*H146,2)</f>
        <v>218.69</v>
      </c>
      <c r="K146" s="151"/>
      <c r="L146" s="27"/>
      <c r="M146" s="168" t="s">
        <v>1</v>
      </c>
      <c r="N146" s="169" t="s">
        <v>35</v>
      </c>
      <c r="O146" s="170">
        <v>1.2889999999999999</v>
      </c>
      <c r="P146" s="170">
        <f>O146*H146</f>
        <v>41.454239999999992</v>
      </c>
      <c r="Q146" s="170">
        <v>0</v>
      </c>
      <c r="R146" s="170">
        <f>Q146*H146</f>
        <v>0</v>
      </c>
      <c r="S146" s="170">
        <v>0</v>
      </c>
      <c r="T146" s="171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181</v>
      </c>
      <c r="AT146" s="156" t="s">
        <v>177</v>
      </c>
      <c r="AU146" s="156" t="s">
        <v>182</v>
      </c>
      <c r="AY146" s="14" t="s">
        <v>175</v>
      </c>
      <c r="BE146" s="157">
        <f>IF(N146="základná",J146,0)</f>
        <v>0</v>
      </c>
      <c r="BF146" s="157">
        <f>IF(N146="znížená",J146,0)</f>
        <v>218.69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4" t="s">
        <v>182</v>
      </c>
      <c r="BK146" s="157">
        <f>ROUND(I146*H146,2)</f>
        <v>218.69</v>
      </c>
      <c r="BL146" s="14" t="s">
        <v>181</v>
      </c>
      <c r="BM146" s="156" t="s">
        <v>250</v>
      </c>
    </row>
    <row r="147" spans="1:65" s="2" customFormat="1" ht="6.9" customHeight="1">
      <c r="A147" s="26"/>
      <c r="B147" s="44"/>
      <c r="C147" s="45"/>
      <c r="D147" s="45"/>
      <c r="E147" s="45"/>
      <c r="F147" s="45"/>
      <c r="G147" s="45"/>
      <c r="H147" s="45"/>
      <c r="I147" s="45"/>
      <c r="J147" s="45"/>
      <c r="K147" s="45"/>
      <c r="L147" s="27"/>
      <c r="M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</row>
  </sheetData>
  <autoFilter ref="C120:K146" xr:uid="{00000000-0009-0000-0000-000016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BM147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122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1340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ROUND(J121, 2)</f>
        <v>3041.69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ROUND((SUM(BE121:BE146)),  2)</f>
        <v>0</v>
      </c>
      <c r="G33" s="98"/>
      <c r="H33" s="98"/>
      <c r="I33" s="99">
        <v>0.2</v>
      </c>
      <c r="J33" s="97">
        <f>ROUND(((SUM(BE121:BE146))*I33),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ROUND((SUM(BF121:BF146)),  2)</f>
        <v>3041.69</v>
      </c>
      <c r="G34" s="26"/>
      <c r="H34" s="26"/>
      <c r="I34" s="101">
        <v>0.2</v>
      </c>
      <c r="J34" s="100">
        <f>ROUND(((SUM(BF121:BF146))*I34),  2)</f>
        <v>608.34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ROUND((SUM(BG121:BG146)),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ROUND((SUM(BH121:BH146)),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ROUND((SUM(BI121:BI146)),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3650.03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SO-08B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J121</f>
        <v>3041.6900000000005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139</v>
      </c>
      <c r="E97" s="115"/>
      <c r="F97" s="115"/>
      <c r="G97" s="115"/>
      <c r="H97" s="115"/>
      <c r="I97" s="115"/>
      <c r="J97" s="116">
        <f>J122</f>
        <v>3041.6900000000005</v>
      </c>
      <c r="L97" s="113"/>
    </row>
    <row r="98" spans="1:31" s="10" customFormat="1" ht="19.95" hidden="1" customHeight="1">
      <c r="B98" s="117"/>
      <c r="D98" s="118" t="s">
        <v>140</v>
      </c>
      <c r="E98" s="119"/>
      <c r="F98" s="119"/>
      <c r="G98" s="119"/>
      <c r="H98" s="119"/>
      <c r="I98" s="119"/>
      <c r="J98" s="120">
        <f>J123</f>
        <v>2163.1000000000004</v>
      </c>
      <c r="L98" s="117"/>
    </row>
    <row r="99" spans="1:31" s="10" customFormat="1" ht="19.95" hidden="1" customHeight="1">
      <c r="B99" s="117"/>
      <c r="D99" s="118" t="s">
        <v>141</v>
      </c>
      <c r="E99" s="119"/>
      <c r="F99" s="119"/>
      <c r="G99" s="119"/>
      <c r="H99" s="119"/>
      <c r="I99" s="119"/>
      <c r="J99" s="120">
        <f>J132</f>
        <v>77.38</v>
      </c>
      <c r="L99" s="117"/>
    </row>
    <row r="100" spans="1:31" s="10" customFormat="1" ht="19.95" hidden="1" customHeight="1">
      <c r="B100" s="117"/>
      <c r="D100" s="118" t="s">
        <v>635</v>
      </c>
      <c r="E100" s="119"/>
      <c r="F100" s="119"/>
      <c r="G100" s="119"/>
      <c r="H100" s="119"/>
      <c r="I100" s="119"/>
      <c r="J100" s="120">
        <f>J135</f>
        <v>582.52</v>
      </c>
      <c r="L100" s="117"/>
    </row>
    <row r="101" spans="1:31" s="10" customFormat="1" ht="19.95" hidden="1" customHeight="1">
      <c r="B101" s="117"/>
      <c r="D101" s="118" t="s">
        <v>146</v>
      </c>
      <c r="E101" s="119"/>
      <c r="F101" s="119"/>
      <c r="G101" s="119"/>
      <c r="H101" s="119"/>
      <c r="I101" s="119"/>
      <c r="J101" s="120">
        <f>J145</f>
        <v>218.69</v>
      </c>
      <c r="L101" s="117"/>
    </row>
    <row r="102" spans="1:31" s="2" customFormat="1" ht="21.75" hidden="1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" hidden="1" customHeight="1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ht="10.199999999999999" hidden="1"/>
    <row r="105" spans="1:31" ht="10.199999999999999" hidden="1"/>
    <row r="106" spans="1:31" ht="10.199999999999999" hidden="1"/>
    <row r="107" spans="1:31" s="2" customFormat="1" ht="6.9" customHeight="1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" customHeight="1">
      <c r="A108" s="26"/>
      <c r="B108" s="27"/>
      <c r="C108" s="18" t="s">
        <v>161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11" t="str">
        <f>E7</f>
        <v>Prestúpne Bývanie JELKA</v>
      </c>
      <c r="F111" s="212"/>
      <c r="G111" s="212"/>
      <c r="H111" s="212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132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7" t="str">
        <f>E9</f>
        <v>SO-08B - Rozpočet</v>
      </c>
      <c r="F113" s="213"/>
      <c r="G113" s="213"/>
      <c r="H113" s="213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17</v>
      </c>
      <c r="D115" s="26"/>
      <c r="E115" s="26"/>
      <c r="F115" s="21" t="str">
        <f>F12</f>
        <v xml:space="preserve"> </v>
      </c>
      <c r="G115" s="26"/>
      <c r="H115" s="26"/>
      <c r="I115" s="23" t="s">
        <v>19</v>
      </c>
      <c r="J115" s="52" t="str">
        <f>IF(J12="","",J12)</f>
        <v>1. 3. 2022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15" customHeight="1">
      <c r="A117" s="26"/>
      <c r="B117" s="27"/>
      <c r="C117" s="23" t="s">
        <v>21</v>
      </c>
      <c r="D117" s="26"/>
      <c r="E117" s="26"/>
      <c r="F117" s="21" t="str">
        <f>E15</f>
        <v xml:space="preserve"> </v>
      </c>
      <c r="G117" s="26"/>
      <c r="H117" s="26"/>
      <c r="I117" s="23" t="s">
        <v>25</v>
      </c>
      <c r="J117" s="24" t="str">
        <f>E21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15" customHeight="1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27</v>
      </c>
      <c r="J118" s="24" t="str">
        <f>E24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1"/>
      <c r="B120" s="122"/>
      <c r="C120" s="123" t="s">
        <v>162</v>
      </c>
      <c r="D120" s="124" t="s">
        <v>54</v>
      </c>
      <c r="E120" s="124" t="s">
        <v>50</v>
      </c>
      <c r="F120" s="124" t="s">
        <v>51</v>
      </c>
      <c r="G120" s="124" t="s">
        <v>163</v>
      </c>
      <c r="H120" s="124" t="s">
        <v>164</v>
      </c>
      <c r="I120" s="124" t="s">
        <v>165</v>
      </c>
      <c r="J120" s="125" t="s">
        <v>136</v>
      </c>
      <c r="K120" s="126" t="s">
        <v>166</v>
      </c>
      <c r="L120" s="127"/>
      <c r="M120" s="59" t="s">
        <v>1</v>
      </c>
      <c r="N120" s="60" t="s">
        <v>33</v>
      </c>
      <c r="O120" s="60" t="s">
        <v>167</v>
      </c>
      <c r="P120" s="60" t="s">
        <v>168</v>
      </c>
      <c r="Q120" s="60" t="s">
        <v>169</v>
      </c>
      <c r="R120" s="60" t="s">
        <v>170</v>
      </c>
      <c r="S120" s="60" t="s">
        <v>171</v>
      </c>
      <c r="T120" s="61" t="s">
        <v>172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8" customHeight="1">
      <c r="A121" s="26"/>
      <c r="B121" s="27"/>
      <c r="C121" s="66" t="s">
        <v>137</v>
      </c>
      <c r="D121" s="26"/>
      <c r="E121" s="26"/>
      <c r="F121" s="26"/>
      <c r="G121" s="26"/>
      <c r="H121" s="26"/>
      <c r="I121" s="26"/>
      <c r="J121" s="128">
        <f>BK121</f>
        <v>3041.6900000000005</v>
      </c>
      <c r="K121" s="26"/>
      <c r="L121" s="27"/>
      <c r="M121" s="62"/>
      <c r="N121" s="53"/>
      <c r="O121" s="63"/>
      <c r="P121" s="129">
        <f>P122</f>
        <v>281.12790562999993</v>
      </c>
      <c r="Q121" s="63"/>
      <c r="R121" s="129">
        <f>R122</f>
        <v>32.159781776952002</v>
      </c>
      <c r="S121" s="63"/>
      <c r="T121" s="130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68</v>
      </c>
      <c r="AU121" s="14" t="s">
        <v>138</v>
      </c>
      <c r="BK121" s="131">
        <f>BK122</f>
        <v>3041.6900000000005</v>
      </c>
    </row>
    <row r="122" spans="1:65" s="12" customFormat="1" ht="25.95" customHeight="1">
      <c r="B122" s="132"/>
      <c r="D122" s="133" t="s">
        <v>68</v>
      </c>
      <c r="E122" s="134" t="s">
        <v>173</v>
      </c>
      <c r="F122" s="134" t="s">
        <v>174</v>
      </c>
      <c r="J122" s="135">
        <f>BK122</f>
        <v>3041.6900000000005</v>
      </c>
      <c r="L122" s="132"/>
      <c r="M122" s="136"/>
      <c r="N122" s="137"/>
      <c r="O122" s="137"/>
      <c r="P122" s="138">
        <f>P123+P132+P135+P145</f>
        <v>281.12790562999993</v>
      </c>
      <c r="Q122" s="137"/>
      <c r="R122" s="138">
        <f>R123+R132+R135+R145</f>
        <v>32.159781776952002</v>
      </c>
      <c r="S122" s="137"/>
      <c r="T122" s="139">
        <f>T123+T132+T135+T145</f>
        <v>0</v>
      </c>
      <c r="AR122" s="133" t="s">
        <v>77</v>
      </c>
      <c r="AT122" s="140" t="s">
        <v>68</v>
      </c>
      <c r="AU122" s="140" t="s">
        <v>69</v>
      </c>
      <c r="AY122" s="133" t="s">
        <v>175</v>
      </c>
      <c r="BK122" s="141">
        <f>BK123+BK132+BK135+BK145</f>
        <v>3041.6900000000005</v>
      </c>
    </row>
    <row r="123" spans="1:65" s="12" customFormat="1" ht="22.8" customHeight="1">
      <c r="B123" s="132"/>
      <c r="D123" s="133" t="s">
        <v>68</v>
      </c>
      <c r="E123" s="142" t="s">
        <v>77</v>
      </c>
      <c r="F123" s="142" t="s">
        <v>176</v>
      </c>
      <c r="J123" s="143">
        <f>BK123</f>
        <v>2163.1000000000004</v>
      </c>
      <c r="L123" s="132"/>
      <c r="M123" s="136"/>
      <c r="N123" s="137"/>
      <c r="O123" s="137"/>
      <c r="P123" s="138">
        <f>SUM(P124:P131)</f>
        <v>227.97751199999996</v>
      </c>
      <c r="Q123" s="137"/>
      <c r="R123" s="138">
        <f>SUM(R124:R131)</f>
        <v>29.088000000000001</v>
      </c>
      <c r="S123" s="137"/>
      <c r="T123" s="139">
        <f>SUM(T124:T131)</f>
        <v>0</v>
      </c>
      <c r="AR123" s="133" t="s">
        <v>77</v>
      </c>
      <c r="AT123" s="140" t="s">
        <v>68</v>
      </c>
      <c r="AU123" s="140" t="s">
        <v>77</v>
      </c>
      <c r="AY123" s="133" t="s">
        <v>175</v>
      </c>
      <c r="BK123" s="141">
        <f>SUM(BK124:BK131)</f>
        <v>2163.1000000000004</v>
      </c>
    </row>
    <row r="124" spans="1:65" s="2" customFormat="1" ht="21.75" customHeight="1">
      <c r="A124" s="26"/>
      <c r="B124" s="144"/>
      <c r="C124" s="145" t="s">
        <v>77</v>
      </c>
      <c r="D124" s="145" t="s">
        <v>177</v>
      </c>
      <c r="E124" s="146" t="s">
        <v>183</v>
      </c>
      <c r="F124" s="147" t="s">
        <v>184</v>
      </c>
      <c r="G124" s="148" t="s">
        <v>180</v>
      </c>
      <c r="H124" s="149">
        <v>39.527999999999999</v>
      </c>
      <c r="I124" s="150">
        <v>15.81</v>
      </c>
      <c r="J124" s="150">
        <f t="shared" ref="J124:J131" si="0">ROUND(I124*H124,2)</f>
        <v>624.94000000000005</v>
      </c>
      <c r="K124" s="151"/>
      <c r="L124" s="27"/>
      <c r="M124" s="152" t="s">
        <v>1</v>
      </c>
      <c r="N124" s="153" t="s">
        <v>35</v>
      </c>
      <c r="O124" s="154">
        <v>2.5139999999999998</v>
      </c>
      <c r="P124" s="154">
        <f t="shared" ref="P124:P131" si="1">O124*H124</f>
        <v>99.373391999999996</v>
      </c>
      <c r="Q124" s="154">
        <v>0</v>
      </c>
      <c r="R124" s="154">
        <f t="shared" ref="R124:R131" si="2">Q124*H124</f>
        <v>0</v>
      </c>
      <c r="S124" s="154">
        <v>0</v>
      </c>
      <c r="T124" s="155">
        <f t="shared" ref="T124:T131" si="3"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181</v>
      </c>
      <c r="AT124" s="156" t="s">
        <v>177</v>
      </c>
      <c r="AU124" s="156" t="s">
        <v>182</v>
      </c>
      <c r="AY124" s="14" t="s">
        <v>175</v>
      </c>
      <c r="BE124" s="157">
        <f t="shared" ref="BE124:BE131" si="4">IF(N124="základná",J124,0)</f>
        <v>0</v>
      </c>
      <c r="BF124" s="157">
        <f t="shared" ref="BF124:BF131" si="5">IF(N124="znížená",J124,0)</f>
        <v>624.94000000000005</v>
      </c>
      <c r="BG124" s="157">
        <f t="shared" ref="BG124:BG131" si="6">IF(N124="zákl. prenesená",J124,0)</f>
        <v>0</v>
      </c>
      <c r="BH124" s="157">
        <f t="shared" ref="BH124:BH131" si="7">IF(N124="zníž. prenesená",J124,0)</f>
        <v>0</v>
      </c>
      <c r="BI124" s="157">
        <f t="shared" ref="BI124:BI131" si="8">IF(N124="nulová",J124,0)</f>
        <v>0</v>
      </c>
      <c r="BJ124" s="14" t="s">
        <v>182</v>
      </c>
      <c r="BK124" s="157">
        <f t="shared" ref="BK124:BK131" si="9">ROUND(I124*H124,2)</f>
        <v>624.94000000000005</v>
      </c>
      <c r="BL124" s="14" t="s">
        <v>181</v>
      </c>
      <c r="BM124" s="156" t="s">
        <v>182</v>
      </c>
    </row>
    <row r="125" spans="1:65" s="2" customFormat="1" ht="37.799999999999997" customHeight="1">
      <c r="A125" s="26"/>
      <c r="B125" s="144"/>
      <c r="C125" s="145" t="s">
        <v>182</v>
      </c>
      <c r="D125" s="145" t="s">
        <v>177</v>
      </c>
      <c r="E125" s="146" t="s">
        <v>186</v>
      </c>
      <c r="F125" s="147" t="s">
        <v>187</v>
      </c>
      <c r="G125" s="148" t="s">
        <v>180</v>
      </c>
      <c r="H125" s="149">
        <v>39.527999999999999</v>
      </c>
      <c r="I125" s="150">
        <v>7.15</v>
      </c>
      <c r="J125" s="150">
        <f t="shared" si="0"/>
        <v>282.63</v>
      </c>
      <c r="K125" s="151"/>
      <c r="L125" s="27"/>
      <c r="M125" s="152" t="s">
        <v>1</v>
      </c>
      <c r="N125" s="153" t="s">
        <v>35</v>
      </c>
      <c r="O125" s="154">
        <v>0.61299999999999999</v>
      </c>
      <c r="P125" s="154">
        <f t="shared" si="1"/>
        <v>24.230663999999997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181</v>
      </c>
      <c r="AT125" s="156" t="s">
        <v>177</v>
      </c>
      <c r="AU125" s="156" t="s">
        <v>182</v>
      </c>
      <c r="AY125" s="14" t="s">
        <v>175</v>
      </c>
      <c r="BE125" s="157">
        <f t="shared" si="4"/>
        <v>0</v>
      </c>
      <c r="BF125" s="157">
        <f t="shared" si="5"/>
        <v>282.63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182</v>
      </c>
      <c r="BK125" s="157">
        <f t="shared" si="9"/>
        <v>282.63</v>
      </c>
      <c r="BL125" s="14" t="s">
        <v>181</v>
      </c>
      <c r="BM125" s="156" t="s">
        <v>181</v>
      </c>
    </row>
    <row r="126" spans="1:65" s="2" customFormat="1" ht="21.75" customHeight="1">
      <c r="A126" s="26"/>
      <c r="B126" s="144"/>
      <c r="C126" s="145" t="s">
        <v>185</v>
      </c>
      <c r="D126" s="145" t="s">
        <v>177</v>
      </c>
      <c r="E126" s="146" t="s">
        <v>1316</v>
      </c>
      <c r="F126" s="147" t="s">
        <v>1317</v>
      </c>
      <c r="G126" s="148" t="s">
        <v>180</v>
      </c>
      <c r="H126" s="149">
        <v>14.256</v>
      </c>
      <c r="I126" s="150">
        <v>14.68</v>
      </c>
      <c r="J126" s="150">
        <f t="shared" si="0"/>
        <v>209.28</v>
      </c>
      <c r="K126" s="151"/>
      <c r="L126" s="27"/>
      <c r="M126" s="152" t="s">
        <v>1</v>
      </c>
      <c r="N126" s="153" t="s">
        <v>35</v>
      </c>
      <c r="O126" s="154">
        <v>1.744</v>
      </c>
      <c r="P126" s="154">
        <f t="shared" si="1"/>
        <v>24.862463999999999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181</v>
      </c>
      <c r="AT126" s="156" t="s">
        <v>177</v>
      </c>
      <c r="AU126" s="156" t="s">
        <v>182</v>
      </c>
      <c r="AY126" s="14" t="s">
        <v>175</v>
      </c>
      <c r="BE126" s="157">
        <f t="shared" si="4"/>
        <v>0</v>
      </c>
      <c r="BF126" s="157">
        <f t="shared" si="5"/>
        <v>209.28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182</v>
      </c>
      <c r="BK126" s="157">
        <f t="shared" si="9"/>
        <v>209.28</v>
      </c>
      <c r="BL126" s="14" t="s">
        <v>181</v>
      </c>
      <c r="BM126" s="156" t="s">
        <v>188</v>
      </c>
    </row>
    <row r="127" spans="1:65" s="2" customFormat="1" ht="16.5" customHeight="1">
      <c r="A127" s="26"/>
      <c r="B127" s="144"/>
      <c r="C127" s="145" t="s">
        <v>181</v>
      </c>
      <c r="D127" s="145" t="s">
        <v>177</v>
      </c>
      <c r="E127" s="146" t="s">
        <v>1318</v>
      </c>
      <c r="F127" s="147" t="s">
        <v>1319</v>
      </c>
      <c r="G127" s="148" t="s">
        <v>180</v>
      </c>
      <c r="H127" s="149">
        <v>14.256</v>
      </c>
      <c r="I127" s="150">
        <v>5.22</v>
      </c>
      <c r="J127" s="150">
        <f t="shared" si="0"/>
        <v>74.42</v>
      </c>
      <c r="K127" s="151"/>
      <c r="L127" s="27"/>
      <c r="M127" s="152" t="s">
        <v>1</v>
      </c>
      <c r="N127" s="153" t="s">
        <v>35</v>
      </c>
      <c r="O127" s="154">
        <v>0.44700000000000001</v>
      </c>
      <c r="P127" s="154">
        <f t="shared" si="1"/>
        <v>6.3724319999999999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181</v>
      </c>
      <c r="AT127" s="156" t="s">
        <v>177</v>
      </c>
      <c r="AU127" s="156" t="s">
        <v>182</v>
      </c>
      <c r="AY127" s="14" t="s">
        <v>175</v>
      </c>
      <c r="BE127" s="157">
        <f t="shared" si="4"/>
        <v>0</v>
      </c>
      <c r="BF127" s="157">
        <f t="shared" si="5"/>
        <v>74.42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182</v>
      </c>
      <c r="BK127" s="157">
        <f t="shared" si="9"/>
        <v>74.42</v>
      </c>
      <c r="BL127" s="14" t="s">
        <v>181</v>
      </c>
      <c r="BM127" s="156" t="s">
        <v>191</v>
      </c>
    </row>
    <row r="128" spans="1:65" s="2" customFormat="1" ht="33" customHeight="1">
      <c r="A128" s="26"/>
      <c r="B128" s="144"/>
      <c r="C128" s="145" t="s">
        <v>192</v>
      </c>
      <c r="D128" s="145" t="s">
        <v>177</v>
      </c>
      <c r="E128" s="146" t="s">
        <v>1320</v>
      </c>
      <c r="F128" s="147" t="s">
        <v>1321</v>
      </c>
      <c r="G128" s="148" t="s">
        <v>180</v>
      </c>
      <c r="H128" s="149">
        <v>18.18</v>
      </c>
      <c r="I128" s="150">
        <v>2.69</v>
      </c>
      <c r="J128" s="150">
        <f t="shared" si="0"/>
        <v>48.9</v>
      </c>
      <c r="K128" s="151"/>
      <c r="L128" s="27"/>
      <c r="M128" s="152" t="s">
        <v>1</v>
      </c>
      <c r="N128" s="153" t="s">
        <v>35</v>
      </c>
      <c r="O128" s="154">
        <v>0.22900000000000001</v>
      </c>
      <c r="P128" s="154">
        <f t="shared" si="1"/>
        <v>4.1632199999999999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181</v>
      </c>
      <c r="AT128" s="156" t="s">
        <v>177</v>
      </c>
      <c r="AU128" s="156" t="s">
        <v>182</v>
      </c>
      <c r="AY128" s="14" t="s">
        <v>175</v>
      </c>
      <c r="BE128" s="157">
        <f t="shared" si="4"/>
        <v>0</v>
      </c>
      <c r="BF128" s="157">
        <f t="shared" si="5"/>
        <v>48.9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182</v>
      </c>
      <c r="BK128" s="157">
        <f t="shared" si="9"/>
        <v>48.9</v>
      </c>
      <c r="BL128" s="14" t="s">
        <v>181</v>
      </c>
      <c r="BM128" s="156" t="s">
        <v>195</v>
      </c>
    </row>
    <row r="129" spans="1:65" s="2" customFormat="1" ht="24.15" customHeight="1">
      <c r="A129" s="26"/>
      <c r="B129" s="144"/>
      <c r="C129" s="158" t="s">
        <v>188</v>
      </c>
      <c r="D129" s="158" t="s">
        <v>285</v>
      </c>
      <c r="E129" s="159" t="s">
        <v>1322</v>
      </c>
      <c r="F129" s="160" t="s">
        <v>1323</v>
      </c>
      <c r="G129" s="161" t="s">
        <v>209</v>
      </c>
      <c r="H129" s="162">
        <v>29.088000000000001</v>
      </c>
      <c r="I129" s="163">
        <v>10.4</v>
      </c>
      <c r="J129" s="163">
        <f t="shared" si="0"/>
        <v>302.52</v>
      </c>
      <c r="K129" s="164"/>
      <c r="L129" s="165"/>
      <c r="M129" s="166" t="s">
        <v>1</v>
      </c>
      <c r="N129" s="167" t="s">
        <v>35</v>
      </c>
      <c r="O129" s="154">
        <v>0</v>
      </c>
      <c r="P129" s="154">
        <f t="shared" si="1"/>
        <v>0</v>
      </c>
      <c r="Q129" s="154">
        <v>1</v>
      </c>
      <c r="R129" s="154">
        <f t="shared" si="2"/>
        <v>29.088000000000001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191</v>
      </c>
      <c r="AT129" s="156" t="s">
        <v>285</v>
      </c>
      <c r="AU129" s="156" t="s">
        <v>182</v>
      </c>
      <c r="AY129" s="14" t="s">
        <v>175</v>
      </c>
      <c r="BE129" s="157">
        <f t="shared" si="4"/>
        <v>0</v>
      </c>
      <c r="BF129" s="157">
        <f t="shared" si="5"/>
        <v>302.52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182</v>
      </c>
      <c r="BK129" s="157">
        <f t="shared" si="9"/>
        <v>302.52</v>
      </c>
      <c r="BL129" s="14" t="s">
        <v>181</v>
      </c>
      <c r="BM129" s="156" t="s">
        <v>198</v>
      </c>
    </row>
    <row r="130" spans="1:65" s="2" customFormat="1" ht="24.15" customHeight="1">
      <c r="A130" s="26"/>
      <c r="B130" s="144"/>
      <c r="C130" s="145" t="s">
        <v>199</v>
      </c>
      <c r="D130" s="145" t="s">
        <v>177</v>
      </c>
      <c r="E130" s="146" t="s">
        <v>1261</v>
      </c>
      <c r="F130" s="147" t="s">
        <v>1262</v>
      </c>
      <c r="G130" s="148" t="s">
        <v>180</v>
      </c>
      <c r="H130" s="149">
        <v>28.547999999999998</v>
      </c>
      <c r="I130" s="150">
        <v>21.21</v>
      </c>
      <c r="J130" s="150">
        <f t="shared" si="0"/>
        <v>605.5</v>
      </c>
      <c r="K130" s="151"/>
      <c r="L130" s="27"/>
      <c r="M130" s="152" t="s">
        <v>1</v>
      </c>
      <c r="N130" s="153" t="s">
        <v>35</v>
      </c>
      <c r="O130" s="154">
        <v>2.39</v>
      </c>
      <c r="P130" s="154">
        <f t="shared" si="1"/>
        <v>68.22972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181</v>
      </c>
      <c r="AT130" s="156" t="s">
        <v>177</v>
      </c>
      <c r="AU130" s="156" t="s">
        <v>182</v>
      </c>
      <c r="AY130" s="14" t="s">
        <v>175</v>
      </c>
      <c r="BE130" s="157">
        <f t="shared" si="4"/>
        <v>0</v>
      </c>
      <c r="BF130" s="157">
        <f t="shared" si="5"/>
        <v>605.5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182</v>
      </c>
      <c r="BK130" s="157">
        <f t="shared" si="9"/>
        <v>605.5</v>
      </c>
      <c r="BL130" s="14" t="s">
        <v>181</v>
      </c>
      <c r="BM130" s="156" t="s">
        <v>202</v>
      </c>
    </row>
    <row r="131" spans="1:65" s="2" customFormat="1" ht="21.75" customHeight="1">
      <c r="A131" s="26"/>
      <c r="B131" s="144"/>
      <c r="C131" s="145" t="s">
        <v>191</v>
      </c>
      <c r="D131" s="145" t="s">
        <v>177</v>
      </c>
      <c r="E131" s="146" t="s">
        <v>1324</v>
      </c>
      <c r="F131" s="147" t="s">
        <v>1325</v>
      </c>
      <c r="G131" s="148" t="s">
        <v>231</v>
      </c>
      <c r="H131" s="149">
        <v>43.86</v>
      </c>
      <c r="I131" s="150">
        <v>0.34</v>
      </c>
      <c r="J131" s="150">
        <f t="shared" si="0"/>
        <v>14.91</v>
      </c>
      <c r="K131" s="151"/>
      <c r="L131" s="27"/>
      <c r="M131" s="152" t="s">
        <v>1</v>
      </c>
      <c r="N131" s="153" t="s">
        <v>35</v>
      </c>
      <c r="O131" s="154">
        <v>1.7000000000000001E-2</v>
      </c>
      <c r="P131" s="154">
        <f t="shared" si="1"/>
        <v>0.74562000000000006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181</v>
      </c>
      <c r="AT131" s="156" t="s">
        <v>177</v>
      </c>
      <c r="AU131" s="156" t="s">
        <v>182</v>
      </c>
      <c r="AY131" s="14" t="s">
        <v>175</v>
      </c>
      <c r="BE131" s="157">
        <f t="shared" si="4"/>
        <v>0</v>
      </c>
      <c r="BF131" s="157">
        <f t="shared" si="5"/>
        <v>14.91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182</v>
      </c>
      <c r="BK131" s="157">
        <f t="shared" si="9"/>
        <v>14.91</v>
      </c>
      <c r="BL131" s="14" t="s">
        <v>181</v>
      </c>
      <c r="BM131" s="156" t="s">
        <v>205</v>
      </c>
    </row>
    <row r="132" spans="1:65" s="12" customFormat="1" ht="22.8" customHeight="1">
      <c r="B132" s="132"/>
      <c r="D132" s="133" t="s">
        <v>68</v>
      </c>
      <c r="E132" s="142" t="s">
        <v>182</v>
      </c>
      <c r="F132" s="142" t="s">
        <v>211</v>
      </c>
      <c r="J132" s="143">
        <f>BK132</f>
        <v>77.38</v>
      </c>
      <c r="L132" s="132"/>
      <c r="M132" s="136"/>
      <c r="N132" s="137"/>
      <c r="O132" s="137"/>
      <c r="P132" s="138">
        <f>SUM(P133:P134)</f>
        <v>1.15115363</v>
      </c>
      <c r="Q132" s="137"/>
      <c r="R132" s="138">
        <f>SUM(R133:R134)</f>
        <v>2.9057359769519997</v>
      </c>
      <c r="S132" s="137"/>
      <c r="T132" s="139">
        <f>SUM(T133:T134)</f>
        <v>0</v>
      </c>
      <c r="AR132" s="133" t="s">
        <v>77</v>
      </c>
      <c r="AT132" s="140" t="s">
        <v>68</v>
      </c>
      <c r="AU132" s="140" t="s">
        <v>77</v>
      </c>
      <c r="AY132" s="133" t="s">
        <v>175</v>
      </c>
      <c r="BK132" s="141">
        <f>SUM(BK133:BK134)</f>
        <v>77.38</v>
      </c>
    </row>
    <row r="133" spans="1:65" s="2" customFormat="1" ht="24.15" customHeight="1">
      <c r="A133" s="26"/>
      <c r="B133" s="144"/>
      <c r="C133" s="145" t="s">
        <v>206</v>
      </c>
      <c r="D133" s="145" t="s">
        <v>177</v>
      </c>
      <c r="E133" s="146" t="s">
        <v>1267</v>
      </c>
      <c r="F133" s="147" t="s">
        <v>1268</v>
      </c>
      <c r="G133" s="148" t="s">
        <v>180</v>
      </c>
      <c r="H133" s="149">
        <v>0.64800000000000002</v>
      </c>
      <c r="I133" s="150">
        <v>35.06</v>
      </c>
      <c r="J133" s="150">
        <f>ROUND(I133*H133,2)</f>
        <v>22.72</v>
      </c>
      <c r="K133" s="151"/>
      <c r="L133" s="27"/>
      <c r="M133" s="152" t="s">
        <v>1</v>
      </c>
      <c r="N133" s="153" t="s">
        <v>35</v>
      </c>
      <c r="O133" s="154">
        <v>1.0968</v>
      </c>
      <c r="P133" s="154">
        <f>O133*H133</f>
        <v>0.71072639999999998</v>
      </c>
      <c r="Q133" s="154">
        <v>2.0699999999999998</v>
      </c>
      <c r="R133" s="154">
        <f>Q133*H133</f>
        <v>1.3413599999999999</v>
      </c>
      <c r="S133" s="154">
        <v>0</v>
      </c>
      <c r="T133" s="15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181</v>
      </c>
      <c r="AT133" s="156" t="s">
        <v>177</v>
      </c>
      <c r="AU133" s="156" t="s">
        <v>182</v>
      </c>
      <c r="AY133" s="14" t="s">
        <v>175</v>
      </c>
      <c r="BE133" s="157">
        <f>IF(N133="základná",J133,0)</f>
        <v>0</v>
      </c>
      <c r="BF133" s="157">
        <f>IF(N133="znížená",J133,0)</f>
        <v>22.72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4" t="s">
        <v>182</v>
      </c>
      <c r="BK133" s="157">
        <f>ROUND(I133*H133,2)</f>
        <v>22.72</v>
      </c>
      <c r="BL133" s="14" t="s">
        <v>181</v>
      </c>
      <c r="BM133" s="156" t="s">
        <v>210</v>
      </c>
    </row>
    <row r="134" spans="1:65" s="2" customFormat="1" ht="16.5" customHeight="1">
      <c r="A134" s="26"/>
      <c r="B134" s="144"/>
      <c r="C134" s="145" t="s">
        <v>195</v>
      </c>
      <c r="D134" s="145" t="s">
        <v>177</v>
      </c>
      <c r="E134" s="146" t="s">
        <v>240</v>
      </c>
      <c r="F134" s="147" t="s">
        <v>241</v>
      </c>
      <c r="G134" s="148" t="s">
        <v>180</v>
      </c>
      <c r="H134" s="149">
        <v>0.71299999999999997</v>
      </c>
      <c r="I134" s="150">
        <v>76.66</v>
      </c>
      <c r="J134" s="150">
        <f>ROUND(I134*H134,2)</f>
        <v>54.66</v>
      </c>
      <c r="K134" s="151"/>
      <c r="L134" s="27"/>
      <c r="M134" s="152" t="s">
        <v>1</v>
      </c>
      <c r="N134" s="153" t="s">
        <v>35</v>
      </c>
      <c r="O134" s="154">
        <v>0.61770999999999998</v>
      </c>
      <c r="P134" s="154">
        <f>O134*H134</f>
        <v>0.44042722999999995</v>
      </c>
      <c r="Q134" s="154">
        <v>2.1940757039999998</v>
      </c>
      <c r="R134" s="154">
        <f>Q134*H134</f>
        <v>1.5643759769519998</v>
      </c>
      <c r="S134" s="154">
        <v>0</v>
      </c>
      <c r="T134" s="155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181</v>
      </c>
      <c r="AT134" s="156" t="s">
        <v>177</v>
      </c>
      <c r="AU134" s="156" t="s">
        <v>182</v>
      </c>
      <c r="AY134" s="14" t="s">
        <v>175</v>
      </c>
      <c r="BE134" s="157">
        <f>IF(N134="základná",J134,0)</f>
        <v>0</v>
      </c>
      <c r="BF134" s="157">
        <f>IF(N134="znížená",J134,0)</f>
        <v>54.66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4" t="s">
        <v>182</v>
      </c>
      <c r="BK134" s="157">
        <f>ROUND(I134*H134,2)</f>
        <v>54.66</v>
      </c>
      <c r="BL134" s="14" t="s">
        <v>181</v>
      </c>
      <c r="BM134" s="156" t="s">
        <v>7</v>
      </c>
    </row>
    <row r="135" spans="1:65" s="12" customFormat="1" ht="22.8" customHeight="1">
      <c r="B135" s="132"/>
      <c r="D135" s="133" t="s">
        <v>68</v>
      </c>
      <c r="E135" s="142" t="s">
        <v>191</v>
      </c>
      <c r="F135" s="142" t="s">
        <v>645</v>
      </c>
      <c r="J135" s="143">
        <f>BK135</f>
        <v>582.52</v>
      </c>
      <c r="L135" s="132"/>
      <c r="M135" s="136"/>
      <c r="N135" s="137"/>
      <c r="O135" s="137"/>
      <c r="P135" s="138">
        <f>SUM(P136:P144)</f>
        <v>10.545</v>
      </c>
      <c r="Q135" s="137"/>
      <c r="R135" s="138">
        <f>SUM(R136:R144)</f>
        <v>0.16604579999999997</v>
      </c>
      <c r="S135" s="137"/>
      <c r="T135" s="139">
        <f>SUM(T136:T144)</f>
        <v>0</v>
      </c>
      <c r="AR135" s="133" t="s">
        <v>77</v>
      </c>
      <c r="AT135" s="140" t="s">
        <v>68</v>
      </c>
      <c r="AU135" s="140" t="s">
        <v>77</v>
      </c>
      <c r="AY135" s="133" t="s">
        <v>175</v>
      </c>
      <c r="BK135" s="141">
        <f>SUM(BK136:BK144)</f>
        <v>582.52</v>
      </c>
    </row>
    <row r="136" spans="1:65" s="2" customFormat="1" ht="24.15" customHeight="1">
      <c r="A136" s="26"/>
      <c r="B136" s="144"/>
      <c r="C136" s="145" t="s">
        <v>214</v>
      </c>
      <c r="D136" s="145" t="s">
        <v>177</v>
      </c>
      <c r="E136" s="146" t="s">
        <v>650</v>
      </c>
      <c r="F136" s="147" t="s">
        <v>651</v>
      </c>
      <c r="G136" s="148" t="s">
        <v>314</v>
      </c>
      <c r="H136" s="149">
        <v>21.3</v>
      </c>
      <c r="I136" s="150">
        <v>0.64</v>
      </c>
      <c r="J136" s="150">
        <f t="shared" ref="J136:J144" si="10">ROUND(I136*H136,2)</f>
        <v>13.63</v>
      </c>
      <c r="K136" s="151"/>
      <c r="L136" s="27"/>
      <c r="M136" s="152" t="s">
        <v>1</v>
      </c>
      <c r="N136" s="153" t="s">
        <v>35</v>
      </c>
      <c r="O136" s="154">
        <v>4.2999999999999997E-2</v>
      </c>
      <c r="P136" s="154">
        <f t="shared" ref="P136:P144" si="11">O136*H136</f>
        <v>0.91589999999999994</v>
      </c>
      <c r="Q136" s="154">
        <v>1.0000000000000001E-5</v>
      </c>
      <c r="R136" s="154">
        <f t="shared" ref="R136:R144" si="12">Q136*H136</f>
        <v>2.1300000000000003E-4</v>
      </c>
      <c r="S136" s="154">
        <v>0</v>
      </c>
      <c r="T136" s="155">
        <f t="shared" ref="T136:T144" si="13"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181</v>
      </c>
      <c r="AT136" s="156" t="s">
        <v>177</v>
      </c>
      <c r="AU136" s="156" t="s">
        <v>182</v>
      </c>
      <c r="AY136" s="14" t="s">
        <v>175</v>
      </c>
      <c r="BE136" s="157">
        <f t="shared" ref="BE136:BE144" si="14">IF(N136="základná",J136,0)</f>
        <v>0</v>
      </c>
      <c r="BF136" s="157">
        <f t="shared" ref="BF136:BF144" si="15">IF(N136="znížená",J136,0)</f>
        <v>13.63</v>
      </c>
      <c r="BG136" s="157">
        <f t="shared" ref="BG136:BG144" si="16">IF(N136="zákl. prenesená",J136,0)</f>
        <v>0</v>
      </c>
      <c r="BH136" s="157">
        <f t="shared" ref="BH136:BH144" si="17">IF(N136="zníž. prenesená",J136,0)</f>
        <v>0</v>
      </c>
      <c r="BI136" s="157">
        <f t="shared" ref="BI136:BI144" si="18">IF(N136="nulová",J136,0)</f>
        <v>0</v>
      </c>
      <c r="BJ136" s="14" t="s">
        <v>182</v>
      </c>
      <c r="BK136" s="157">
        <f t="shared" ref="BK136:BK144" si="19">ROUND(I136*H136,2)</f>
        <v>13.63</v>
      </c>
      <c r="BL136" s="14" t="s">
        <v>181</v>
      </c>
      <c r="BM136" s="156" t="s">
        <v>217</v>
      </c>
    </row>
    <row r="137" spans="1:65" s="2" customFormat="1" ht="33" customHeight="1">
      <c r="A137" s="26"/>
      <c r="B137" s="144"/>
      <c r="C137" s="158" t="s">
        <v>198</v>
      </c>
      <c r="D137" s="158" t="s">
        <v>285</v>
      </c>
      <c r="E137" s="159" t="s">
        <v>652</v>
      </c>
      <c r="F137" s="160" t="s">
        <v>653</v>
      </c>
      <c r="G137" s="161" t="s">
        <v>254</v>
      </c>
      <c r="H137" s="162">
        <v>4.26</v>
      </c>
      <c r="I137" s="163">
        <v>27.56</v>
      </c>
      <c r="J137" s="163">
        <f t="shared" si="10"/>
        <v>117.41</v>
      </c>
      <c r="K137" s="164"/>
      <c r="L137" s="165"/>
      <c r="M137" s="166" t="s">
        <v>1</v>
      </c>
      <c r="N137" s="167" t="s">
        <v>35</v>
      </c>
      <c r="O137" s="154">
        <v>0</v>
      </c>
      <c r="P137" s="154">
        <f t="shared" si="11"/>
        <v>0</v>
      </c>
      <c r="Q137" s="154">
        <v>1.0540000000000001E-2</v>
      </c>
      <c r="R137" s="154">
        <f t="shared" si="12"/>
        <v>4.49004E-2</v>
      </c>
      <c r="S137" s="154">
        <v>0</v>
      </c>
      <c r="T137" s="155">
        <f t="shared" si="1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191</v>
      </c>
      <c r="AT137" s="156" t="s">
        <v>285</v>
      </c>
      <c r="AU137" s="156" t="s">
        <v>182</v>
      </c>
      <c r="AY137" s="14" t="s">
        <v>175</v>
      </c>
      <c r="BE137" s="157">
        <f t="shared" si="14"/>
        <v>0</v>
      </c>
      <c r="BF137" s="157">
        <f t="shared" si="15"/>
        <v>117.41</v>
      </c>
      <c r="BG137" s="157">
        <f t="shared" si="16"/>
        <v>0</v>
      </c>
      <c r="BH137" s="157">
        <f t="shared" si="17"/>
        <v>0</v>
      </c>
      <c r="BI137" s="157">
        <f t="shared" si="18"/>
        <v>0</v>
      </c>
      <c r="BJ137" s="14" t="s">
        <v>182</v>
      </c>
      <c r="BK137" s="157">
        <f t="shared" si="19"/>
        <v>117.41</v>
      </c>
      <c r="BL137" s="14" t="s">
        <v>181</v>
      </c>
      <c r="BM137" s="156" t="s">
        <v>220</v>
      </c>
    </row>
    <row r="138" spans="1:65" s="2" customFormat="1" ht="24.15" customHeight="1">
      <c r="A138" s="26"/>
      <c r="B138" s="144"/>
      <c r="C138" s="145" t="s">
        <v>221</v>
      </c>
      <c r="D138" s="145" t="s">
        <v>177</v>
      </c>
      <c r="E138" s="146" t="s">
        <v>1326</v>
      </c>
      <c r="F138" s="147" t="s">
        <v>1327</v>
      </c>
      <c r="G138" s="148" t="s">
        <v>314</v>
      </c>
      <c r="H138" s="149">
        <v>15.3</v>
      </c>
      <c r="I138" s="150">
        <v>0.71</v>
      </c>
      <c r="J138" s="150">
        <f t="shared" si="10"/>
        <v>10.86</v>
      </c>
      <c r="K138" s="151"/>
      <c r="L138" s="27"/>
      <c r="M138" s="152" t="s">
        <v>1</v>
      </c>
      <c r="N138" s="153" t="s">
        <v>35</v>
      </c>
      <c r="O138" s="154">
        <v>4.7E-2</v>
      </c>
      <c r="P138" s="154">
        <f t="shared" si="11"/>
        <v>0.71910000000000007</v>
      </c>
      <c r="Q138" s="154">
        <v>1.4E-5</v>
      </c>
      <c r="R138" s="154">
        <f t="shared" si="12"/>
        <v>2.142E-4</v>
      </c>
      <c r="S138" s="154">
        <v>0</v>
      </c>
      <c r="T138" s="155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181</v>
      </c>
      <c r="AT138" s="156" t="s">
        <v>177</v>
      </c>
      <c r="AU138" s="156" t="s">
        <v>182</v>
      </c>
      <c r="AY138" s="14" t="s">
        <v>175</v>
      </c>
      <c r="BE138" s="157">
        <f t="shared" si="14"/>
        <v>0</v>
      </c>
      <c r="BF138" s="157">
        <f t="shared" si="15"/>
        <v>10.86</v>
      </c>
      <c r="BG138" s="157">
        <f t="shared" si="16"/>
        <v>0</v>
      </c>
      <c r="BH138" s="157">
        <f t="shared" si="17"/>
        <v>0</v>
      </c>
      <c r="BI138" s="157">
        <f t="shared" si="18"/>
        <v>0</v>
      </c>
      <c r="BJ138" s="14" t="s">
        <v>182</v>
      </c>
      <c r="BK138" s="157">
        <f t="shared" si="19"/>
        <v>10.86</v>
      </c>
      <c r="BL138" s="14" t="s">
        <v>181</v>
      </c>
      <c r="BM138" s="156" t="s">
        <v>224</v>
      </c>
    </row>
    <row r="139" spans="1:65" s="2" customFormat="1" ht="33" customHeight="1">
      <c r="A139" s="26"/>
      <c r="B139" s="144"/>
      <c r="C139" s="158" t="s">
        <v>202</v>
      </c>
      <c r="D139" s="158" t="s">
        <v>285</v>
      </c>
      <c r="E139" s="159" t="s">
        <v>1328</v>
      </c>
      <c r="F139" s="160" t="s">
        <v>1329</v>
      </c>
      <c r="G139" s="161" t="s">
        <v>254</v>
      </c>
      <c r="H139" s="162">
        <v>3.06</v>
      </c>
      <c r="I139" s="163">
        <v>42.4</v>
      </c>
      <c r="J139" s="163">
        <f t="shared" si="10"/>
        <v>129.74</v>
      </c>
      <c r="K139" s="164"/>
      <c r="L139" s="165"/>
      <c r="M139" s="166" t="s">
        <v>1</v>
      </c>
      <c r="N139" s="167" t="s">
        <v>35</v>
      </c>
      <c r="O139" s="154">
        <v>0</v>
      </c>
      <c r="P139" s="154">
        <f t="shared" si="11"/>
        <v>0</v>
      </c>
      <c r="Q139" s="154">
        <v>1.627E-2</v>
      </c>
      <c r="R139" s="154">
        <f t="shared" si="12"/>
        <v>4.9786200000000003E-2</v>
      </c>
      <c r="S139" s="154">
        <v>0</v>
      </c>
      <c r="T139" s="155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191</v>
      </c>
      <c r="AT139" s="156" t="s">
        <v>285</v>
      </c>
      <c r="AU139" s="156" t="s">
        <v>182</v>
      </c>
      <c r="AY139" s="14" t="s">
        <v>175</v>
      </c>
      <c r="BE139" s="157">
        <f t="shared" si="14"/>
        <v>0</v>
      </c>
      <c r="BF139" s="157">
        <f t="shared" si="15"/>
        <v>129.74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4" t="s">
        <v>182</v>
      </c>
      <c r="BK139" s="157">
        <f t="shared" si="19"/>
        <v>129.74</v>
      </c>
      <c r="BL139" s="14" t="s">
        <v>181</v>
      </c>
      <c r="BM139" s="156" t="s">
        <v>227</v>
      </c>
    </row>
    <row r="140" spans="1:65" s="2" customFormat="1" ht="33" customHeight="1">
      <c r="A140" s="26"/>
      <c r="B140" s="144"/>
      <c r="C140" s="145" t="s">
        <v>228</v>
      </c>
      <c r="D140" s="145" t="s">
        <v>177</v>
      </c>
      <c r="E140" s="146" t="s">
        <v>1330</v>
      </c>
      <c r="F140" s="147" t="s">
        <v>1331</v>
      </c>
      <c r="G140" s="148" t="s">
        <v>254</v>
      </c>
      <c r="H140" s="149">
        <v>2</v>
      </c>
      <c r="I140" s="150">
        <v>34.86</v>
      </c>
      <c r="J140" s="150">
        <f t="shared" si="10"/>
        <v>69.72</v>
      </c>
      <c r="K140" s="151"/>
      <c r="L140" s="27"/>
      <c r="M140" s="152" t="s">
        <v>1</v>
      </c>
      <c r="N140" s="153" t="s">
        <v>35</v>
      </c>
      <c r="O140" s="154">
        <v>3.2450000000000001</v>
      </c>
      <c r="P140" s="154">
        <f t="shared" si="11"/>
        <v>6.49</v>
      </c>
      <c r="Q140" s="154">
        <v>2.5999999999999998E-5</v>
      </c>
      <c r="R140" s="154">
        <f t="shared" si="12"/>
        <v>5.1999999999999997E-5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181</v>
      </c>
      <c r="AT140" s="156" t="s">
        <v>177</v>
      </c>
      <c r="AU140" s="156" t="s">
        <v>182</v>
      </c>
      <c r="AY140" s="14" t="s">
        <v>175</v>
      </c>
      <c r="BE140" s="157">
        <f t="shared" si="14"/>
        <v>0</v>
      </c>
      <c r="BF140" s="157">
        <f t="shared" si="15"/>
        <v>69.72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182</v>
      </c>
      <c r="BK140" s="157">
        <f t="shared" si="19"/>
        <v>69.72</v>
      </c>
      <c r="BL140" s="14" t="s">
        <v>181</v>
      </c>
      <c r="BM140" s="156" t="s">
        <v>232</v>
      </c>
    </row>
    <row r="141" spans="1:65" s="2" customFormat="1" ht="24.15" customHeight="1">
      <c r="A141" s="26"/>
      <c r="B141" s="144"/>
      <c r="C141" s="158" t="s">
        <v>205</v>
      </c>
      <c r="D141" s="158" t="s">
        <v>285</v>
      </c>
      <c r="E141" s="159" t="s">
        <v>1332</v>
      </c>
      <c r="F141" s="160" t="s">
        <v>1333</v>
      </c>
      <c r="G141" s="161" t="s">
        <v>254</v>
      </c>
      <c r="H141" s="162">
        <v>2</v>
      </c>
      <c r="I141" s="163">
        <v>57.65</v>
      </c>
      <c r="J141" s="163">
        <f t="shared" si="10"/>
        <v>115.3</v>
      </c>
      <c r="K141" s="164"/>
      <c r="L141" s="165"/>
      <c r="M141" s="166" t="s">
        <v>1</v>
      </c>
      <c r="N141" s="167" t="s">
        <v>35</v>
      </c>
      <c r="O141" s="154">
        <v>0</v>
      </c>
      <c r="P141" s="154">
        <f t="shared" si="11"/>
        <v>0</v>
      </c>
      <c r="Q141" s="154">
        <v>2.0709999999999999E-2</v>
      </c>
      <c r="R141" s="154">
        <f t="shared" si="12"/>
        <v>4.1419999999999998E-2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191</v>
      </c>
      <c r="AT141" s="156" t="s">
        <v>285</v>
      </c>
      <c r="AU141" s="156" t="s">
        <v>182</v>
      </c>
      <c r="AY141" s="14" t="s">
        <v>175</v>
      </c>
      <c r="BE141" s="157">
        <f t="shared" si="14"/>
        <v>0</v>
      </c>
      <c r="BF141" s="157">
        <f t="shared" si="15"/>
        <v>115.3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4" t="s">
        <v>182</v>
      </c>
      <c r="BK141" s="157">
        <f t="shared" si="19"/>
        <v>115.3</v>
      </c>
      <c r="BL141" s="14" t="s">
        <v>181</v>
      </c>
      <c r="BM141" s="156" t="s">
        <v>235</v>
      </c>
    </row>
    <row r="142" spans="1:65" s="2" customFormat="1" ht="24.15" customHeight="1">
      <c r="A142" s="26"/>
      <c r="B142" s="144"/>
      <c r="C142" s="158" t="s">
        <v>236</v>
      </c>
      <c r="D142" s="158" t="s">
        <v>285</v>
      </c>
      <c r="E142" s="159" t="s">
        <v>1334</v>
      </c>
      <c r="F142" s="160" t="s">
        <v>1335</v>
      </c>
      <c r="G142" s="161" t="s">
        <v>254</v>
      </c>
      <c r="H142" s="162">
        <v>2</v>
      </c>
      <c r="I142" s="163">
        <v>12.42</v>
      </c>
      <c r="J142" s="163">
        <f t="shared" si="10"/>
        <v>24.84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1"/>
        <v>0</v>
      </c>
      <c r="Q142" s="154">
        <v>2.8999999999999998E-3</v>
      </c>
      <c r="R142" s="154">
        <f t="shared" si="12"/>
        <v>5.7999999999999996E-3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191</v>
      </c>
      <c r="AT142" s="156" t="s">
        <v>285</v>
      </c>
      <c r="AU142" s="156" t="s">
        <v>182</v>
      </c>
      <c r="AY142" s="14" t="s">
        <v>175</v>
      </c>
      <c r="BE142" s="157">
        <f t="shared" si="14"/>
        <v>0</v>
      </c>
      <c r="BF142" s="157">
        <f t="shared" si="15"/>
        <v>24.84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182</v>
      </c>
      <c r="BK142" s="157">
        <f t="shared" si="19"/>
        <v>24.84</v>
      </c>
      <c r="BL142" s="14" t="s">
        <v>181</v>
      </c>
      <c r="BM142" s="156" t="s">
        <v>239</v>
      </c>
    </row>
    <row r="143" spans="1:65" s="2" customFormat="1" ht="37.799999999999997" customHeight="1">
      <c r="A143" s="26"/>
      <c r="B143" s="144"/>
      <c r="C143" s="158" t="s">
        <v>210</v>
      </c>
      <c r="D143" s="158" t="s">
        <v>285</v>
      </c>
      <c r="E143" s="159" t="s">
        <v>1336</v>
      </c>
      <c r="F143" s="160" t="s">
        <v>1337</v>
      </c>
      <c r="G143" s="161" t="s">
        <v>254</v>
      </c>
      <c r="H143" s="162">
        <v>2</v>
      </c>
      <c r="I143" s="163">
        <v>29.71</v>
      </c>
      <c r="J143" s="163">
        <f t="shared" si="10"/>
        <v>59.42</v>
      </c>
      <c r="K143" s="164"/>
      <c r="L143" s="165"/>
      <c r="M143" s="166" t="s">
        <v>1</v>
      </c>
      <c r="N143" s="167" t="s">
        <v>35</v>
      </c>
      <c r="O143" s="154">
        <v>0</v>
      </c>
      <c r="P143" s="154">
        <f t="shared" si="11"/>
        <v>0</v>
      </c>
      <c r="Q143" s="154">
        <v>5.5300000000000002E-3</v>
      </c>
      <c r="R143" s="154">
        <f t="shared" si="12"/>
        <v>1.106E-2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191</v>
      </c>
      <c r="AT143" s="156" t="s">
        <v>285</v>
      </c>
      <c r="AU143" s="156" t="s">
        <v>182</v>
      </c>
      <c r="AY143" s="14" t="s">
        <v>175</v>
      </c>
      <c r="BE143" s="157">
        <f t="shared" si="14"/>
        <v>0</v>
      </c>
      <c r="BF143" s="157">
        <f t="shared" si="15"/>
        <v>59.42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182</v>
      </c>
      <c r="BK143" s="157">
        <f t="shared" si="19"/>
        <v>59.42</v>
      </c>
      <c r="BL143" s="14" t="s">
        <v>181</v>
      </c>
      <c r="BM143" s="156" t="s">
        <v>242</v>
      </c>
    </row>
    <row r="144" spans="1:65" s="2" customFormat="1" ht="24.15" customHeight="1">
      <c r="A144" s="26"/>
      <c r="B144" s="144"/>
      <c r="C144" s="145" t="s">
        <v>244</v>
      </c>
      <c r="D144" s="145" t="s">
        <v>177</v>
      </c>
      <c r="E144" s="146" t="s">
        <v>1338</v>
      </c>
      <c r="F144" s="147" t="s">
        <v>1339</v>
      </c>
      <c r="G144" s="148" t="s">
        <v>254</v>
      </c>
      <c r="H144" s="149">
        <v>2</v>
      </c>
      <c r="I144" s="150">
        <v>20.8</v>
      </c>
      <c r="J144" s="150">
        <f t="shared" si="10"/>
        <v>41.6</v>
      </c>
      <c r="K144" s="151"/>
      <c r="L144" s="27"/>
      <c r="M144" s="152" t="s">
        <v>1</v>
      </c>
      <c r="N144" s="153" t="s">
        <v>35</v>
      </c>
      <c r="O144" s="154">
        <v>1.21</v>
      </c>
      <c r="P144" s="154">
        <f t="shared" si="11"/>
        <v>2.42</v>
      </c>
      <c r="Q144" s="154">
        <v>6.3E-3</v>
      </c>
      <c r="R144" s="154">
        <f t="shared" si="12"/>
        <v>1.26E-2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181</v>
      </c>
      <c r="AT144" s="156" t="s">
        <v>177</v>
      </c>
      <c r="AU144" s="156" t="s">
        <v>182</v>
      </c>
      <c r="AY144" s="14" t="s">
        <v>175</v>
      </c>
      <c r="BE144" s="157">
        <f t="shared" si="14"/>
        <v>0</v>
      </c>
      <c r="BF144" s="157">
        <f t="shared" si="15"/>
        <v>41.6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182</v>
      </c>
      <c r="BK144" s="157">
        <f t="shared" si="19"/>
        <v>41.6</v>
      </c>
      <c r="BL144" s="14" t="s">
        <v>181</v>
      </c>
      <c r="BM144" s="156" t="s">
        <v>247</v>
      </c>
    </row>
    <row r="145" spans="1:65" s="12" customFormat="1" ht="22.8" customHeight="1">
      <c r="B145" s="132"/>
      <c r="D145" s="133" t="s">
        <v>68</v>
      </c>
      <c r="E145" s="142" t="s">
        <v>355</v>
      </c>
      <c r="F145" s="142" t="s">
        <v>356</v>
      </c>
      <c r="J145" s="143">
        <f>BK145</f>
        <v>218.69</v>
      </c>
      <c r="L145" s="132"/>
      <c r="M145" s="136"/>
      <c r="N145" s="137"/>
      <c r="O145" s="137"/>
      <c r="P145" s="138">
        <f>P146</f>
        <v>41.454239999999992</v>
      </c>
      <c r="Q145" s="137"/>
      <c r="R145" s="138">
        <f>R146</f>
        <v>0</v>
      </c>
      <c r="S145" s="137"/>
      <c r="T145" s="139">
        <f>T146</f>
        <v>0</v>
      </c>
      <c r="AR145" s="133" t="s">
        <v>77</v>
      </c>
      <c r="AT145" s="140" t="s">
        <v>68</v>
      </c>
      <c r="AU145" s="140" t="s">
        <v>77</v>
      </c>
      <c r="AY145" s="133" t="s">
        <v>175</v>
      </c>
      <c r="BK145" s="141">
        <f>BK146</f>
        <v>218.69</v>
      </c>
    </row>
    <row r="146" spans="1:65" s="2" customFormat="1" ht="33" customHeight="1">
      <c r="A146" s="26"/>
      <c r="B146" s="144"/>
      <c r="C146" s="145" t="s">
        <v>7</v>
      </c>
      <c r="D146" s="145" t="s">
        <v>177</v>
      </c>
      <c r="E146" s="146" t="s">
        <v>1311</v>
      </c>
      <c r="F146" s="147" t="s">
        <v>1312</v>
      </c>
      <c r="G146" s="148" t="s">
        <v>209</v>
      </c>
      <c r="H146" s="149">
        <v>32.159999999999997</v>
      </c>
      <c r="I146" s="150">
        <v>6.8</v>
      </c>
      <c r="J146" s="150">
        <f>ROUND(I146*H146,2)</f>
        <v>218.69</v>
      </c>
      <c r="K146" s="151"/>
      <c r="L146" s="27"/>
      <c r="M146" s="168" t="s">
        <v>1</v>
      </c>
      <c r="N146" s="169" t="s">
        <v>35</v>
      </c>
      <c r="O146" s="170">
        <v>1.2889999999999999</v>
      </c>
      <c r="P146" s="170">
        <f>O146*H146</f>
        <v>41.454239999999992</v>
      </c>
      <c r="Q146" s="170">
        <v>0</v>
      </c>
      <c r="R146" s="170">
        <f>Q146*H146</f>
        <v>0</v>
      </c>
      <c r="S146" s="170">
        <v>0</v>
      </c>
      <c r="T146" s="171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181</v>
      </c>
      <c r="AT146" s="156" t="s">
        <v>177</v>
      </c>
      <c r="AU146" s="156" t="s">
        <v>182</v>
      </c>
      <c r="AY146" s="14" t="s">
        <v>175</v>
      </c>
      <c r="BE146" s="157">
        <f>IF(N146="základná",J146,0)</f>
        <v>0</v>
      </c>
      <c r="BF146" s="157">
        <f>IF(N146="znížená",J146,0)</f>
        <v>218.69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4" t="s">
        <v>182</v>
      </c>
      <c r="BK146" s="157">
        <f>ROUND(I146*H146,2)</f>
        <v>218.69</v>
      </c>
      <c r="BL146" s="14" t="s">
        <v>181</v>
      </c>
      <c r="BM146" s="156" t="s">
        <v>250</v>
      </c>
    </row>
    <row r="147" spans="1:65" s="2" customFormat="1" ht="6.9" customHeight="1">
      <c r="A147" s="26"/>
      <c r="B147" s="44"/>
      <c r="C147" s="45"/>
      <c r="D147" s="45"/>
      <c r="E147" s="45"/>
      <c r="F147" s="45"/>
      <c r="G147" s="45"/>
      <c r="H147" s="45"/>
      <c r="I147" s="45"/>
      <c r="J147" s="45"/>
      <c r="K147" s="45"/>
      <c r="L147" s="27"/>
      <c r="M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</row>
  </sheetData>
  <autoFilter ref="C120:K146" xr:uid="{00000000-0009-0000-0000-000017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BM147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124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1341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ROUND(J121, 2)</f>
        <v>3041.69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ROUND((SUM(BE121:BE146)),  2)</f>
        <v>0</v>
      </c>
      <c r="G33" s="98"/>
      <c r="H33" s="98"/>
      <c r="I33" s="99">
        <v>0.2</v>
      </c>
      <c r="J33" s="97">
        <f>ROUND(((SUM(BE121:BE146))*I33),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ROUND((SUM(BF121:BF146)),  2)</f>
        <v>3041.69</v>
      </c>
      <c r="G34" s="26"/>
      <c r="H34" s="26"/>
      <c r="I34" s="101">
        <v>0.2</v>
      </c>
      <c r="J34" s="100">
        <f>ROUND(((SUM(BF121:BF146))*I34),  2)</f>
        <v>608.34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ROUND((SUM(BG121:BG146)),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ROUND((SUM(BH121:BH146)),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ROUND((SUM(BI121:BI146)),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3650.03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SO-08C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J121</f>
        <v>3041.6900000000005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139</v>
      </c>
      <c r="E97" s="115"/>
      <c r="F97" s="115"/>
      <c r="G97" s="115"/>
      <c r="H97" s="115"/>
      <c r="I97" s="115"/>
      <c r="J97" s="116">
        <f>J122</f>
        <v>3041.6900000000005</v>
      </c>
      <c r="L97" s="113"/>
    </row>
    <row r="98" spans="1:31" s="10" customFormat="1" ht="19.95" hidden="1" customHeight="1">
      <c r="B98" s="117"/>
      <c r="D98" s="118" t="s">
        <v>140</v>
      </c>
      <c r="E98" s="119"/>
      <c r="F98" s="119"/>
      <c r="G98" s="119"/>
      <c r="H98" s="119"/>
      <c r="I98" s="119"/>
      <c r="J98" s="120">
        <f>J123</f>
        <v>2163.1000000000004</v>
      </c>
      <c r="L98" s="117"/>
    </row>
    <row r="99" spans="1:31" s="10" customFormat="1" ht="19.95" hidden="1" customHeight="1">
      <c r="B99" s="117"/>
      <c r="D99" s="118" t="s">
        <v>141</v>
      </c>
      <c r="E99" s="119"/>
      <c r="F99" s="119"/>
      <c r="G99" s="119"/>
      <c r="H99" s="119"/>
      <c r="I99" s="119"/>
      <c r="J99" s="120">
        <f>J132</f>
        <v>77.38</v>
      </c>
      <c r="L99" s="117"/>
    </row>
    <row r="100" spans="1:31" s="10" customFormat="1" ht="19.95" hidden="1" customHeight="1">
      <c r="B100" s="117"/>
      <c r="D100" s="118" t="s">
        <v>635</v>
      </c>
      <c r="E100" s="119"/>
      <c r="F100" s="119"/>
      <c r="G100" s="119"/>
      <c r="H100" s="119"/>
      <c r="I100" s="119"/>
      <c r="J100" s="120">
        <f>J135</f>
        <v>582.52</v>
      </c>
      <c r="L100" s="117"/>
    </row>
    <row r="101" spans="1:31" s="10" customFormat="1" ht="19.95" hidden="1" customHeight="1">
      <c r="B101" s="117"/>
      <c r="D101" s="118" t="s">
        <v>146</v>
      </c>
      <c r="E101" s="119"/>
      <c r="F101" s="119"/>
      <c r="G101" s="119"/>
      <c r="H101" s="119"/>
      <c r="I101" s="119"/>
      <c r="J101" s="120">
        <f>J145</f>
        <v>218.69</v>
      </c>
      <c r="L101" s="117"/>
    </row>
    <row r="102" spans="1:31" s="2" customFormat="1" ht="21.75" hidden="1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" hidden="1" customHeight="1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ht="10.199999999999999" hidden="1"/>
    <row r="105" spans="1:31" ht="10.199999999999999" hidden="1"/>
    <row r="106" spans="1:31" ht="10.199999999999999" hidden="1"/>
    <row r="107" spans="1:31" s="2" customFormat="1" ht="6.9" customHeight="1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" customHeight="1">
      <c r="A108" s="26"/>
      <c r="B108" s="27"/>
      <c r="C108" s="18" t="s">
        <v>161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11" t="str">
        <f>E7</f>
        <v>Prestúpne Bývanie JELKA</v>
      </c>
      <c r="F111" s="212"/>
      <c r="G111" s="212"/>
      <c r="H111" s="212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132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7" t="str">
        <f>E9</f>
        <v>SO-08C - Rozpočet</v>
      </c>
      <c r="F113" s="213"/>
      <c r="G113" s="213"/>
      <c r="H113" s="213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17</v>
      </c>
      <c r="D115" s="26"/>
      <c r="E115" s="26"/>
      <c r="F115" s="21" t="str">
        <f>F12</f>
        <v xml:space="preserve"> </v>
      </c>
      <c r="G115" s="26"/>
      <c r="H115" s="26"/>
      <c r="I115" s="23" t="s">
        <v>19</v>
      </c>
      <c r="J115" s="52" t="str">
        <f>IF(J12="","",J12)</f>
        <v>1. 3. 2022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15" customHeight="1">
      <c r="A117" s="26"/>
      <c r="B117" s="27"/>
      <c r="C117" s="23" t="s">
        <v>21</v>
      </c>
      <c r="D117" s="26"/>
      <c r="E117" s="26"/>
      <c r="F117" s="21" t="str">
        <f>E15</f>
        <v xml:space="preserve"> </v>
      </c>
      <c r="G117" s="26"/>
      <c r="H117" s="26"/>
      <c r="I117" s="23" t="s">
        <v>25</v>
      </c>
      <c r="J117" s="24" t="str">
        <f>E21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15" customHeight="1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27</v>
      </c>
      <c r="J118" s="24" t="str">
        <f>E24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1"/>
      <c r="B120" s="122"/>
      <c r="C120" s="123" t="s">
        <v>162</v>
      </c>
      <c r="D120" s="124" t="s">
        <v>54</v>
      </c>
      <c r="E120" s="124" t="s">
        <v>50</v>
      </c>
      <c r="F120" s="124" t="s">
        <v>51</v>
      </c>
      <c r="G120" s="124" t="s">
        <v>163</v>
      </c>
      <c r="H120" s="124" t="s">
        <v>164</v>
      </c>
      <c r="I120" s="124" t="s">
        <v>165</v>
      </c>
      <c r="J120" s="125" t="s">
        <v>136</v>
      </c>
      <c r="K120" s="126" t="s">
        <v>166</v>
      </c>
      <c r="L120" s="127"/>
      <c r="M120" s="59" t="s">
        <v>1</v>
      </c>
      <c r="N120" s="60" t="s">
        <v>33</v>
      </c>
      <c r="O120" s="60" t="s">
        <v>167</v>
      </c>
      <c r="P120" s="60" t="s">
        <v>168</v>
      </c>
      <c r="Q120" s="60" t="s">
        <v>169</v>
      </c>
      <c r="R120" s="60" t="s">
        <v>170</v>
      </c>
      <c r="S120" s="60" t="s">
        <v>171</v>
      </c>
      <c r="T120" s="61" t="s">
        <v>172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8" customHeight="1">
      <c r="A121" s="26"/>
      <c r="B121" s="27"/>
      <c r="C121" s="66" t="s">
        <v>137</v>
      </c>
      <c r="D121" s="26"/>
      <c r="E121" s="26"/>
      <c r="F121" s="26"/>
      <c r="G121" s="26"/>
      <c r="H121" s="26"/>
      <c r="I121" s="26"/>
      <c r="J121" s="128">
        <f>BK121</f>
        <v>3041.6900000000005</v>
      </c>
      <c r="K121" s="26"/>
      <c r="L121" s="27"/>
      <c r="M121" s="62"/>
      <c r="N121" s="53"/>
      <c r="O121" s="63"/>
      <c r="P121" s="129">
        <f>P122</f>
        <v>281.12790562999993</v>
      </c>
      <c r="Q121" s="63"/>
      <c r="R121" s="129">
        <f>R122</f>
        <v>32.159781776952002</v>
      </c>
      <c r="S121" s="63"/>
      <c r="T121" s="130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68</v>
      </c>
      <c r="AU121" s="14" t="s">
        <v>138</v>
      </c>
      <c r="BK121" s="131">
        <f>BK122</f>
        <v>3041.6900000000005</v>
      </c>
    </row>
    <row r="122" spans="1:65" s="12" customFormat="1" ht="25.95" customHeight="1">
      <c r="B122" s="132"/>
      <c r="D122" s="133" t="s">
        <v>68</v>
      </c>
      <c r="E122" s="134" t="s">
        <v>173</v>
      </c>
      <c r="F122" s="134" t="s">
        <v>174</v>
      </c>
      <c r="J122" s="135">
        <f>BK122</f>
        <v>3041.6900000000005</v>
      </c>
      <c r="L122" s="132"/>
      <c r="M122" s="136"/>
      <c r="N122" s="137"/>
      <c r="O122" s="137"/>
      <c r="P122" s="138">
        <f>P123+P132+P135+P145</f>
        <v>281.12790562999993</v>
      </c>
      <c r="Q122" s="137"/>
      <c r="R122" s="138">
        <f>R123+R132+R135+R145</f>
        <v>32.159781776952002</v>
      </c>
      <c r="S122" s="137"/>
      <c r="T122" s="139">
        <f>T123+T132+T135+T145</f>
        <v>0</v>
      </c>
      <c r="AR122" s="133" t="s">
        <v>77</v>
      </c>
      <c r="AT122" s="140" t="s">
        <v>68</v>
      </c>
      <c r="AU122" s="140" t="s">
        <v>69</v>
      </c>
      <c r="AY122" s="133" t="s">
        <v>175</v>
      </c>
      <c r="BK122" s="141">
        <f>BK123+BK132+BK135+BK145</f>
        <v>3041.6900000000005</v>
      </c>
    </row>
    <row r="123" spans="1:65" s="12" customFormat="1" ht="22.8" customHeight="1">
      <c r="B123" s="132"/>
      <c r="D123" s="133" t="s">
        <v>68</v>
      </c>
      <c r="E123" s="142" t="s">
        <v>77</v>
      </c>
      <c r="F123" s="142" t="s">
        <v>176</v>
      </c>
      <c r="J123" s="143">
        <f>BK123</f>
        <v>2163.1000000000004</v>
      </c>
      <c r="L123" s="132"/>
      <c r="M123" s="136"/>
      <c r="N123" s="137"/>
      <c r="O123" s="137"/>
      <c r="P123" s="138">
        <f>SUM(P124:P131)</f>
        <v>227.97751199999996</v>
      </c>
      <c r="Q123" s="137"/>
      <c r="R123" s="138">
        <f>SUM(R124:R131)</f>
        <v>29.088000000000001</v>
      </c>
      <c r="S123" s="137"/>
      <c r="T123" s="139">
        <f>SUM(T124:T131)</f>
        <v>0</v>
      </c>
      <c r="AR123" s="133" t="s">
        <v>77</v>
      </c>
      <c r="AT123" s="140" t="s">
        <v>68</v>
      </c>
      <c r="AU123" s="140" t="s">
        <v>77</v>
      </c>
      <c r="AY123" s="133" t="s">
        <v>175</v>
      </c>
      <c r="BK123" s="141">
        <f>SUM(BK124:BK131)</f>
        <v>2163.1000000000004</v>
      </c>
    </row>
    <row r="124" spans="1:65" s="2" customFormat="1" ht="21.75" customHeight="1">
      <c r="A124" s="26"/>
      <c r="B124" s="144"/>
      <c r="C124" s="145" t="s">
        <v>77</v>
      </c>
      <c r="D124" s="145" t="s">
        <v>177</v>
      </c>
      <c r="E124" s="146" t="s">
        <v>183</v>
      </c>
      <c r="F124" s="147" t="s">
        <v>184</v>
      </c>
      <c r="G124" s="148" t="s">
        <v>180</v>
      </c>
      <c r="H124" s="149">
        <v>39.527999999999999</v>
      </c>
      <c r="I124" s="150">
        <v>15.81</v>
      </c>
      <c r="J124" s="150">
        <f t="shared" ref="J124:J131" si="0">ROUND(I124*H124,2)</f>
        <v>624.94000000000005</v>
      </c>
      <c r="K124" s="151"/>
      <c r="L124" s="27"/>
      <c r="M124" s="152" t="s">
        <v>1</v>
      </c>
      <c r="N124" s="153" t="s">
        <v>35</v>
      </c>
      <c r="O124" s="154">
        <v>2.5139999999999998</v>
      </c>
      <c r="P124" s="154">
        <f t="shared" ref="P124:P131" si="1">O124*H124</f>
        <v>99.373391999999996</v>
      </c>
      <c r="Q124" s="154">
        <v>0</v>
      </c>
      <c r="R124" s="154">
        <f t="shared" ref="R124:R131" si="2">Q124*H124</f>
        <v>0</v>
      </c>
      <c r="S124" s="154">
        <v>0</v>
      </c>
      <c r="T124" s="155">
        <f t="shared" ref="T124:T131" si="3"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181</v>
      </c>
      <c r="AT124" s="156" t="s">
        <v>177</v>
      </c>
      <c r="AU124" s="156" t="s">
        <v>182</v>
      </c>
      <c r="AY124" s="14" t="s">
        <v>175</v>
      </c>
      <c r="BE124" s="157">
        <f t="shared" ref="BE124:BE131" si="4">IF(N124="základná",J124,0)</f>
        <v>0</v>
      </c>
      <c r="BF124" s="157">
        <f t="shared" ref="BF124:BF131" si="5">IF(N124="znížená",J124,0)</f>
        <v>624.94000000000005</v>
      </c>
      <c r="BG124" s="157">
        <f t="shared" ref="BG124:BG131" si="6">IF(N124="zákl. prenesená",J124,0)</f>
        <v>0</v>
      </c>
      <c r="BH124" s="157">
        <f t="shared" ref="BH124:BH131" si="7">IF(N124="zníž. prenesená",J124,0)</f>
        <v>0</v>
      </c>
      <c r="BI124" s="157">
        <f t="shared" ref="BI124:BI131" si="8">IF(N124="nulová",J124,0)</f>
        <v>0</v>
      </c>
      <c r="BJ124" s="14" t="s">
        <v>182</v>
      </c>
      <c r="BK124" s="157">
        <f t="shared" ref="BK124:BK131" si="9">ROUND(I124*H124,2)</f>
        <v>624.94000000000005</v>
      </c>
      <c r="BL124" s="14" t="s">
        <v>181</v>
      </c>
      <c r="BM124" s="156" t="s">
        <v>182</v>
      </c>
    </row>
    <row r="125" spans="1:65" s="2" customFormat="1" ht="37.799999999999997" customHeight="1">
      <c r="A125" s="26"/>
      <c r="B125" s="144"/>
      <c r="C125" s="145" t="s">
        <v>182</v>
      </c>
      <c r="D125" s="145" t="s">
        <v>177</v>
      </c>
      <c r="E125" s="146" t="s">
        <v>186</v>
      </c>
      <c r="F125" s="147" t="s">
        <v>187</v>
      </c>
      <c r="G125" s="148" t="s">
        <v>180</v>
      </c>
      <c r="H125" s="149">
        <v>39.527999999999999</v>
      </c>
      <c r="I125" s="150">
        <v>7.15</v>
      </c>
      <c r="J125" s="150">
        <f t="shared" si="0"/>
        <v>282.63</v>
      </c>
      <c r="K125" s="151"/>
      <c r="L125" s="27"/>
      <c r="M125" s="152" t="s">
        <v>1</v>
      </c>
      <c r="N125" s="153" t="s">
        <v>35</v>
      </c>
      <c r="O125" s="154">
        <v>0.61299999999999999</v>
      </c>
      <c r="P125" s="154">
        <f t="shared" si="1"/>
        <v>24.230663999999997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181</v>
      </c>
      <c r="AT125" s="156" t="s">
        <v>177</v>
      </c>
      <c r="AU125" s="156" t="s">
        <v>182</v>
      </c>
      <c r="AY125" s="14" t="s">
        <v>175</v>
      </c>
      <c r="BE125" s="157">
        <f t="shared" si="4"/>
        <v>0</v>
      </c>
      <c r="BF125" s="157">
        <f t="shared" si="5"/>
        <v>282.63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182</v>
      </c>
      <c r="BK125" s="157">
        <f t="shared" si="9"/>
        <v>282.63</v>
      </c>
      <c r="BL125" s="14" t="s">
        <v>181</v>
      </c>
      <c r="BM125" s="156" t="s">
        <v>181</v>
      </c>
    </row>
    <row r="126" spans="1:65" s="2" customFormat="1" ht="21.75" customHeight="1">
      <c r="A126" s="26"/>
      <c r="B126" s="144"/>
      <c r="C126" s="145" t="s">
        <v>185</v>
      </c>
      <c r="D126" s="145" t="s">
        <v>177</v>
      </c>
      <c r="E126" s="146" t="s">
        <v>1316</v>
      </c>
      <c r="F126" s="147" t="s">
        <v>1317</v>
      </c>
      <c r="G126" s="148" t="s">
        <v>180</v>
      </c>
      <c r="H126" s="149">
        <v>14.256</v>
      </c>
      <c r="I126" s="150">
        <v>14.68</v>
      </c>
      <c r="J126" s="150">
        <f t="shared" si="0"/>
        <v>209.28</v>
      </c>
      <c r="K126" s="151"/>
      <c r="L126" s="27"/>
      <c r="M126" s="152" t="s">
        <v>1</v>
      </c>
      <c r="N126" s="153" t="s">
        <v>35</v>
      </c>
      <c r="O126" s="154">
        <v>1.744</v>
      </c>
      <c r="P126" s="154">
        <f t="shared" si="1"/>
        <v>24.862463999999999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181</v>
      </c>
      <c r="AT126" s="156" t="s">
        <v>177</v>
      </c>
      <c r="AU126" s="156" t="s">
        <v>182</v>
      </c>
      <c r="AY126" s="14" t="s">
        <v>175</v>
      </c>
      <c r="BE126" s="157">
        <f t="shared" si="4"/>
        <v>0</v>
      </c>
      <c r="BF126" s="157">
        <f t="shared" si="5"/>
        <v>209.28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182</v>
      </c>
      <c r="BK126" s="157">
        <f t="shared" si="9"/>
        <v>209.28</v>
      </c>
      <c r="BL126" s="14" t="s">
        <v>181</v>
      </c>
      <c r="BM126" s="156" t="s">
        <v>188</v>
      </c>
    </row>
    <row r="127" spans="1:65" s="2" customFormat="1" ht="16.5" customHeight="1">
      <c r="A127" s="26"/>
      <c r="B127" s="144"/>
      <c r="C127" s="145" t="s">
        <v>181</v>
      </c>
      <c r="D127" s="145" t="s">
        <v>177</v>
      </c>
      <c r="E127" s="146" t="s">
        <v>1318</v>
      </c>
      <c r="F127" s="147" t="s">
        <v>1319</v>
      </c>
      <c r="G127" s="148" t="s">
        <v>180</v>
      </c>
      <c r="H127" s="149">
        <v>14.256</v>
      </c>
      <c r="I127" s="150">
        <v>5.22</v>
      </c>
      <c r="J127" s="150">
        <f t="shared" si="0"/>
        <v>74.42</v>
      </c>
      <c r="K127" s="151"/>
      <c r="L127" s="27"/>
      <c r="M127" s="152" t="s">
        <v>1</v>
      </c>
      <c r="N127" s="153" t="s">
        <v>35</v>
      </c>
      <c r="O127" s="154">
        <v>0.44700000000000001</v>
      </c>
      <c r="P127" s="154">
        <f t="shared" si="1"/>
        <v>6.3724319999999999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181</v>
      </c>
      <c r="AT127" s="156" t="s">
        <v>177</v>
      </c>
      <c r="AU127" s="156" t="s">
        <v>182</v>
      </c>
      <c r="AY127" s="14" t="s">
        <v>175</v>
      </c>
      <c r="BE127" s="157">
        <f t="shared" si="4"/>
        <v>0</v>
      </c>
      <c r="BF127" s="157">
        <f t="shared" si="5"/>
        <v>74.42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182</v>
      </c>
      <c r="BK127" s="157">
        <f t="shared" si="9"/>
        <v>74.42</v>
      </c>
      <c r="BL127" s="14" t="s">
        <v>181</v>
      </c>
      <c r="BM127" s="156" t="s">
        <v>191</v>
      </c>
    </row>
    <row r="128" spans="1:65" s="2" customFormat="1" ht="33" customHeight="1">
      <c r="A128" s="26"/>
      <c r="B128" s="144"/>
      <c r="C128" s="145" t="s">
        <v>192</v>
      </c>
      <c r="D128" s="145" t="s">
        <v>177</v>
      </c>
      <c r="E128" s="146" t="s">
        <v>1320</v>
      </c>
      <c r="F128" s="147" t="s">
        <v>1321</v>
      </c>
      <c r="G128" s="148" t="s">
        <v>180</v>
      </c>
      <c r="H128" s="149">
        <v>18.18</v>
      </c>
      <c r="I128" s="150">
        <v>2.69</v>
      </c>
      <c r="J128" s="150">
        <f t="shared" si="0"/>
        <v>48.9</v>
      </c>
      <c r="K128" s="151"/>
      <c r="L128" s="27"/>
      <c r="M128" s="152" t="s">
        <v>1</v>
      </c>
      <c r="N128" s="153" t="s">
        <v>35</v>
      </c>
      <c r="O128" s="154">
        <v>0.22900000000000001</v>
      </c>
      <c r="P128" s="154">
        <f t="shared" si="1"/>
        <v>4.1632199999999999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181</v>
      </c>
      <c r="AT128" s="156" t="s">
        <v>177</v>
      </c>
      <c r="AU128" s="156" t="s">
        <v>182</v>
      </c>
      <c r="AY128" s="14" t="s">
        <v>175</v>
      </c>
      <c r="BE128" s="157">
        <f t="shared" si="4"/>
        <v>0</v>
      </c>
      <c r="BF128" s="157">
        <f t="shared" si="5"/>
        <v>48.9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182</v>
      </c>
      <c r="BK128" s="157">
        <f t="shared" si="9"/>
        <v>48.9</v>
      </c>
      <c r="BL128" s="14" t="s">
        <v>181</v>
      </c>
      <c r="BM128" s="156" t="s">
        <v>195</v>
      </c>
    </row>
    <row r="129" spans="1:65" s="2" customFormat="1" ht="24.15" customHeight="1">
      <c r="A129" s="26"/>
      <c r="B129" s="144"/>
      <c r="C129" s="158" t="s">
        <v>188</v>
      </c>
      <c r="D129" s="158" t="s">
        <v>285</v>
      </c>
      <c r="E129" s="159" t="s">
        <v>1322</v>
      </c>
      <c r="F129" s="160" t="s">
        <v>1323</v>
      </c>
      <c r="G129" s="161" t="s">
        <v>209</v>
      </c>
      <c r="H129" s="162">
        <v>29.088000000000001</v>
      </c>
      <c r="I129" s="163">
        <v>10.4</v>
      </c>
      <c r="J129" s="163">
        <f t="shared" si="0"/>
        <v>302.52</v>
      </c>
      <c r="K129" s="164"/>
      <c r="L129" s="165"/>
      <c r="M129" s="166" t="s">
        <v>1</v>
      </c>
      <c r="N129" s="167" t="s">
        <v>35</v>
      </c>
      <c r="O129" s="154">
        <v>0</v>
      </c>
      <c r="P129" s="154">
        <f t="shared" si="1"/>
        <v>0</v>
      </c>
      <c r="Q129" s="154">
        <v>1</v>
      </c>
      <c r="R129" s="154">
        <f t="shared" si="2"/>
        <v>29.088000000000001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191</v>
      </c>
      <c r="AT129" s="156" t="s">
        <v>285</v>
      </c>
      <c r="AU129" s="156" t="s">
        <v>182</v>
      </c>
      <c r="AY129" s="14" t="s">
        <v>175</v>
      </c>
      <c r="BE129" s="157">
        <f t="shared" si="4"/>
        <v>0</v>
      </c>
      <c r="BF129" s="157">
        <f t="shared" si="5"/>
        <v>302.52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182</v>
      </c>
      <c r="BK129" s="157">
        <f t="shared" si="9"/>
        <v>302.52</v>
      </c>
      <c r="BL129" s="14" t="s">
        <v>181</v>
      </c>
      <c r="BM129" s="156" t="s">
        <v>198</v>
      </c>
    </row>
    <row r="130" spans="1:65" s="2" customFormat="1" ht="24.15" customHeight="1">
      <c r="A130" s="26"/>
      <c r="B130" s="144"/>
      <c r="C130" s="145" t="s">
        <v>199</v>
      </c>
      <c r="D130" s="145" t="s">
        <v>177</v>
      </c>
      <c r="E130" s="146" t="s">
        <v>1261</v>
      </c>
      <c r="F130" s="147" t="s">
        <v>1262</v>
      </c>
      <c r="G130" s="148" t="s">
        <v>180</v>
      </c>
      <c r="H130" s="149">
        <v>28.547999999999998</v>
      </c>
      <c r="I130" s="150">
        <v>21.21</v>
      </c>
      <c r="J130" s="150">
        <f t="shared" si="0"/>
        <v>605.5</v>
      </c>
      <c r="K130" s="151"/>
      <c r="L130" s="27"/>
      <c r="M130" s="152" t="s">
        <v>1</v>
      </c>
      <c r="N130" s="153" t="s">
        <v>35</v>
      </c>
      <c r="O130" s="154">
        <v>2.39</v>
      </c>
      <c r="P130" s="154">
        <f t="shared" si="1"/>
        <v>68.22972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181</v>
      </c>
      <c r="AT130" s="156" t="s">
        <v>177</v>
      </c>
      <c r="AU130" s="156" t="s">
        <v>182</v>
      </c>
      <c r="AY130" s="14" t="s">
        <v>175</v>
      </c>
      <c r="BE130" s="157">
        <f t="shared" si="4"/>
        <v>0</v>
      </c>
      <c r="BF130" s="157">
        <f t="shared" si="5"/>
        <v>605.5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182</v>
      </c>
      <c r="BK130" s="157">
        <f t="shared" si="9"/>
        <v>605.5</v>
      </c>
      <c r="BL130" s="14" t="s">
        <v>181</v>
      </c>
      <c r="BM130" s="156" t="s">
        <v>202</v>
      </c>
    </row>
    <row r="131" spans="1:65" s="2" customFormat="1" ht="21.75" customHeight="1">
      <c r="A131" s="26"/>
      <c r="B131" s="144"/>
      <c r="C131" s="145" t="s">
        <v>191</v>
      </c>
      <c r="D131" s="145" t="s">
        <v>177</v>
      </c>
      <c r="E131" s="146" t="s">
        <v>1324</v>
      </c>
      <c r="F131" s="147" t="s">
        <v>1325</v>
      </c>
      <c r="G131" s="148" t="s">
        <v>231</v>
      </c>
      <c r="H131" s="149">
        <v>43.86</v>
      </c>
      <c r="I131" s="150">
        <v>0.34</v>
      </c>
      <c r="J131" s="150">
        <f t="shared" si="0"/>
        <v>14.91</v>
      </c>
      <c r="K131" s="151"/>
      <c r="L131" s="27"/>
      <c r="M131" s="152" t="s">
        <v>1</v>
      </c>
      <c r="N131" s="153" t="s">
        <v>35</v>
      </c>
      <c r="O131" s="154">
        <v>1.7000000000000001E-2</v>
      </c>
      <c r="P131" s="154">
        <f t="shared" si="1"/>
        <v>0.74562000000000006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181</v>
      </c>
      <c r="AT131" s="156" t="s">
        <v>177</v>
      </c>
      <c r="AU131" s="156" t="s">
        <v>182</v>
      </c>
      <c r="AY131" s="14" t="s">
        <v>175</v>
      </c>
      <c r="BE131" s="157">
        <f t="shared" si="4"/>
        <v>0</v>
      </c>
      <c r="BF131" s="157">
        <f t="shared" si="5"/>
        <v>14.91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182</v>
      </c>
      <c r="BK131" s="157">
        <f t="shared" si="9"/>
        <v>14.91</v>
      </c>
      <c r="BL131" s="14" t="s">
        <v>181</v>
      </c>
      <c r="BM131" s="156" t="s">
        <v>205</v>
      </c>
    </row>
    <row r="132" spans="1:65" s="12" customFormat="1" ht="22.8" customHeight="1">
      <c r="B132" s="132"/>
      <c r="D132" s="133" t="s">
        <v>68</v>
      </c>
      <c r="E132" s="142" t="s">
        <v>182</v>
      </c>
      <c r="F132" s="142" t="s">
        <v>211</v>
      </c>
      <c r="J132" s="143">
        <f>BK132</f>
        <v>77.38</v>
      </c>
      <c r="L132" s="132"/>
      <c r="M132" s="136"/>
      <c r="N132" s="137"/>
      <c r="O132" s="137"/>
      <c r="P132" s="138">
        <f>SUM(P133:P134)</f>
        <v>1.15115363</v>
      </c>
      <c r="Q132" s="137"/>
      <c r="R132" s="138">
        <f>SUM(R133:R134)</f>
        <v>2.9057359769519997</v>
      </c>
      <c r="S132" s="137"/>
      <c r="T132" s="139">
        <f>SUM(T133:T134)</f>
        <v>0</v>
      </c>
      <c r="AR132" s="133" t="s">
        <v>77</v>
      </c>
      <c r="AT132" s="140" t="s">
        <v>68</v>
      </c>
      <c r="AU132" s="140" t="s">
        <v>77</v>
      </c>
      <c r="AY132" s="133" t="s">
        <v>175</v>
      </c>
      <c r="BK132" s="141">
        <f>SUM(BK133:BK134)</f>
        <v>77.38</v>
      </c>
    </row>
    <row r="133" spans="1:65" s="2" customFormat="1" ht="24.15" customHeight="1">
      <c r="A133" s="26"/>
      <c r="B133" s="144"/>
      <c r="C133" s="145" t="s">
        <v>206</v>
      </c>
      <c r="D133" s="145" t="s">
        <v>177</v>
      </c>
      <c r="E133" s="146" t="s">
        <v>1267</v>
      </c>
      <c r="F133" s="147" t="s">
        <v>1268</v>
      </c>
      <c r="G133" s="148" t="s">
        <v>180</v>
      </c>
      <c r="H133" s="149">
        <v>0.64800000000000002</v>
      </c>
      <c r="I133" s="150">
        <v>35.06</v>
      </c>
      <c r="J133" s="150">
        <f>ROUND(I133*H133,2)</f>
        <v>22.72</v>
      </c>
      <c r="K133" s="151"/>
      <c r="L133" s="27"/>
      <c r="M133" s="152" t="s">
        <v>1</v>
      </c>
      <c r="N133" s="153" t="s">
        <v>35</v>
      </c>
      <c r="O133" s="154">
        <v>1.0968</v>
      </c>
      <c r="P133" s="154">
        <f>O133*H133</f>
        <v>0.71072639999999998</v>
      </c>
      <c r="Q133" s="154">
        <v>2.0699999999999998</v>
      </c>
      <c r="R133" s="154">
        <f>Q133*H133</f>
        <v>1.3413599999999999</v>
      </c>
      <c r="S133" s="154">
        <v>0</v>
      </c>
      <c r="T133" s="15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181</v>
      </c>
      <c r="AT133" s="156" t="s">
        <v>177</v>
      </c>
      <c r="AU133" s="156" t="s">
        <v>182</v>
      </c>
      <c r="AY133" s="14" t="s">
        <v>175</v>
      </c>
      <c r="BE133" s="157">
        <f>IF(N133="základná",J133,0)</f>
        <v>0</v>
      </c>
      <c r="BF133" s="157">
        <f>IF(N133="znížená",J133,0)</f>
        <v>22.72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4" t="s">
        <v>182</v>
      </c>
      <c r="BK133" s="157">
        <f>ROUND(I133*H133,2)</f>
        <v>22.72</v>
      </c>
      <c r="BL133" s="14" t="s">
        <v>181</v>
      </c>
      <c r="BM133" s="156" t="s">
        <v>210</v>
      </c>
    </row>
    <row r="134" spans="1:65" s="2" customFormat="1" ht="16.5" customHeight="1">
      <c r="A134" s="26"/>
      <c r="B134" s="144"/>
      <c r="C134" s="145" t="s">
        <v>195</v>
      </c>
      <c r="D134" s="145" t="s">
        <v>177</v>
      </c>
      <c r="E134" s="146" t="s">
        <v>240</v>
      </c>
      <c r="F134" s="147" t="s">
        <v>241</v>
      </c>
      <c r="G134" s="148" t="s">
        <v>180</v>
      </c>
      <c r="H134" s="149">
        <v>0.71299999999999997</v>
      </c>
      <c r="I134" s="150">
        <v>76.66</v>
      </c>
      <c r="J134" s="150">
        <f>ROUND(I134*H134,2)</f>
        <v>54.66</v>
      </c>
      <c r="K134" s="151"/>
      <c r="L134" s="27"/>
      <c r="M134" s="152" t="s">
        <v>1</v>
      </c>
      <c r="N134" s="153" t="s">
        <v>35</v>
      </c>
      <c r="O134" s="154">
        <v>0.61770999999999998</v>
      </c>
      <c r="P134" s="154">
        <f>O134*H134</f>
        <v>0.44042722999999995</v>
      </c>
      <c r="Q134" s="154">
        <v>2.1940757039999998</v>
      </c>
      <c r="R134" s="154">
        <f>Q134*H134</f>
        <v>1.5643759769519998</v>
      </c>
      <c r="S134" s="154">
        <v>0</v>
      </c>
      <c r="T134" s="155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181</v>
      </c>
      <c r="AT134" s="156" t="s">
        <v>177</v>
      </c>
      <c r="AU134" s="156" t="s">
        <v>182</v>
      </c>
      <c r="AY134" s="14" t="s">
        <v>175</v>
      </c>
      <c r="BE134" s="157">
        <f>IF(N134="základná",J134,0)</f>
        <v>0</v>
      </c>
      <c r="BF134" s="157">
        <f>IF(N134="znížená",J134,0)</f>
        <v>54.66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4" t="s">
        <v>182</v>
      </c>
      <c r="BK134" s="157">
        <f>ROUND(I134*H134,2)</f>
        <v>54.66</v>
      </c>
      <c r="BL134" s="14" t="s">
        <v>181</v>
      </c>
      <c r="BM134" s="156" t="s">
        <v>7</v>
      </c>
    </row>
    <row r="135" spans="1:65" s="12" customFormat="1" ht="22.8" customHeight="1">
      <c r="B135" s="132"/>
      <c r="D135" s="133" t="s">
        <v>68</v>
      </c>
      <c r="E135" s="142" t="s">
        <v>191</v>
      </c>
      <c r="F135" s="142" t="s">
        <v>645</v>
      </c>
      <c r="J135" s="143">
        <f>BK135</f>
        <v>582.52</v>
      </c>
      <c r="L135" s="132"/>
      <c r="M135" s="136"/>
      <c r="N135" s="137"/>
      <c r="O135" s="137"/>
      <c r="P135" s="138">
        <f>SUM(P136:P144)</f>
        <v>10.545</v>
      </c>
      <c r="Q135" s="137"/>
      <c r="R135" s="138">
        <f>SUM(R136:R144)</f>
        <v>0.16604579999999997</v>
      </c>
      <c r="S135" s="137"/>
      <c r="T135" s="139">
        <f>SUM(T136:T144)</f>
        <v>0</v>
      </c>
      <c r="AR135" s="133" t="s">
        <v>77</v>
      </c>
      <c r="AT135" s="140" t="s">
        <v>68</v>
      </c>
      <c r="AU135" s="140" t="s">
        <v>77</v>
      </c>
      <c r="AY135" s="133" t="s">
        <v>175</v>
      </c>
      <c r="BK135" s="141">
        <f>SUM(BK136:BK144)</f>
        <v>582.52</v>
      </c>
    </row>
    <row r="136" spans="1:65" s="2" customFormat="1" ht="24.15" customHeight="1">
      <c r="A136" s="26"/>
      <c r="B136" s="144"/>
      <c r="C136" s="145" t="s">
        <v>214</v>
      </c>
      <c r="D136" s="145" t="s">
        <v>177</v>
      </c>
      <c r="E136" s="146" t="s">
        <v>650</v>
      </c>
      <c r="F136" s="147" t="s">
        <v>651</v>
      </c>
      <c r="G136" s="148" t="s">
        <v>314</v>
      </c>
      <c r="H136" s="149">
        <v>21.3</v>
      </c>
      <c r="I136" s="150">
        <v>0.64</v>
      </c>
      <c r="J136" s="150">
        <f t="shared" ref="J136:J144" si="10">ROUND(I136*H136,2)</f>
        <v>13.63</v>
      </c>
      <c r="K136" s="151"/>
      <c r="L136" s="27"/>
      <c r="M136" s="152" t="s">
        <v>1</v>
      </c>
      <c r="N136" s="153" t="s">
        <v>35</v>
      </c>
      <c r="O136" s="154">
        <v>4.2999999999999997E-2</v>
      </c>
      <c r="P136" s="154">
        <f t="shared" ref="P136:P144" si="11">O136*H136</f>
        <v>0.91589999999999994</v>
      </c>
      <c r="Q136" s="154">
        <v>1.0000000000000001E-5</v>
      </c>
      <c r="R136" s="154">
        <f t="shared" ref="R136:R144" si="12">Q136*H136</f>
        <v>2.1300000000000003E-4</v>
      </c>
      <c r="S136" s="154">
        <v>0</v>
      </c>
      <c r="T136" s="155">
        <f t="shared" ref="T136:T144" si="13"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181</v>
      </c>
      <c r="AT136" s="156" t="s">
        <v>177</v>
      </c>
      <c r="AU136" s="156" t="s">
        <v>182</v>
      </c>
      <c r="AY136" s="14" t="s">
        <v>175</v>
      </c>
      <c r="BE136" s="157">
        <f t="shared" ref="BE136:BE144" si="14">IF(N136="základná",J136,0)</f>
        <v>0</v>
      </c>
      <c r="BF136" s="157">
        <f t="shared" ref="BF136:BF144" si="15">IF(N136="znížená",J136,0)</f>
        <v>13.63</v>
      </c>
      <c r="BG136" s="157">
        <f t="shared" ref="BG136:BG144" si="16">IF(N136="zákl. prenesená",J136,0)</f>
        <v>0</v>
      </c>
      <c r="BH136" s="157">
        <f t="shared" ref="BH136:BH144" si="17">IF(N136="zníž. prenesená",J136,0)</f>
        <v>0</v>
      </c>
      <c r="BI136" s="157">
        <f t="shared" ref="BI136:BI144" si="18">IF(N136="nulová",J136,0)</f>
        <v>0</v>
      </c>
      <c r="BJ136" s="14" t="s">
        <v>182</v>
      </c>
      <c r="BK136" s="157">
        <f t="shared" ref="BK136:BK144" si="19">ROUND(I136*H136,2)</f>
        <v>13.63</v>
      </c>
      <c r="BL136" s="14" t="s">
        <v>181</v>
      </c>
      <c r="BM136" s="156" t="s">
        <v>217</v>
      </c>
    </row>
    <row r="137" spans="1:65" s="2" customFormat="1" ht="33" customHeight="1">
      <c r="A137" s="26"/>
      <c r="B137" s="144"/>
      <c r="C137" s="158" t="s">
        <v>198</v>
      </c>
      <c r="D137" s="158" t="s">
        <v>285</v>
      </c>
      <c r="E137" s="159" t="s">
        <v>652</v>
      </c>
      <c r="F137" s="160" t="s">
        <v>653</v>
      </c>
      <c r="G137" s="161" t="s">
        <v>254</v>
      </c>
      <c r="H137" s="162">
        <v>4.26</v>
      </c>
      <c r="I137" s="163">
        <v>27.56</v>
      </c>
      <c r="J137" s="163">
        <f t="shared" si="10"/>
        <v>117.41</v>
      </c>
      <c r="K137" s="164"/>
      <c r="L137" s="165"/>
      <c r="M137" s="166" t="s">
        <v>1</v>
      </c>
      <c r="N137" s="167" t="s">
        <v>35</v>
      </c>
      <c r="O137" s="154">
        <v>0</v>
      </c>
      <c r="P137" s="154">
        <f t="shared" si="11"/>
        <v>0</v>
      </c>
      <c r="Q137" s="154">
        <v>1.0540000000000001E-2</v>
      </c>
      <c r="R137" s="154">
        <f t="shared" si="12"/>
        <v>4.49004E-2</v>
      </c>
      <c r="S137" s="154">
        <v>0</v>
      </c>
      <c r="T137" s="155">
        <f t="shared" si="1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191</v>
      </c>
      <c r="AT137" s="156" t="s">
        <v>285</v>
      </c>
      <c r="AU137" s="156" t="s">
        <v>182</v>
      </c>
      <c r="AY137" s="14" t="s">
        <v>175</v>
      </c>
      <c r="BE137" s="157">
        <f t="shared" si="14"/>
        <v>0</v>
      </c>
      <c r="BF137" s="157">
        <f t="shared" si="15"/>
        <v>117.41</v>
      </c>
      <c r="BG137" s="157">
        <f t="shared" si="16"/>
        <v>0</v>
      </c>
      <c r="BH137" s="157">
        <f t="shared" si="17"/>
        <v>0</v>
      </c>
      <c r="BI137" s="157">
        <f t="shared" si="18"/>
        <v>0</v>
      </c>
      <c r="BJ137" s="14" t="s">
        <v>182</v>
      </c>
      <c r="BK137" s="157">
        <f t="shared" si="19"/>
        <v>117.41</v>
      </c>
      <c r="BL137" s="14" t="s">
        <v>181</v>
      </c>
      <c r="BM137" s="156" t="s">
        <v>220</v>
      </c>
    </row>
    <row r="138" spans="1:65" s="2" customFormat="1" ht="24.15" customHeight="1">
      <c r="A138" s="26"/>
      <c r="B138" s="144"/>
      <c r="C138" s="145" t="s">
        <v>221</v>
      </c>
      <c r="D138" s="145" t="s">
        <v>177</v>
      </c>
      <c r="E138" s="146" t="s">
        <v>1326</v>
      </c>
      <c r="F138" s="147" t="s">
        <v>1327</v>
      </c>
      <c r="G138" s="148" t="s">
        <v>314</v>
      </c>
      <c r="H138" s="149">
        <v>15.3</v>
      </c>
      <c r="I138" s="150">
        <v>0.71</v>
      </c>
      <c r="J138" s="150">
        <f t="shared" si="10"/>
        <v>10.86</v>
      </c>
      <c r="K138" s="151"/>
      <c r="L138" s="27"/>
      <c r="M138" s="152" t="s">
        <v>1</v>
      </c>
      <c r="N138" s="153" t="s">
        <v>35</v>
      </c>
      <c r="O138" s="154">
        <v>4.7E-2</v>
      </c>
      <c r="P138" s="154">
        <f t="shared" si="11"/>
        <v>0.71910000000000007</v>
      </c>
      <c r="Q138" s="154">
        <v>1.4E-5</v>
      </c>
      <c r="R138" s="154">
        <f t="shared" si="12"/>
        <v>2.142E-4</v>
      </c>
      <c r="S138" s="154">
        <v>0</v>
      </c>
      <c r="T138" s="155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181</v>
      </c>
      <c r="AT138" s="156" t="s">
        <v>177</v>
      </c>
      <c r="AU138" s="156" t="s">
        <v>182</v>
      </c>
      <c r="AY138" s="14" t="s">
        <v>175</v>
      </c>
      <c r="BE138" s="157">
        <f t="shared" si="14"/>
        <v>0</v>
      </c>
      <c r="BF138" s="157">
        <f t="shared" si="15"/>
        <v>10.86</v>
      </c>
      <c r="BG138" s="157">
        <f t="shared" si="16"/>
        <v>0</v>
      </c>
      <c r="BH138" s="157">
        <f t="shared" si="17"/>
        <v>0</v>
      </c>
      <c r="BI138" s="157">
        <f t="shared" si="18"/>
        <v>0</v>
      </c>
      <c r="BJ138" s="14" t="s">
        <v>182</v>
      </c>
      <c r="BK138" s="157">
        <f t="shared" si="19"/>
        <v>10.86</v>
      </c>
      <c r="BL138" s="14" t="s">
        <v>181</v>
      </c>
      <c r="BM138" s="156" t="s">
        <v>224</v>
      </c>
    </row>
    <row r="139" spans="1:65" s="2" customFormat="1" ht="33" customHeight="1">
      <c r="A139" s="26"/>
      <c r="B139" s="144"/>
      <c r="C139" s="158" t="s">
        <v>202</v>
      </c>
      <c r="D139" s="158" t="s">
        <v>285</v>
      </c>
      <c r="E139" s="159" t="s">
        <v>1328</v>
      </c>
      <c r="F139" s="160" t="s">
        <v>1329</v>
      </c>
      <c r="G139" s="161" t="s">
        <v>254</v>
      </c>
      <c r="H139" s="162">
        <v>3.06</v>
      </c>
      <c r="I139" s="163">
        <v>42.4</v>
      </c>
      <c r="J139" s="163">
        <f t="shared" si="10"/>
        <v>129.74</v>
      </c>
      <c r="K139" s="164"/>
      <c r="L139" s="165"/>
      <c r="M139" s="166" t="s">
        <v>1</v>
      </c>
      <c r="N139" s="167" t="s">
        <v>35</v>
      </c>
      <c r="O139" s="154">
        <v>0</v>
      </c>
      <c r="P139" s="154">
        <f t="shared" si="11"/>
        <v>0</v>
      </c>
      <c r="Q139" s="154">
        <v>1.627E-2</v>
      </c>
      <c r="R139" s="154">
        <f t="shared" si="12"/>
        <v>4.9786200000000003E-2</v>
      </c>
      <c r="S139" s="154">
        <v>0</v>
      </c>
      <c r="T139" s="155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191</v>
      </c>
      <c r="AT139" s="156" t="s">
        <v>285</v>
      </c>
      <c r="AU139" s="156" t="s">
        <v>182</v>
      </c>
      <c r="AY139" s="14" t="s">
        <v>175</v>
      </c>
      <c r="BE139" s="157">
        <f t="shared" si="14"/>
        <v>0</v>
      </c>
      <c r="BF139" s="157">
        <f t="shared" si="15"/>
        <v>129.74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4" t="s">
        <v>182</v>
      </c>
      <c r="BK139" s="157">
        <f t="shared" si="19"/>
        <v>129.74</v>
      </c>
      <c r="BL139" s="14" t="s">
        <v>181</v>
      </c>
      <c r="BM139" s="156" t="s">
        <v>227</v>
      </c>
    </row>
    <row r="140" spans="1:65" s="2" customFormat="1" ht="33" customHeight="1">
      <c r="A140" s="26"/>
      <c r="B140" s="144"/>
      <c r="C140" s="145" t="s">
        <v>228</v>
      </c>
      <c r="D140" s="145" t="s">
        <v>177</v>
      </c>
      <c r="E140" s="146" t="s">
        <v>1330</v>
      </c>
      <c r="F140" s="147" t="s">
        <v>1331</v>
      </c>
      <c r="G140" s="148" t="s">
        <v>254</v>
      </c>
      <c r="H140" s="149">
        <v>2</v>
      </c>
      <c r="I140" s="150">
        <v>34.86</v>
      </c>
      <c r="J140" s="150">
        <f t="shared" si="10"/>
        <v>69.72</v>
      </c>
      <c r="K140" s="151"/>
      <c r="L140" s="27"/>
      <c r="M140" s="152" t="s">
        <v>1</v>
      </c>
      <c r="N140" s="153" t="s">
        <v>35</v>
      </c>
      <c r="O140" s="154">
        <v>3.2450000000000001</v>
      </c>
      <c r="P140" s="154">
        <f t="shared" si="11"/>
        <v>6.49</v>
      </c>
      <c r="Q140" s="154">
        <v>2.5999999999999998E-5</v>
      </c>
      <c r="R140" s="154">
        <f t="shared" si="12"/>
        <v>5.1999999999999997E-5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181</v>
      </c>
      <c r="AT140" s="156" t="s">
        <v>177</v>
      </c>
      <c r="AU140" s="156" t="s">
        <v>182</v>
      </c>
      <c r="AY140" s="14" t="s">
        <v>175</v>
      </c>
      <c r="BE140" s="157">
        <f t="shared" si="14"/>
        <v>0</v>
      </c>
      <c r="BF140" s="157">
        <f t="shared" si="15"/>
        <v>69.72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182</v>
      </c>
      <c r="BK140" s="157">
        <f t="shared" si="19"/>
        <v>69.72</v>
      </c>
      <c r="BL140" s="14" t="s">
        <v>181</v>
      </c>
      <c r="BM140" s="156" t="s">
        <v>232</v>
      </c>
    </row>
    <row r="141" spans="1:65" s="2" customFormat="1" ht="24.15" customHeight="1">
      <c r="A141" s="26"/>
      <c r="B141" s="144"/>
      <c r="C141" s="158" t="s">
        <v>205</v>
      </c>
      <c r="D141" s="158" t="s">
        <v>285</v>
      </c>
      <c r="E141" s="159" t="s">
        <v>1332</v>
      </c>
      <c r="F141" s="160" t="s">
        <v>1333</v>
      </c>
      <c r="G141" s="161" t="s">
        <v>254</v>
      </c>
      <c r="H141" s="162">
        <v>2</v>
      </c>
      <c r="I141" s="163">
        <v>57.65</v>
      </c>
      <c r="J141" s="163">
        <f t="shared" si="10"/>
        <v>115.3</v>
      </c>
      <c r="K141" s="164"/>
      <c r="L141" s="165"/>
      <c r="M141" s="166" t="s">
        <v>1</v>
      </c>
      <c r="N141" s="167" t="s">
        <v>35</v>
      </c>
      <c r="O141" s="154">
        <v>0</v>
      </c>
      <c r="P141" s="154">
        <f t="shared" si="11"/>
        <v>0</v>
      </c>
      <c r="Q141" s="154">
        <v>2.0709999999999999E-2</v>
      </c>
      <c r="R141" s="154">
        <f t="shared" si="12"/>
        <v>4.1419999999999998E-2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191</v>
      </c>
      <c r="AT141" s="156" t="s">
        <v>285</v>
      </c>
      <c r="AU141" s="156" t="s">
        <v>182</v>
      </c>
      <c r="AY141" s="14" t="s">
        <v>175</v>
      </c>
      <c r="BE141" s="157">
        <f t="shared" si="14"/>
        <v>0</v>
      </c>
      <c r="BF141" s="157">
        <f t="shared" si="15"/>
        <v>115.3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4" t="s">
        <v>182</v>
      </c>
      <c r="BK141" s="157">
        <f t="shared" si="19"/>
        <v>115.3</v>
      </c>
      <c r="BL141" s="14" t="s">
        <v>181</v>
      </c>
      <c r="BM141" s="156" t="s">
        <v>235</v>
      </c>
    </row>
    <row r="142" spans="1:65" s="2" customFormat="1" ht="24.15" customHeight="1">
      <c r="A142" s="26"/>
      <c r="B142" s="144"/>
      <c r="C142" s="158" t="s">
        <v>236</v>
      </c>
      <c r="D142" s="158" t="s">
        <v>285</v>
      </c>
      <c r="E142" s="159" t="s">
        <v>1334</v>
      </c>
      <c r="F142" s="160" t="s">
        <v>1335</v>
      </c>
      <c r="G142" s="161" t="s">
        <v>254</v>
      </c>
      <c r="H142" s="162">
        <v>2</v>
      </c>
      <c r="I142" s="163">
        <v>12.42</v>
      </c>
      <c r="J142" s="163">
        <f t="shared" si="10"/>
        <v>24.84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1"/>
        <v>0</v>
      </c>
      <c r="Q142" s="154">
        <v>2.8999999999999998E-3</v>
      </c>
      <c r="R142" s="154">
        <f t="shared" si="12"/>
        <v>5.7999999999999996E-3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191</v>
      </c>
      <c r="AT142" s="156" t="s">
        <v>285</v>
      </c>
      <c r="AU142" s="156" t="s">
        <v>182</v>
      </c>
      <c r="AY142" s="14" t="s">
        <v>175</v>
      </c>
      <c r="BE142" s="157">
        <f t="shared" si="14"/>
        <v>0</v>
      </c>
      <c r="BF142" s="157">
        <f t="shared" si="15"/>
        <v>24.84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182</v>
      </c>
      <c r="BK142" s="157">
        <f t="shared" si="19"/>
        <v>24.84</v>
      </c>
      <c r="BL142" s="14" t="s">
        <v>181</v>
      </c>
      <c r="BM142" s="156" t="s">
        <v>239</v>
      </c>
    </row>
    <row r="143" spans="1:65" s="2" customFormat="1" ht="37.799999999999997" customHeight="1">
      <c r="A143" s="26"/>
      <c r="B143" s="144"/>
      <c r="C143" s="158" t="s">
        <v>210</v>
      </c>
      <c r="D143" s="158" t="s">
        <v>285</v>
      </c>
      <c r="E143" s="159" t="s">
        <v>1336</v>
      </c>
      <c r="F143" s="160" t="s">
        <v>1337</v>
      </c>
      <c r="G143" s="161" t="s">
        <v>254</v>
      </c>
      <c r="H143" s="162">
        <v>2</v>
      </c>
      <c r="I143" s="163">
        <v>29.71</v>
      </c>
      <c r="J143" s="163">
        <f t="shared" si="10"/>
        <v>59.42</v>
      </c>
      <c r="K143" s="164"/>
      <c r="L143" s="165"/>
      <c r="M143" s="166" t="s">
        <v>1</v>
      </c>
      <c r="N143" s="167" t="s">
        <v>35</v>
      </c>
      <c r="O143" s="154">
        <v>0</v>
      </c>
      <c r="P143" s="154">
        <f t="shared" si="11"/>
        <v>0</v>
      </c>
      <c r="Q143" s="154">
        <v>5.5300000000000002E-3</v>
      </c>
      <c r="R143" s="154">
        <f t="shared" si="12"/>
        <v>1.106E-2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191</v>
      </c>
      <c r="AT143" s="156" t="s">
        <v>285</v>
      </c>
      <c r="AU143" s="156" t="s">
        <v>182</v>
      </c>
      <c r="AY143" s="14" t="s">
        <v>175</v>
      </c>
      <c r="BE143" s="157">
        <f t="shared" si="14"/>
        <v>0</v>
      </c>
      <c r="BF143" s="157">
        <f t="shared" si="15"/>
        <v>59.42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182</v>
      </c>
      <c r="BK143" s="157">
        <f t="shared" si="19"/>
        <v>59.42</v>
      </c>
      <c r="BL143" s="14" t="s">
        <v>181</v>
      </c>
      <c r="BM143" s="156" t="s">
        <v>242</v>
      </c>
    </row>
    <row r="144" spans="1:65" s="2" customFormat="1" ht="24.15" customHeight="1">
      <c r="A144" s="26"/>
      <c r="B144" s="144"/>
      <c r="C144" s="145" t="s">
        <v>244</v>
      </c>
      <c r="D144" s="145" t="s">
        <v>177</v>
      </c>
      <c r="E144" s="146" t="s">
        <v>1338</v>
      </c>
      <c r="F144" s="147" t="s">
        <v>1339</v>
      </c>
      <c r="G144" s="148" t="s">
        <v>254</v>
      </c>
      <c r="H144" s="149">
        <v>2</v>
      </c>
      <c r="I144" s="150">
        <v>20.8</v>
      </c>
      <c r="J144" s="150">
        <f t="shared" si="10"/>
        <v>41.6</v>
      </c>
      <c r="K144" s="151"/>
      <c r="L144" s="27"/>
      <c r="M144" s="152" t="s">
        <v>1</v>
      </c>
      <c r="N144" s="153" t="s">
        <v>35</v>
      </c>
      <c r="O144" s="154">
        <v>1.21</v>
      </c>
      <c r="P144" s="154">
        <f t="shared" si="11"/>
        <v>2.42</v>
      </c>
      <c r="Q144" s="154">
        <v>6.3E-3</v>
      </c>
      <c r="R144" s="154">
        <f t="shared" si="12"/>
        <v>1.26E-2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181</v>
      </c>
      <c r="AT144" s="156" t="s">
        <v>177</v>
      </c>
      <c r="AU144" s="156" t="s">
        <v>182</v>
      </c>
      <c r="AY144" s="14" t="s">
        <v>175</v>
      </c>
      <c r="BE144" s="157">
        <f t="shared" si="14"/>
        <v>0</v>
      </c>
      <c r="BF144" s="157">
        <f t="shared" si="15"/>
        <v>41.6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182</v>
      </c>
      <c r="BK144" s="157">
        <f t="shared" si="19"/>
        <v>41.6</v>
      </c>
      <c r="BL144" s="14" t="s">
        <v>181</v>
      </c>
      <c r="BM144" s="156" t="s">
        <v>247</v>
      </c>
    </row>
    <row r="145" spans="1:65" s="12" customFormat="1" ht="22.8" customHeight="1">
      <c r="B145" s="132"/>
      <c r="D145" s="133" t="s">
        <v>68</v>
      </c>
      <c r="E145" s="142" t="s">
        <v>355</v>
      </c>
      <c r="F145" s="142" t="s">
        <v>356</v>
      </c>
      <c r="J145" s="143">
        <f>BK145</f>
        <v>218.69</v>
      </c>
      <c r="L145" s="132"/>
      <c r="M145" s="136"/>
      <c r="N145" s="137"/>
      <c r="O145" s="137"/>
      <c r="P145" s="138">
        <f>P146</f>
        <v>41.454239999999992</v>
      </c>
      <c r="Q145" s="137"/>
      <c r="R145" s="138">
        <f>R146</f>
        <v>0</v>
      </c>
      <c r="S145" s="137"/>
      <c r="T145" s="139">
        <f>T146</f>
        <v>0</v>
      </c>
      <c r="AR145" s="133" t="s">
        <v>77</v>
      </c>
      <c r="AT145" s="140" t="s">
        <v>68</v>
      </c>
      <c r="AU145" s="140" t="s">
        <v>77</v>
      </c>
      <c r="AY145" s="133" t="s">
        <v>175</v>
      </c>
      <c r="BK145" s="141">
        <f>BK146</f>
        <v>218.69</v>
      </c>
    </row>
    <row r="146" spans="1:65" s="2" customFormat="1" ht="33" customHeight="1">
      <c r="A146" s="26"/>
      <c r="B146" s="144"/>
      <c r="C146" s="145" t="s">
        <v>7</v>
      </c>
      <c r="D146" s="145" t="s">
        <v>177</v>
      </c>
      <c r="E146" s="146" t="s">
        <v>1311</v>
      </c>
      <c r="F146" s="147" t="s">
        <v>1312</v>
      </c>
      <c r="G146" s="148" t="s">
        <v>209</v>
      </c>
      <c r="H146" s="149">
        <v>32.159999999999997</v>
      </c>
      <c r="I146" s="150">
        <v>6.8</v>
      </c>
      <c r="J146" s="150">
        <f>ROUND(I146*H146,2)</f>
        <v>218.69</v>
      </c>
      <c r="K146" s="151"/>
      <c r="L146" s="27"/>
      <c r="M146" s="168" t="s">
        <v>1</v>
      </c>
      <c r="N146" s="169" t="s">
        <v>35</v>
      </c>
      <c r="O146" s="170">
        <v>1.2889999999999999</v>
      </c>
      <c r="P146" s="170">
        <f>O146*H146</f>
        <v>41.454239999999992</v>
      </c>
      <c r="Q146" s="170">
        <v>0</v>
      </c>
      <c r="R146" s="170">
        <f>Q146*H146</f>
        <v>0</v>
      </c>
      <c r="S146" s="170">
        <v>0</v>
      </c>
      <c r="T146" s="171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181</v>
      </c>
      <c r="AT146" s="156" t="s">
        <v>177</v>
      </c>
      <c r="AU146" s="156" t="s">
        <v>182</v>
      </c>
      <c r="AY146" s="14" t="s">
        <v>175</v>
      </c>
      <c r="BE146" s="157">
        <f>IF(N146="základná",J146,0)</f>
        <v>0</v>
      </c>
      <c r="BF146" s="157">
        <f>IF(N146="znížená",J146,0)</f>
        <v>218.69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4" t="s">
        <v>182</v>
      </c>
      <c r="BK146" s="157">
        <f>ROUND(I146*H146,2)</f>
        <v>218.69</v>
      </c>
      <c r="BL146" s="14" t="s">
        <v>181</v>
      </c>
      <c r="BM146" s="156" t="s">
        <v>250</v>
      </c>
    </row>
    <row r="147" spans="1:65" s="2" customFormat="1" ht="6.9" customHeight="1">
      <c r="A147" s="26"/>
      <c r="B147" s="44"/>
      <c r="C147" s="45"/>
      <c r="D147" s="45"/>
      <c r="E147" s="45"/>
      <c r="F147" s="45"/>
      <c r="G147" s="45"/>
      <c r="H147" s="45"/>
      <c r="I147" s="45"/>
      <c r="J147" s="45"/>
      <c r="K147" s="45"/>
      <c r="L147" s="27"/>
      <c r="M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</row>
  </sheetData>
  <autoFilter ref="C120:K146" xr:uid="{00000000-0009-0000-0000-000018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BM149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126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1342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ROUND(J121, 2)</f>
        <v>11888.65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ROUND((SUM(BE121:BE148)),  2)</f>
        <v>0</v>
      </c>
      <c r="G33" s="98"/>
      <c r="H33" s="98"/>
      <c r="I33" s="99">
        <v>0.2</v>
      </c>
      <c r="J33" s="97">
        <f>ROUND(((SUM(BE121:BE148))*I33),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ROUND((SUM(BF121:BF148)),  2)</f>
        <v>11888.65</v>
      </c>
      <c r="G34" s="26"/>
      <c r="H34" s="26"/>
      <c r="I34" s="101">
        <v>0.2</v>
      </c>
      <c r="J34" s="100">
        <f>ROUND(((SUM(BF121:BF148))*I34),  2)</f>
        <v>2377.73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ROUND((SUM(BG121:BG148)),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ROUND((SUM(BH121:BH148)),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ROUND((SUM(BI121:BI148)),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14266.38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SO-09A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J121</f>
        <v>11888.65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139</v>
      </c>
      <c r="E97" s="115"/>
      <c r="F97" s="115"/>
      <c r="G97" s="115"/>
      <c r="H97" s="115"/>
      <c r="I97" s="115"/>
      <c r="J97" s="116">
        <f>J122</f>
        <v>11888.65</v>
      </c>
      <c r="L97" s="113"/>
    </row>
    <row r="98" spans="1:31" s="10" customFormat="1" ht="19.95" hidden="1" customHeight="1">
      <c r="B98" s="117"/>
      <c r="D98" s="118" t="s">
        <v>140</v>
      </c>
      <c r="E98" s="119"/>
      <c r="F98" s="119"/>
      <c r="G98" s="119"/>
      <c r="H98" s="119"/>
      <c r="I98" s="119"/>
      <c r="J98" s="120">
        <f>J123</f>
        <v>2423.0700000000002</v>
      </c>
      <c r="L98" s="117"/>
    </row>
    <row r="99" spans="1:31" s="10" customFormat="1" ht="19.95" hidden="1" customHeight="1">
      <c r="B99" s="117"/>
      <c r="D99" s="118" t="s">
        <v>141</v>
      </c>
      <c r="E99" s="119"/>
      <c r="F99" s="119"/>
      <c r="G99" s="119"/>
      <c r="H99" s="119"/>
      <c r="I99" s="119"/>
      <c r="J99" s="120">
        <f>J132</f>
        <v>289.58</v>
      </c>
      <c r="L99" s="117"/>
    </row>
    <row r="100" spans="1:31" s="10" customFormat="1" ht="19.95" hidden="1" customHeight="1">
      <c r="B100" s="117"/>
      <c r="D100" s="118" t="s">
        <v>635</v>
      </c>
      <c r="E100" s="119"/>
      <c r="F100" s="119"/>
      <c r="G100" s="119"/>
      <c r="H100" s="119"/>
      <c r="I100" s="119"/>
      <c r="J100" s="120">
        <f>J135</f>
        <v>9039.84</v>
      </c>
      <c r="L100" s="117"/>
    </row>
    <row r="101" spans="1:31" s="10" customFormat="1" ht="19.95" hidden="1" customHeight="1">
      <c r="B101" s="117"/>
      <c r="D101" s="118" t="s">
        <v>146</v>
      </c>
      <c r="E101" s="119"/>
      <c r="F101" s="119"/>
      <c r="G101" s="119"/>
      <c r="H101" s="119"/>
      <c r="I101" s="119"/>
      <c r="J101" s="120">
        <f>J147</f>
        <v>136.16</v>
      </c>
      <c r="L101" s="117"/>
    </row>
    <row r="102" spans="1:31" s="2" customFormat="1" ht="21.75" hidden="1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" hidden="1" customHeight="1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ht="10.199999999999999" hidden="1"/>
    <row r="105" spans="1:31" ht="10.199999999999999" hidden="1"/>
    <row r="106" spans="1:31" ht="10.199999999999999" hidden="1"/>
    <row r="107" spans="1:31" s="2" customFormat="1" ht="6.9" customHeight="1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" customHeight="1">
      <c r="A108" s="26"/>
      <c r="B108" s="27"/>
      <c r="C108" s="18" t="s">
        <v>161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11" t="str">
        <f>E7</f>
        <v>Prestúpne Bývanie JELKA</v>
      </c>
      <c r="F111" s="212"/>
      <c r="G111" s="212"/>
      <c r="H111" s="212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132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7" t="str">
        <f>E9</f>
        <v>SO-09A - Rozpočet</v>
      </c>
      <c r="F113" s="213"/>
      <c r="G113" s="213"/>
      <c r="H113" s="213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17</v>
      </c>
      <c r="D115" s="26"/>
      <c r="E115" s="26"/>
      <c r="F115" s="21" t="str">
        <f>F12</f>
        <v xml:space="preserve"> </v>
      </c>
      <c r="G115" s="26"/>
      <c r="H115" s="26"/>
      <c r="I115" s="23" t="s">
        <v>19</v>
      </c>
      <c r="J115" s="52" t="str">
        <f>IF(J12="","",J12)</f>
        <v>1. 3. 2022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15" customHeight="1">
      <c r="A117" s="26"/>
      <c r="B117" s="27"/>
      <c r="C117" s="23" t="s">
        <v>21</v>
      </c>
      <c r="D117" s="26"/>
      <c r="E117" s="26"/>
      <c r="F117" s="21" t="str">
        <f>E15</f>
        <v xml:space="preserve"> </v>
      </c>
      <c r="G117" s="26"/>
      <c r="H117" s="26"/>
      <c r="I117" s="23" t="s">
        <v>25</v>
      </c>
      <c r="J117" s="24" t="str">
        <f>E21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15" customHeight="1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27</v>
      </c>
      <c r="J118" s="24" t="str">
        <f>E24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1"/>
      <c r="B120" s="122"/>
      <c r="C120" s="123" t="s">
        <v>162</v>
      </c>
      <c r="D120" s="124" t="s">
        <v>54</v>
      </c>
      <c r="E120" s="124" t="s">
        <v>50</v>
      </c>
      <c r="F120" s="124" t="s">
        <v>51</v>
      </c>
      <c r="G120" s="124" t="s">
        <v>163</v>
      </c>
      <c r="H120" s="124" t="s">
        <v>164</v>
      </c>
      <c r="I120" s="124" t="s">
        <v>165</v>
      </c>
      <c r="J120" s="125" t="s">
        <v>136</v>
      </c>
      <c r="K120" s="126" t="s">
        <v>166</v>
      </c>
      <c r="L120" s="127"/>
      <c r="M120" s="59" t="s">
        <v>1</v>
      </c>
      <c r="N120" s="60" t="s">
        <v>33</v>
      </c>
      <c r="O120" s="60" t="s">
        <v>167</v>
      </c>
      <c r="P120" s="60" t="s">
        <v>168</v>
      </c>
      <c r="Q120" s="60" t="s">
        <v>169</v>
      </c>
      <c r="R120" s="60" t="s">
        <v>170</v>
      </c>
      <c r="S120" s="60" t="s">
        <v>171</v>
      </c>
      <c r="T120" s="61" t="s">
        <v>172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8" customHeight="1">
      <c r="A121" s="26"/>
      <c r="B121" s="27"/>
      <c r="C121" s="66" t="s">
        <v>137</v>
      </c>
      <c r="D121" s="26"/>
      <c r="E121" s="26"/>
      <c r="F121" s="26"/>
      <c r="G121" s="26"/>
      <c r="H121" s="26"/>
      <c r="I121" s="26"/>
      <c r="J121" s="128">
        <f>BK121</f>
        <v>11888.65</v>
      </c>
      <c r="K121" s="26"/>
      <c r="L121" s="27"/>
      <c r="M121" s="62"/>
      <c r="N121" s="53"/>
      <c r="O121" s="63"/>
      <c r="P121" s="129">
        <f>P122</f>
        <v>340.75615991999996</v>
      </c>
      <c r="Q121" s="63"/>
      <c r="R121" s="129">
        <f>R122</f>
        <v>30.944881080767999</v>
      </c>
      <c r="S121" s="63"/>
      <c r="T121" s="130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68</v>
      </c>
      <c r="AU121" s="14" t="s">
        <v>138</v>
      </c>
      <c r="BK121" s="131">
        <f>BK122</f>
        <v>11888.65</v>
      </c>
    </row>
    <row r="122" spans="1:65" s="12" customFormat="1" ht="25.95" customHeight="1">
      <c r="B122" s="132"/>
      <c r="D122" s="133" t="s">
        <v>68</v>
      </c>
      <c r="E122" s="134" t="s">
        <v>173</v>
      </c>
      <c r="F122" s="134" t="s">
        <v>174</v>
      </c>
      <c r="J122" s="135">
        <f>BK122</f>
        <v>11888.65</v>
      </c>
      <c r="L122" s="132"/>
      <c r="M122" s="136"/>
      <c r="N122" s="137"/>
      <c r="O122" s="137"/>
      <c r="P122" s="138">
        <f>P123+P132+P135+P147</f>
        <v>340.75615991999996</v>
      </c>
      <c r="Q122" s="137"/>
      <c r="R122" s="138">
        <f>R123+R132+R135+R147</f>
        <v>30.944881080767999</v>
      </c>
      <c r="S122" s="137"/>
      <c r="T122" s="139">
        <f>T123+T132+T135+T147</f>
        <v>0</v>
      </c>
      <c r="AR122" s="133" t="s">
        <v>77</v>
      </c>
      <c r="AT122" s="140" t="s">
        <v>68</v>
      </c>
      <c r="AU122" s="140" t="s">
        <v>69</v>
      </c>
      <c r="AY122" s="133" t="s">
        <v>175</v>
      </c>
      <c r="BK122" s="141">
        <f>BK123+BK132+BK135+BK147</f>
        <v>11888.65</v>
      </c>
    </row>
    <row r="123" spans="1:65" s="12" customFormat="1" ht="22.8" customHeight="1">
      <c r="B123" s="132"/>
      <c r="D123" s="133" t="s">
        <v>68</v>
      </c>
      <c r="E123" s="142" t="s">
        <v>77</v>
      </c>
      <c r="F123" s="142" t="s">
        <v>176</v>
      </c>
      <c r="J123" s="143">
        <f>BK123</f>
        <v>2423.0700000000002</v>
      </c>
      <c r="L123" s="132"/>
      <c r="M123" s="136"/>
      <c r="N123" s="137"/>
      <c r="O123" s="137"/>
      <c r="P123" s="138">
        <f>SUM(P124:P131)</f>
        <v>266.00933499999996</v>
      </c>
      <c r="Q123" s="137"/>
      <c r="R123" s="138">
        <f>SUM(R124:R131)</f>
        <v>18.143999999999998</v>
      </c>
      <c r="S123" s="137"/>
      <c r="T123" s="139">
        <f>SUM(T124:T131)</f>
        <v>0</v>
      </c>
      <c r="AR123" s="133" t="s">
        <v>77</v>
      </c>
      <c r="AT123" s="140" t="s">
        <v>68</v>
      </c>
      <c r="AU123" s="140" t="s">
        <v>77</v>
      </c>
      <c r="AY123" s="133" t="s">
        <v>175</v>
      </c>
      <c r="BK123" s="141">
        <f>SUM(BK124:BK131)</f>
        <v>2423.0700000000002</v>
      </c>
    </row>
    <row r="124" spans="1:65" s="2" customFormat="1" ht="21.75" customHeight="1">
      <c r="A124" s="26"/>
      <c r="B124" s="144"/>
      <c r="C124" s="145" t="s">
        <v>77</v>
      </c>
      <c r="D124" s="145" t="s">
        <v>177</v>
      </c>
      <c r="E124" s="146" t="s">
        <v>183</v>
      </c>
      <c r="F124" s="147" t="s">
        <v>184</v>
      </c>
      <c r="G124" s="148" t="s">
        <v>180</v>
      </c>
      <c r="H124" s="149">
        <v>40.823999999999998</v>
      </c>
      <c r="I124" s="150">
        <v>15.81</v>
      </c>
      <c r="J124" s="150">
        <f t="shared" ref="J124:J131" si="0">ROUND(I124*H124,2)</f>
        <v>645.42999999999995</v>
      </c>
      <c r="K124" s="151"/>
      <c r="L124" s="27"/>
      <c r="M124" s="152" t="s">
        <v>1</v>
      </c>
      <c r="N124" s="153" t="s">
        <v>35</v>
      </c>
      <c r="O124" s="154">
        <v>2.5139999999999998</v>
      </c>
      <c r="P124" s="154">
        <f t="shared" ref="P124:P131" si="1">O124*H124</f>
        <v>102.63153599999998</v>
      </c>
      <c r="Q124" s="154">
        <v>0</v>
      </c>
      <c r="R124" s="154">
        <f t="shared" ref="R124:R131" si="2">Q124*H124</f>
        <v>0</v>
      </c>
      <c r="S124" s="154">
        <v>0</v>
      </c>
      <c r="T124" s="155">
        <f t="shared" ref="T124:T131" si="3"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181</v>
      </c>
      <c r="AT124" s="156" t="s">
        <v>177</v>
      </c>
      <c r="AU124" s="156" t="s">
        <v>182</v>
      </c>
      <c r="AY124" s="14" t="s">
        <v>175</v>
      </c>
      <c r="BE124" s="157">
        <f t="shared" ref="BE124:BE131" si="4">IF(N124="základná",J124,0)</f>
        <v>0</v>
      </c>
      <c r="BF124" s="157">
        <f t="shared" ref="BF124:BF131" si="5">IF(N124="znížená",J124,0)</f>
        <v>645.42999999999995</v>
      </c>
      <c r="BG124" s="157">
        <f t="shared" ref="BG124:BG131" si="6">IF(N124="zákl. prenesená",J124,0)</f>
        <v>0</v>
      </c>
      <c r="BH124" s="157">
        <f t="shared" ref="BH124:BH131" si="7">IF(N124="zníž. prenesená",J124,0)</f>
        <v>0</v>
      </c>
      <c r="BI124" s="157">
        <f t="shared" ref="BI124:BI131" si="8">IF(N124="nulová",J124,0)</f>
        <v>0</v>
      </c>
      <c r="BJ124" s="14" t="s">
        <v>182</v>
      </c>
      <c r="BK124" s="157">
        <f t="shared" ref="BK124:BK131" si="9">ROUND(I124*H124,2)</f>
        <v>645.42999999999995</v>
      </c>
      <c r="BL124" s="14" t="s">
        <v>181</v>
      </c>
      <c r="BM124" s="156" t="s">
        <v>182</v>
      </c>
    </row>
    <row r="125" spans="1:65" s="2" customFormat="1" ht="37.799999999999997" customHeight="1">
      <c r="A125" s="26"/>
      <c r="B125" s="144"/>
      <c r="C125" s="145" t="s">
        <v>182</v>
      </c>
      <c r="D125" s="145" t="s">
        <v>177</v>
      </c>
      <c r="E125" s="146" t="s">
        <v>186</v>
      </c>
      <c r="F125" s="147" t="s">
        <v>187</v>
      </c>
      <c r="G125" s="148" t="s">
        <v>180</v>
      </c>
      <c r="H125" s="149">
        <v>40.823999999999998</v>
      </c>
      <c r="I125" s="150">
        <v>7.15</v>
      </c>
      <c r="J125" s="150">
        <f t="shared" si="0"/>
        <v>291.89</v>
      </c>
      <c r="K125" s="151"/>
      <c r="L125" s="27"/>
      <c r="M125" s="152" t="s">
        <v>1</v>
      </c>
      <c r="N125" s="153" t="s">
        <v>35</v>
      </c>
      <c r="O125" s="154">
        <v>0.61299999999999999</v>
      </c>
      <c r="P125" s="154">
        <f t="shared" si="1"/>
        <v>25.025112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181</v>
      </c>
      <c r="AT125" s="156" t="s">
        <v>177</v>
      </c>
      <c r="AU125" s="156" t="s">
        <v>182</v>
      </c>
      <c r="AY125" s="14" t="s">
        <v>175</v>
      </c>
      <c r="BE125" s="157">
        <f t="shared" si="4"/>
        <v>0</v>
      </c>
      <c r="BF125" s="157">
        <f t="shared" si="5"/>
        <v>291.89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182</v>
      </c>
      <c r="BK125" s="157">
        <f t="shared" si="9"/>
        <v>291.89</v>
      </c>
      <c r="BL125" s="14" t="s">
        <v>181</v>
      </c>
      <c r="BM125" s="156" t="s">
        <v>181</v>
      </c>
    </row>
    <row r="126" spans="1:65" s="2" customFormat="1" ht="16.5" customHeight="1">
      <c r="A126" s="26"/>
      <c r="B126" s="144"/>
      <c r="C126" s="145" t="s">
        <v>185</v>
      </c>
      <c r="D126" s="145" t="s">
        <v>177</v>
      </c>
      <c r="E126" s="146" t="s">
        <v>1343</v>
      </c>
      <c r="F126" s="147" t="s">
        <v>1344</v>
      </c>
      <c r="G126" s="148" t="s">
        <v>180</v>
      </c>
      <c r="H126" s="149">
        <v>49.459000000000003</v>
      </c>
      <c r="I126" s="150">
        <v>14.68</v>
      </c>
      <c r="J126" s="150">
        <f t="shared" si="0"/>
        <v>726.06</v>
      </c>
      <c r="K126" s="151"/>
      <c r="L126" s="27"/>
      <c r="M126" s="152" t="s">
        <v>1</v>
      </c>
      <c r="N126" s="153" t="s">
        <v>35</v>
      </c>
      <c r="O126" s="154">
        <v>1.744</v>
      </c>
      <c r="P126" s="154">
        <f t="shared" si="1"/>
        <v>86.256495999999999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181</v>
      </c>
      <c r="AT126" s="156" t="s">
        <v>177</v>
      </c>
      <c r="AU126" s="156" t="s">
        <v>182</v>
      </c>
      <c r="AY126" s="14" t="s">
        <v>175</v>
      </c>
      <c r="BE126" s="157">
        <f t="shared" si="4"/>
        <v>0</v>
      </c>
      <c r="BF126" s="157">
        <f t="shared" si="5"/>
        <v>726.06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182</v>
      </c>
      <c r="BK126" s="157">
        <f t="shared" si="9"/>
        <v>726.06</v>
      </c>
      <c r="BL126" s="14" t="s">
        <v>181</v>
      </c>
      <c r="BM126" s="156" t="s">
        <v>188</v>
      </c>
    </row>
    <row r="127" spans="1:65" s="2" customFormat="1" ht="24.15" customHeight="1">
      <c r="A127" s="26"/>
      <c r="B127" s="144"/>
      <c r="C127" s="145" t="s">
        <v>181</v>
      </c>
      <c r="D127" s="145" t="s">
        <v>177</v>
      </c>
      <c r="E127" s="146" t="s">
        <v>1259</v>
      </c>
      <c r="F127" s="147" t="s">
        <v>1260</v>
      </c>
      <c r="G127" s="148" t="s">
        <v>180</v>
      </c>
      <c r="H127" s="149">
        <v>49.459000000000003</v>
      </c>
      <c r="I127" s="150">
        <v>5.22</v>
      </c>
      <c r="J127" s="150">
        <f t="shared" si="0"/>
        <v>258.18</v>
      </c>
      <c r="K127" s="151"/>
      <c r="L127" s="27"/>
      <c r="M127" s="152" t="s">
        <v>1</v>
      </c>
      <c r="N127" s="153" t="s">
        <v>35</v>
      </c>
      <c r="O127" s="154">
        <v>0.44700000000000001</v>
      </c>
      <c r="P127" s="154">
        <f t="shared" si="1"/>
        <v>22.108173000000001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181</v>
      </c>
      <c r="AT127" s="156" t="s">
        <v>177</v>
      </c>
      <c r="AU127" s="156" t="s">
        <v>182</v>
      </c>
      <c r="AY127" s="14" t="s">
        <v>175</v>
      </c>
      <c r="BE127" s="157">
        <f t="shared" si="4"/>
        <v>0</v>
      </c>
      <c r="BF127" s="157">
        <f t="shared" si="5"/>
        <v>258.18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182</v>
      </c>
      <c r="BK127" s="157">
        <f t="shared" si="9"/>
        <v>258.18</v>
      </c>
      <c r="BL127" s="14" t="s">
        <v>181</v>
      </c>
      <c r="BM127" s="156" t="s">
        <v>191</v>
      </c>
    </row>
    <row r="128" spans="1:65" s="2" customFormat="1" ht="33" customHeight="1">
      <c r="A128" s="26"/>
      <c r="B128" s="144"/>
      <c r="C128" s="145" t="s">
        <v>192</v>
      </c>
      <c r="D128" s="145" t="s">
        <v>177</v>
      </c>
      <c r="E128" s="146" t="s">
        <v>1320</v>
      </c>
      <c r="F128" s="147" t="s">
        <v>1321</v>
      </c>
      <c r="G128" s="148" t="s">
        <v>180</v>
      </c>
      <c r="H128" s="149">
        <v>53.932000000000002</v>
      </c>
      <c r="I128" s="150">
        <v>2.69</v>
      </c>
      <c r="J128" s="150">
        <f t="shared" si="0"/>
        <v>145.08000000000001</v>
      </c>
      <c r="K128" s="151"/>
      <c r="L128" s="27"/>
      <c r="M128" s="152" t="s">
        <v>1</v>
      </c>
      <c r="N128" s="153" t="s">
        <v>35</v>
      </c>
      <c r="O128" s="154">
        <v>0.22900000000000001</v>
      </c>
      <c r="P128" s="154">
        <f t="shared" si="1"/>
        <v>12.350428000000001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181</v>
      </c>
      <c r="AT128" s="156" t="s">
        <v>177</v>
      </c>
      <c r="AU128" s="156" t="s">
        <v>182</v>
      </c>
      <c r="AY128" s="14" t="s">
        <v>175</v>
      </c>
      <c r="BE128" s="157">
        <f t="shared" si="4"/>
        <v>0</v>
      </c>
      <c r="BF128" s="157">
        <f t="shared" si="5"/>
        <v>145.08000000000001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182</v>
      </c>
      <c r="BK128" s="157">
        <f t="shared" si="9"/>
        <v>145.08000000000001</v>
      </c>
      <c r="BL128" s="14" t="s">
        <v>181</v>
      </c>
      <c r="BM128" s="156" t="s">
        <v>195</v>
      </c>
    </row>
    <row r="129" spans="1:65" s="2" customFormat="1" ht="24.15" customHeight="1">
      <c r="A129" s="26"/>
      <c r="B129" s="144"/>
      <c r="C129" s="145" t="s">
        <v>188</v>
      </c>
      <c r="D129" s="145" t="s">
        <v>177</v>
      </c>
      <c r="E129" s="146" t="s">
        <v>643</v>
      </c>
      <c r="F129" s="147" t="s">
        <v>644</v>
      </c>
      <c r="G129" s="148" t="s">
        <v>180</v>
      </c>
      <c r="H129" s="149">
        <v>11.34</v>
      </c>
      <c r="I129" s="150">
        <v>13.32</v>
      </c>
      <c r="J129" s="150">
        <f t="shared" si="0"/>
        <v>151.05000000000001</v>
      </c>
      <c r="K129" s="151"/>
      <c r="L129" s="27"/>
      <c r="M129" s="152" t="s">
        <v>1</v>
      </c>
      <c r="N129" s="153" t="s">
        <v>35</v>
      </c>
      <c r="O129" s="154">
        <v>1.5009999999999999</v>
      </c>
      <c r="P129" s="154">
        <f t="shared" si="1"/>
        <v>17.021339999999999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181</v>
      </c>
      <c r="AT129" s="156" t="s">
        <v>177</v>
      </c>
      <c r="AU129" s="156" t="s">
        <v>182</v>
      </c>
      <c r="AY129" s="14" t="s">
        <v>175</v>
      </c>
      <c r="BE129" s="157">
        <f t="shared" si="4"/>
        <v>0</v>
      </c>
      <c r="BF129" s="157">
        <f t="shared" si="5"/>
        <v>151.05000000000001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182</v>
      </c>
      <c r="BK129" s="157">
        <f t="shared" si="9"/>
        <v>151.05000000000001</v>
      </c>
      <c r="BL129" s="14" t="s">
        <v>181</v>
      </c>
      <c r="BM129" s="156" t="s">
        <v>198</v>
      </c>
    </row>
    <row r="130" spans="1:65" s="2" customFormat="1" ht="21.75" customHeight="1">
      <c r="A130" s="26"/>
      <c r="B130" s="144"/>
      <c r="C130" s="158" t="s">
        <v>199</v>
      </c>
      <c r="D130" s="158" t="s">
        <v>285</v>
      </c>
      <c r="E130" s="159" t="s">
        <v>1345</v>
      </c>
      <c r="F130" s="160" t="s">
        <v>1346</v>
      </c>
      <c r="G130" s="161" t="s">
        <v>209</v>
      </c>
      <c r="H130" s="162">
        <v>18.143999999999998</v>
      </c>
      <c r="I130" s="163">
        <v>10.64</v>
      </c>
      <c r="J130" s="163">
        <f t="shared" si="0"/>
        <v>193.05</v>
      </c>
      <c r="K130" s="164"/>
      <c r="L130" s="165"/>
      <c r="M130" s="166" t="s">
        <v>1</v>
      </c>
      <c r="N130" s="167" t="s">
        <v>35</v>
      </c>
      <c r="O130" s="154">
        <v>0</v>
      </c>
      <c r="P130" s="154">
        <f t="shared" si="1"/>
        <v>0</v>
      </c>
      <c r="Q130" s="154">
        <v>1</v>
      </c>
      <c r="R130" s="154">
        <f t="shared" si="2"/>
        <v>18.143999999999998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191</v>
      </c>
      <c r="AT130" s="156" t="s">
        <v>285</v>
      </c>
      <c r="AU130" s="156" t="s">
        <v>182</v>
      </c>
      <c r="AY130" s="14" t="s">
        <v>175</v>
      </c>
      <c r="BE130" s="157">
        <f t="shared" si="4"/>
        <v>0</v>
      </c>
      <c r="BF130" s="157">
        <f t="shared" si="5"/>
        <v>193.05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182</v>
      </c>
      <c r="BK130" s="157">
        <f t="shared" si="9"/>
        <v>193.05</v>
      </c>
      <c r="BL130" s="14" t="s">
        <v>181</v>
      </c>
      <c r="BM130" s="156" t="s">
        <v>202</v>
      </c>
    </row>
    <row r="131" spans="1:65" s="2" customFormat="1" ht="21.75" customHeight="1">
      <c r="A131" s="26"/>
      <c r="B131" s="144"/>
      <c r="C131" s="145" t="s">
        <v>191</v>
      </c>
      <c r="D131" s="145" t="s">
        <v>177</v>
      </c>
      <c r="E131" s="146" t="s">
        <v>1324</v>
      </c>
      <c r="F131" s="147" t="s">
        <v>1325</v>
      </c>
      <c r="G131" s="148" t="s">
        <v>231</v>
      </c>
      <c r="H131" s="149">
        <v>36.25</v>
      </c>
      <c r="I131" s="150">
        <v>0.34</v>
      </c>
      <c r="J131" s="150">
        <f t="shared" si="0"/>
        <v>12.33</v>
      </c>
      <c r="K131" s="151"/>
      <c r="L131" s="27"/>
      <c r="M131" s="152" t="s">
        <v>1</v>
      </c>
      <c r="N131" s="153" t="s">
        <v>35</v>
      </c>
      <c r="O131" s="154">
        <v>1.7000000000000001E-2</v>
      </c>
      <c r="P131" s="154">
        <f t="shared" si="1"/>
        <v>0.61625000000000008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181</v>
      </c>
      <c r="AT131" s="156" t="s">
        <v>177</v>
      </c>
      <c r="AU131" s="156" t="s">
        <v>182</v>
      </c>
      <c r="AY131" s="14" t="s">
        <v>175</v>
      </c>
      <c r="BE131" s="157">
        <f t="shared" si="4"/>
        <v>0</v>
      </c>
      <c r="BF131" s="157">
        <f t="shared" si="5"/>
        <v>12.33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182</v>
      </c>
      <c r="BK131" s="157">
        <f t="shared" si="9"/>
        <v>12.33</v>
      </c>
      <c r="BL131" s="14" t="s">
        <v>181</v>
      </c>
      <c r="BM131" s="156" t="s">
        <v>205</v>
      </c>
    </row>
    <row r="132" spans="1:65" s="12" customFormat="1" ht="22.8" customHeight="1">
      <c r="B132" s="132"/>
      <c r="D132" s="133" t="s">
        <v>68</v>
      </c>
      <c r="E132" s="142" t="s">
        <v>182</v>
      </c>
      <c r="F132" s="142" t="s">
        <v>211</v>
      </c>
      <c r="J132" s="143">
        <f>BK132</f>
        <v>289.58</v>
      </c>
      <c r="L132" s="132"/>
      <c r="M132" s="136"/>
      <c r="N132" s="137"/>
      <c r="O132" s="137"/>
      <c r="P132" s="138">
        <f>SUM(P133:P134)</f>
        <v>4.4440099200000001</v>
      </c>
      <c r="Q132" s="137"/>
      <c r="R132" s="138">
        <f>SUM(R133:R134)</f>
        <v>11.052484224768</v>
      </c>
      <c r="S132" s="137"/>
      <c r="T132" s="139">
        <f>SUM(T133:T134)</f>
        <v>0</v>
      </c>
      <c r="AR132" s="133" t="s">
        <v>77</v>
      </c>
      <c r="AT132" s="140" t="s">
        <v>68</v>
      </c>
      <c r="AU132" s="140" t="s">
        <v>77</v>
      </c>
      <c r="AY132" s="133" t="s">
        <v>175</v>
      </c>
      <c r="BK132" s="141">
        <f>SUM(BK133:BK134)</f>
        <v>289.58</v>
      </c>
    </row>
    <row r="133" spans="1:65" s="2" customFormat="1" ht="16.5" customHeight="1">
      <c r="A133" s="26"/>
      <c r="B133" s="144"/>
      <c r="C133" s="145" t="s">
        <v>206</v>
      </c>
      <c r="D133" s="145" t="s">
        <v>177</v>
      </c>
      <c r="E133" s="146" t="s">
        <v>1347</v>
      </c>
      <c r="F133" s="147" t="s">
        <v>241</v>
      </c>
      <c r="G133" s="148" t="s">
        <v>180</v>
      </c>
      <c r="H133" s="149">
        <v>2.5920000000000001</v>
      </c>
      <c r="I133" s="150">
        <v>76.66</v>
      </c>
      <c r="J133" s="150">
        <f>ROUND(I133*H133,2)</f>
        <v>198.7</v>
      </c>
      <c r="K133" s="151"/>
      <c r="L133" s="27"/>
      <c r="M133" s="152" t="s">
        <v>1</v>
      </c>
      <c r="N133" s="153" t="s">
        <v>35</v>
      </c>
      <c r="O133" s="154">
        <v>0.61770999999999998</v>
      </c>
      <c r="P133" s="154">
        <f>O133*H133</f>
        <v>1.6011043199999999</v>
      </c>
      <c r="Q133" s="154">
        <v>2.1940757039999998</v>
      </c>
      <c r="R133" s="154">
        <f>Q133*H133</f>
        <v>5.687044224768</v>
      </c>
      <c r="S133" s="154">
        <v>0</v>
      </c>
      <c r="T133" s="15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181</v>
      </c>
      <c r="AT133" s="156" t="s">
        <v>177</v>
      </c>
      <c r="AU133" s="156" t="s">
        <v>182</v>
      </c>
      <c r="AY133" s="14" t="s">
        <v>175</v>
      </c>
      <c r="BE133" s="157">
        <f>IF(N133="základná",J133,0)</f>
        <v>0</v>
      </c>
      <c r="BF133" s="157">
        <f>IF(N133="znížená",J133,0)</f>
        <v>198.7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4" t="s">
        <v>182</v>
      </c>
      <c r="BK133" s="157">
        <f>ROUND(I133*H133,2)</f>
        <v>198.7</v>
      </c>
      <c r="BL133" s="14" t="s">
        <v>181</v>
      </c>
      <c r="BM133" s="156" t="s">
        <v>210</v>
      </c>
    </row>
    <row r="134" spans="1:65" s="2" customFormat="1" ht="24.15" customHeight="1">
      <c r="A134" s="26"/>
      <c r="B134" s="144"/>
      <c r="C134" s="145" t="s">
        <v>195</v>
      </c>
      <c r="D134" s="145" t="s">
        <v>177</v>
      </c>
      <c r="E134" s="146" t="s">
        <v>212</v>
      </c>
      <c r="F134" s="147" t="s">
        <v>213</v>
      </c>
      <c r="G134" s="148" t="s">
        <v>180</v>
      </c>
      <c r="H134" s="149">
        <v>2.5920000000000001</v>
      </c>
      <c r="I134" s="150">
        <v>35.06</v>
      </c>
      <c r="J134" s="150">
        <f>ROUND(I134*H134,2)</f>
        <v>90.88</v>
      </c>
      <c r="K134" s="151"/>
      <c r="L134" s="27"/>
      <c r="M134" s="152" t="s">
        <v>1</v>
      </c>
      <c r="N134" s="153" t="s">
        <v>35</v>
      </c>
      <c r="O134" s="154">
        <v>1.0968</v>
      </c>
      <c r="P134" s="154">
        <f>O134*H134</f>
        <v>2.8429055999999999</v>
      </c>
      <c r="Q134" s="154">
        <v>2.0699999999999998</v>
      </c>
      <c r="R134" s="154">
        <f>Q134*H134</f>
        <v>5.3654399999999995</v>
      </c>
      <c r="S134" s="154">
        <v>0</v>
      </c>
      <c r="T134" s="155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181</v>
      </c>
      <c r="AT134" s="156" t="s">
        <v>177</v>
      </c>
      <c r="AU134" s="156" t="s">
        <v>182</v>
      </c>
      <c r="AY134" s="14" t="s">
        <v>175</v>
      </c>
      <c r="BE134" s="157">
        <f>IF(N134="základná",J134,0)</f>
        <v>0</v>
      </c>
      <c r="BF134" s="157">
        <f>IF(N134="znížená",J134,0)</f>
        <v>90.88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4" t="s">
        <v>182</v>
      </c>
      <c r="BK134" s="157">
        <f>ROUND(I134*H134,2)</f>
        <v>90.88</v>
      </c>
      <c r="BL134" s="14" t="s">
        <v>181</v>
      </c>
      <c r="BM134" s="156" t="s">
        <v>7</v>
      </c>
    </row>
    <row r="135" spans="1:65" s="12" customFormat="1" ht="22.8" customHeight="1">
      <c r="B135" s="132"/>
      <c r="D135" s="133" t="s">
        <v>68</v>
      </c>
      <c r="E135" s="142" t="s">
        <v>191</v>
      </c>
      <c r="F135" s="142" t="s">
        <v>645</v>
      </c>
      <c r="J135" s="143">
        <f>BK135</f>
        <v>9039.84</v>
      </c>
      <c r="L135" s="132"/>
      <c r="M135" s="136"/>
      <c r="N135" s="137"/>
      <c r="O135" s="137"/>
      <c r="P135" s="138">
        <f>SUM(P136:P146)</f>
        <v>30.414710000000003</v>
      </c>
      <c r="Q135" s="137"/>
      <c r="R135" s="138">
        <f>SUM(R136:R146)</f>
        <v>1.7483968560000003</v>
      </c>
      <c r="S135" s="137"/>
      <c r="T135" s="139">
        <f>SUM(T136:T146)</f>
        <v>0</v>
      </c>
      <c r="AR135" s="133" t="s">
        <v>77</v>
      </c>
      <c r="AT135" s="140" t="s">
        <v>68</v>
      </c>
      <c r="AU135" s="140" t="s">
        <v>77</v>
      </c>
      <c r="AY135" s="133" t="s">
        <v>175</v>
      </c>
      <c r="BK135" s="141">
        <f>SUM(BK136:BK146)</f>
        <v>9039.84</v>
      </c>
    </row>
    <row r="136" spans="1:65" s="2" customFormat="1" ht="24.15" customHeight="1">
      <c r="A136" s="26"/>
      <c r="B136" s="144"/>
      <c r="C136" s="145" t="s">
        <v>214</v>
      </c>
      <c r="D136" s="145" t="s">
        <v>177</v>
      </c>
      <c r="E136" s="146" t="s">
        <v>650</v>
      </c>
      <c r="F136" s="147" t="s">
        <v>651</v>
      </c>
      <c r="G136" s="148" t="s">
        <v>314</v>
      </c>
      <c r="H136" s="149">
        <v>37.799999999999997</v>
      </c>
      <c r="I136" s="150">
        <v>0.64</v>
      </c>
      <c r="J136" s="150">
        <f t="shared" ref="J136:J146" si="10">ROUND(I136*H136,2)</f>
        <v>24.19</v>
      </c>
      <c r="K136" s="151"/>
      <c r="L136" s="27"/>
      <c r="M136" s="152" t="s">
        <v>1</v>
      </c>
      <c r="N136" s="153" t="s">
        <v>35</v>
      </c>
      <c r="O136" s="154">
        <v>4.2999999999999997E-2</v>
      </c>
      <c r="P136" s="154">
        <f t="shared" ref="P136:P146" si="11">O136*H136</f>
        <v>1.6253999999999997</v>
      </c>
      <c r="Q136" s="154">
        <v>1.0000000000000001E-5</v>
      </c>
      <c r="R136" s="154">
        <f t="shared" ref="R136:R146" si="12">Q136*H136</f>
        <v>3.7800000000000003E-4</v>
      </c>
      <c r="S136" s="154">
        <v>0</v>
      </c>
      <c r="T136" s="155">
        <f t="shared" ref="T136:T146" si="13"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181</v>
      </c>
      <c r="AT136" s="156" t="s">
        <v>177</v>
      </c>
      <c r="AU136" s="156" t="s">
        <v>182</v>
      </c>
      <c r="AY136" s="14" t="s">
        <v>175</v>
      </c>
      <c r="BE136" s="157">
        <f t="shared" ref="BE136:BE146" si="14">IF(N136="základná",J136,0)</f>
        <v>0</v>
      </c>
      <c r="BF136" s="157">
        <f t="shared" ref="BF136:BF146" si="15">IF(N136="znížená",J136,0)</f>
        <v>24.19</v>
      </c>
      <c r="BG136" s="157">
        <f t="shared" ref="BG136:BG146" si="16">IF(N136="zákl. prenesená",J136,0)</f>
        <v>0</v>
      </c>
      <c r="BH136" s="157">
        <f t="shared" ref="BH136:BH146" si="17">IF(N136="zníž. prenesená",J136,0)</f>
        <v>0</v>
      </c>
      <c r="BI136" s="157">
        <f t="shared" ref="BI136:BI146" si="18">IF(N136="nulová",J136,0)</f>
        <v>0</v>
      </c>
      <c r="BJ136" s="14" t="s">
        <v>182</v>
      </c>
      <c r="BK136" s="157">
        <f t="shared" ref="BK136:BK146" si="19">ROUND(I136*H136,2)</f>
        <v>24.19</v>
      </c>
      <c r="BL136" s="14" t="s">
        <v>181</v>
      </c>
      <c r="BM136" s="156" t="s">
        <v>217</v>
      </c>
    </row>
    <row r="137" spans="1:65" s="2" customFormat="1" ht="33" customHeight="1">
      <c r="A137" s="26"/>
      <c r="B137" s="144"/>
      <c r="C137" s="158" t="s">
        <v>198</v>
      </c>
      <c r="D137" s="158" t="s">
        <v>285</v>
      </c>
      <c r="E137" s="159" t="s">
        <v>652</v>
      </c>
      <c r="F137" s="160" t="s">
        <v>653</v>
      </c>
      <c r="G137" s="161" t="s">
        <v>254</v>
      </c>
      <c r="H137" s="162">
        <v>7.56</v>
      </c>
      <c r="I137" s="163">
        <v>27.56</v>
      </c>
      <c r="J137" s="163">
        <f t="shared" si="10"/>
        <v>208.35</v>
      </c>
      <c r="K137" s="164"/>
      <c r="L137" s="165"/>
      <c r="M137" s="166" t="s">
        <v>1</v>
      </c>
      <c r="N137" s="167" t="s">
        <v>35</v>
      </c>
      <c r="O137" s="154">
        <v>0</v>
      </c>
      <c r="P137" s="154">
        <f t="shared" si="11"/>
        <v>0</v>
      </c>
      <c r="Q137" s="154">
        <v>1.0540000000000001E-2</v>
      </c>
      <c r="R137" s="154">
        <f t="shared" si="12"/>
        <v>7.96824E-2</v>
      </c>
      <c r="S137" s="154">
        <v>0</v>
      </c>
      <c r="T137" s="155">
        <f t="shared" si="1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191</v>
      </c>
      <c r="AT137" s="156" t="s">
        <v>285</v>
      </c>
      <c r="AU137" s="156" t="s">
        <v>182</v>
      </c>
      <c r="AY137" s="14" t="s">
        <v>175</v>
      </c>
      <c r="BE137" s="157">
        <f t="shared" si="14"/>
        <v>0</v>
      </c>
      <c r="BF137" s="157">
        <f t="shared" si="15"/>
        <v>208.35</v>
      </c>
      <c r="BG137" s="157">
        <f t="shared" si="16"/>
        <v>0</v>
      </c>
      <c r="BH137" s="157">
        <f t="shared" si="17"/>
        <v>0</v>
      </c>
      <c r="BI137" s="157">
        <f t="shared" si="18"/>
        <v>0</v>
      </c>
      <c r="BJ137" s="14" t="s">
        <v>182</v>
      </c>
      <c r="BK137" s="157">
        <f t="shared" si="19"/>
        <v>208.35</v>
      </c>
      <c r="BL137" s="14" t="s">
        <v>181</v>
      </c>
      <c r="BM137" s="156" t="s">
        <v>220</v>
      </c>
    </row>
    <row r="138" spans="1:65" s="2" customFormat="1" ht="24.15" customHeight="1">
      <c r="A138" s="26"/>
      <c r="B138" s="144"/>
      <c r="C138" s="145" t="s">
        <v>221</v>
      </c>
      <c r="D138" s="145" t="s">
        <v>177</v>
      </c>
      <c r="E138" s="146" t="s">
        <v>1348</v>
      </c>
      <c r="F138" s="147" t="s">
        <v>1349</v>
      </c>
      <c r="G138" s="148" t="s">
        <v>254</v>
      </c>
      <c r="H138" s="149">
        <v>1</v>
      </c>
      <c r="I138" s="150">
        <v>2.6</v>
      </c>
      <c r="J138" s="150">
        <f t="shared" si="10"/>
        <v>2.6</v>
      </c>
      <c r="K138" s="151"/>
      <c r="L138" s="27"/>
      <c r="M138" s="152" t="s">
        <v>1</v>
      </c>
      <c r="N138" s="153" t="s">
        <v>35</v>
      </c>
      <c r="O138" s="154">
        <v>0.21204999999999999</v>
      </c>
      <c r="P138" s="154">
        <f t="shared" si="11"/>
        <v>0.21204999999999999</v>
      </c>
      <c r="Q138" s="154">
        <v>0</v>
      </c>
      <c r="R138" s="154">
        <f t="shared" si="12"/>
        <v>0</v>
      </c>
      <c r="S138" s="154">
        <v>0</v>
      </c>
      <c r="T138" s="155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181</v>
      </c>
      <c r="AT138" s="156" t="s">
        <v>177</v>
      </c>
      <c r="AU138" s="156" t="s">
        <v>182</v>
      </c>
      <c r="AY138" s="14" t="s">
        <v>175</v>
      </c>
      <c r="BE138" s="157">
        <f t="shared" si="14"/>
        <v>0</v>
      </c>
      <c r="BF138" s="157">
        <f t="shared" si="15"/>
        <v>2.6</v>
      </c>
      <c r="BG138" s="157">
        <f t="shared" si="16"/>
        <v>0</v>
      </c>
      <c r="BH138" s="157">
        <f t="shared" si="17"/>
        <v>0</v>
      </c>
      <c r="BI138" s="157">
        <f t="shared" si="18"/>
        <v>0</v>
      </c>
      <c r="BJ138" s="14" t="s">
        <v>182</v>
      </c>
      <c r="BK138" s="157">
        <f t="shared" si="19"/>
        <v>2.6</v>
      </c>
      <c r="BL138" s="14" t="s">
        <v>181</v>
      </c>
      <c r="BM138" s="156" t="s">
        <v>224</v>
      </c>
    </row>
    <row r="139" spans="1:65" s="2" customFormat="1" ht="24.15" customHeight="1">
      <c r="A139" s="26"/>
      <c r="B139" s="144"/>
      <c r="C139" s="158" t="s">
        <v>202</v>
      </c>
      <c r="D139" s="158" t="s">
        <v>285</v>
      </c>
      <c r="E139" s="159" t="s">
        <v>1350</v>
      </c>
      <c r="F139" s="160" t="s">
        <v>1351</v>
      </c>
      <c r="G139" s="161" t="s">
        <v>254</v>
      </c>
      <c r="H139" s="162">
        <v>1</v>
      </c>
      <c r="I139" s="163">
        <v>237.86</v>
      </c>
      <c r="J139" s="163">
        <f t="shared" si="10"/>
        <v>237.86</v>
      </c>
      <c r="K139" s="164"/>
      <c r="L139" s="165"/>
      <c r="M139" s="166" t="s">
        <v>1</v>
      </c>
      <c r="N139" s="167" t="s">
        <v>35</v>
      </c>
      <c r="O139" s="154">
        <v>0</v>
      </c>
      <c r="P139" s="154">
        <f t="shared" si="11"/>
        <v>0</v>
      </c>
      <c r="Q139" s="154">
        <v>1.2E-2</v>
      </c>
      <c r="R139" s="154">
        <f t="shared" si="12"/>
        <v>1.2E-2</v>
      </c>
      <c r="S139" s="154">
        <v>0</v>
      </c>
      <c r="T139" s="155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191</v>
      </c>
      <c r="AT139" s="156" t="s">
        <v>285</v>
      </c>
      <c r="AU139" s="156" t="s">
        <v>182</v>
      </c>
      <c r="AY139" s="14" t="s">
        <v>175</v>
      </c>
      <c r="BE139" s="157">
        <f t="shared" si="14"/>
        <v>0</v>
      </c>
      <c r="BF139" s="157">
        <f t="shared" si="15"/>
        <v>237.86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4" t="s">
        <v>182</v>
      </c>
      <c r="BK139" s="157">
        <f t="shared" si="19"/>
        <v>237.86</v>
      </c>
      <c r="BL139" s="14" t="s">
        <v>181</v>
      </c>
      <c r="BM139" s="156" t="s">
        <v>227</v>
      </c>
    </row>
    <row r="140" spans="1:65" s="2" customFormat="1" ht="33" customHeight="1">
      <c r="A140" s="26"/>
      <c r="B140" s="144"/>
      <c r="C140" s="145" t="s">
        <v>228</v>
      </c>
      <c r="D140" s="145" t="s">
        <v>177</v>
      </c>
      <c r="E140" s="146" t="s">
        <v>1330</v>
      </c>
      <c r="F140" s="147" t="s">
        <v>1331</v>
      </c>
      <c r="G140" s="148" t="s">
        <v>254</v>
      </c>
      <c r="H140" s="149">
        <v>4</v>
      </c>
      <c r="I140" s="150">
        <v>34.86</v>
      </c>
      <c r="J140" s="150">
        <f t="shared" si="10"/>
        <v>139.44</v>
      </c>
      <c r="K140" s="151"/>
      <c r="L140" s="27"/>
      <c r="M140" s="152" t="s">
        <v>1</v>
      </c>
      <c r="N140" s="153" t="s">
        <v>35</v>
      </c>
      <c r="O140" s="154">
        <v>3.2450000000000001</v>
      </c>
      <c r="P140" s="154">
        <f t="shared" si="11"/>
        <v>12.98</v>
      </c>
      <c r="Q140" s="154">
        <v>2.5999999999999998E-5</v>
      </c>
      <c r="R140" s="154">
        <f t="shared" si="12"/>
        <v>1.0399999999999999E-4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181</v>
      </c>
      <c r="AT140" s="156" t="s">
        <v>177</v>
      </c>
      <c r="AU140" s="156" t="s">
        <v>182</v>
      </c>
      <c r="AY140" s="14" t="s">
        <v>175</v>
      </c>
      <c r="BE140" s="157">
        <f t="shared" si="14"/>
        <v>0</v>
      </c>
      <c r="BF140" s="157">
        <f t="shared" si="15"/>
        <v>139.44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182</v>
      </c>
      <c r="BK140" s="157">
        <f t="shared" si="19"/>
        <v>139.44</v>
      </c>
      <c r="BL140" s="14" t="s">
        <v>181</v>
      </c>
      <c r="BM140" s="156" t="s">
        <v>232</v>
      </c>
    </row>
    <row r="141" spans="1:65" s="2" customFormat="1" ht="24.15" customHeight="1">
      <c r="A141" s="26"/>
      <c r="B141" s="144"/>
      <c r="C141" s="158" t="s">
        <v>205</v>
      </c>
      <c r="D141" s="158" t="s">
        <v>285</v>
      </c>
      <c r="E141" s="159" t="s">
        <v>1332</v>
      </c>
      <c r="F141" s="160" t="s">
        <v>1333</v>
      </c>
      <c r="G141" s="161" t="s">
        <v>254</v>
      </c>
      <c r="H141" s="162">
        <v>4</v>
      </c>
      <c r="I141" s="163">
        <v>57.65</v>
      </c>
      <c r="J141" s="163">
        <f t="shared" si="10"/>
        <v>230.6</v>
      </c>
      <c r="K141" s="164"/>
      <c r="L141" s="165"/>
      <c r="M141" s="166" t="s">
        <v>1</v>
      </c>
      <c r="N141" s="167" t="s">
        <v>35</v>
      </c>
      <c r="O141" s="154">
        <v>0</v>
      </c>
      <c r="P141" s="154">
        <f t="shared" si="11"/>
        <v>0</v>
      </c>
      <c r="Q141" s="154">
        <v>2.0709999999999999E-2</v>
      </c>
      <c r="R141" s="154">
        <f t="shared" si="12"/>
        <v>8.2839999999999997E-2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191</v>
      </c>
      <c r="AT141" s="156" t="s">
        <v>285</v>
      </c>
      <c r="AU141" s="156" t="s">
        <v>182</v>
      </c>
      <c r="AY141" s="14" t="s">
        <v>175</v>
      </c>
      <c r="BE141" s="157">
        <f t="shared" si="14"/>
        <v>0</v>
      </c>
      <c r="BF141" s="157">
        <f t="shared" si="15"/>
        <v>230.6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4" t="s">
        <v>182</v>
      </c>
      <c r="BK141" s="157">
        <f t="shared" si="19"/>
        <v>230.6</v>
      </c>
      <c r="BL141" s="14" t="s">
        <v>181</v>
      </c>
      <c r="BM141" s="156" t="s">
        <v>235</v>
      </c>
    </row>
    <row r="142" spans="1:65" s="2" customFormat="1" ht="24.15" customHeight="1">
      <c r="A142" s="26"/>
      <c r="B142" s="144"/>
      <c r="C142" s="158" t="s">
        <v>236</v>
      </c>
      <c r="D142" s="158" t="s">
        <v>285</v>
      </c>
      <c r="E142" s="159" t="s">
        <v>1334</v>
      </c>
      <c r="F142" s="160" t="s">
        <v>1335</v>
      </c>
      <c r="G142" s="161" t="s">
        <v>254</v>
      </c>
      <c r="H142" s="162">
        <v>4</v>
      </c>
      <c r="I142" s="163">
        <v>12.42</v>
      </c>
      <c r="J142" s="163">
        <f t="shared" si="10"/>
        <v>49.68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1"/>
        <v>0</v>
      </c>
      <c r="Q142" s="154">
        <v>2.8999999999999998E-3</v>
      </c>
      <c r="R142" s="154">
        <f t="shared" si="12"/>
        <v>1.1599999999999999E-2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191</v>
      </c>
      <c r="AT142" s="156" t="s">
        <v>285</v>
      </c>
      <c r="AU142" s="156" t="s">
        <v>182</v>
      </c>
      <c r="AY142" s="14" t="s">
        <v>175</v>
      </c>
      <c r="BE142" s="157">
        <f t="shared" si="14"/>
        <v>0</v>
      </c>
      <c r="BF142" s="157">
        <f t="shared" si="15"/>
        <v>49.68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182</v>
      </c>
      <c r="BK142" s="157">
        <f t="shared" si="19"/>
        <v>49.68</v>
      </c>
      <c r="BL142" s="14" t="s">
        <v>181</v>
      </c>
      <c r="BM142" s="156" t="s">
        <v>239</v>
      </c>
    </row>
    <row r="143" spans="1:65" s="2" customFormat="1" ht="37.799999999999997" customHeight="1">
      <c r="A143" s="26"/>
      <c r="B143" s="144"/>
      <c r="C143" s="158" t="s">
        <v>210</v>
      </c>
      <c r="D143" s="158" t="s">
        <v>285</v>
      </c>
      <c r="E143" s="159" t="s">
        <v>1336</v>
      </c>
      <c r="F143" s="160" t="s">
        <v>1337</v>
      </c>
      <c r="G143" s="161" t="s">
        <v>254</v>
      </c>
      <c r="H143" s="162">
        <v>4</v>
      </c>
      <c r="I143" s="163">
        <v>29.71</v>
      </c>
      <c r="J143" s="163">
        <f t="shared" si="10"/>
        <v>118.84</v>
      </c>
      <c r="K143" s="164"/>
      <c r="L143" s="165"/>
      <c r="M143" s="166" t="s">
        <v>1</v>
      </c>
      <c r="N143" s="167" t="s">
        <v>35</v>
      </c>
      <c r="O143" s="154">
        <v>0</v>
      </c>
      <c r="P143" s="154">
        <f t="shared" si="11"/>
        <v>0</v>
      </c>
      <c r="Q143" s="154">
        <v>5.5300000000000002E-3</v>
      </c>
      <c r="R143" s="154">
        <f t="shared" si="12"/>
        <v>2.2120000000000001E-2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191</v>
      </c>
      <c r="AT143" s="156" t="s">
        <v>285</v>
      </c>
      <c r="AU143" s="156" t="s">
        <v>182</v>
      </c>
      <c r="AY143" s="14" t="s">
        <v>175</v>
      </c>
      <c r="BE143" s="157">
        <f t="shared" si="14"/>
        <v>0</v>
      </c>
      <c r="BF143" s="157">
        <f t="shared" si="15"/>
        <v>118.84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182</v>
      </c>
      <c r="BK143" s="157">
        <f t="shared" si="19"/>
        <v>118.84</v>
      </c>
      <c r="BL143" s="14" t="s">
        <v>181</v>
      </c>
      <c r="BM143" s="156" t="s">
        <v>242</v>
      </c>
    </row>
    <row r="144" spans="1:65" s="2" customFormat="1" ht="24.15" customHeight="1">
      <c r="A144" s="26"/>
      <c r="B144" s="144"/>
      <c r="C144" s="145" t="s">
        <v>244</v>
      </c>
      <c r="D144" s="145" t="s">
        <v>177</v>
      </c>
      <c r="E144" s="146" t="s">
        <v>1352</v>
      </c>
      <c r="F144" s="147" t="s">
        <v>1353</v>
      </c>
      <c r="G144" s="148" t="s">
        <v>180</v>
      </c>
      <c r="H144" s="149">
        <v>37.094000000000001</v>
      </c>
      <c r="I144" s="150">
        <v>14.9</v>
      </c>
      <c r="J144" s="150">
        <f t="shared" si="10"/>
        <v>552.70000000000005</v>
      </c>
      <c r="K144" s="151"/>
      <c r="L144" s="27"/>
      <c r="M144" s="152" t="s">
        <v>1</v>
      </c>
      <c r="N144" s="153" t="s">
        <v>35</v>
      </c>
      <c r="O144" s="154">
        <v>0.28999999999999998</v>
      </c>
      <c r="P144" s="154">
        <f t="shared" si="11"/>
        <v>10.75726</v>
      </c>
      <c r="Q144" s="154">
        <v>9.2400000000000002E-4</v>
      </c>
      <c r="R144" s="154">
        <f t="shared" si="12"/>
        <v>3.4274855999999999E-2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181</v>
      </c>
      <c r="AT144" s="156" t="s">
        <v>177</v>
      </c>
      <c r="AU144" s="156" t="s">
        <v>182</v>
      </c>
      <c r="AY144" s="14" t="s">
        <v>175</v>
      </c>
      <c r="BE144" s="157">
        <f t="shared" si="14"/>
        <v>0</v>
      </c>
      <c r="BF144" s="157">
        <f t="shared" si="15"/>
        <v>552.70000000000005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182</v>
      </c>
      <c r="BK144" s="157">
        <f t="shared" si="19"/>
        <v>552.70000000000005</v>
      </c>
      <c r="BL144" s="14" t="s">
        <v>181</v>
      </c>
      <c r="BM144" s="156" t="s">
        <v>247</v>
      </c>
    </row>
    <row r="145" spans="1:65" s="2" customFormat="1" ht="24.15" customHeight="1">
      <c r="A145" s="26"/>
      <c r="B145" s="144"/>
      <c r="C145" s="158" t="s">
        <v>7</v>
      </c>
      <c r="D145" s="158" t="s">
        <v>285</v>
      </c>
      <c r="E145" s="159" t="s">
        <v>1354</v>
      </c>
      <c r="F145" s="160" t="s">
        <v>1355</v>
      </c>
      <c r="G145" s="161" t="s">
        <v>254</v>
      </c>
      <c r="H145" s="162">
        <v>86.058000000000007</v>
      </c>
      <c r="I145" s="163">
        <v>85.9</v>
      </c>
      <c r="J145" s="163">
        <f t="shared" si="10"/>
        <v>7392.38</v>
      </c>
      <c r="K145" s="164"/>
      <c r="L145" s="165"/>
      <c r="M145" s="166" t="s">
        <v>1</v>
      </c>
      <c r="N145" s="167" t="s">
        <v>35</v>
      </c>
      <c r="O145" s="154">
        <v>0</v>
      </c>
      <c r="P145" s="154">
        <f t="shared" si="11"/>
        <v>0</v>
      </c>
      <c r="Q145" s="154">
        <v>1.72E-2</v>
      </c>
      <c r="R145" s="154">
        <f t="shared" si="12"/>
        <v>1.4801976000000001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191</v>
      </c>
      <c r="AT145" s="156" t="s">
        <v>285</v>
      </c>
      <c r="AU145" s="156" t="s">
        <v>182</v>
      </c>
      <c r="AY145" s="14" t="s">
        <v>175</v>
      </c>
      <c r="BE145" s="157">
        <f t="shared" si="14"/>
        <v>0</v>
      </c>
      <c r="BF145" s="157">
        <f t="shared" si="15"/>
        <v>7392.38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4" t="s">
        <v>182</v>
      </c>
      <c r="BK145" s="157">
        <f t="shared" si="19"/>
        <v>7392.38</v>
      </c>
      <c r="BL145" s="14" t="s">
        <v>181</v>
      </c>
      <c r="BM145" s="156" t="s">
        <v>250</v>
      </c>
    </row>
    <row r="146" spans="1:65" s="2" customFormat="1" ht="24.15" customHeight="1">
      <c r="A146" s="26"/>
      <c r="B146" s="144"/>
      <c r="C146" s="145" t="s">
        <v>251</v>
      </c>
      <c r="D146" s="145" t="s">
        <v>177</v>
      </c>
      <c r="E146" s="146" t="s">
        <v>1338</v>
      </c>
      <c r="F146" s="147" t="s">
        <v>1339</v>
      </c>
      <c r="G146" s="148" t="s">
        <v>254</v>
      </c>
      <c r="H146" s="149">
        <v>4</v>
      </c>
      <c r="I146" s="150">
        <v>20.8</v>
      </c>
      <c r="J146" s="150">
        <f t="shared" si="10"/>
        <v>83.2</v>
      </c>
      <c r="K146" s="151"/>
      <c r="L146" s="27"/>
      <c r="M146" s="152" t="s">
        <v>1</v>
      </c>
      <c r="N146" s="153" t="s">
        <v>35</v>
      </c>
      <c r="O146" s="154">
        <v>1.21</v>
      </c>
      <c r="P146" s="154">
        <f t="shared" si="11"/>
        <v>4.84</v>
      </c>
      <c r="Q146" s="154">
        <v>6.3E-3</v>
      </c>
      <c r="R146" s="154">
        <f t="shared" si="12"/>
        <v>2.52E-2</v>
      </c>
      <c r="S146" s="154">
        <v>0</v>
      </c>
      <c r="T146" s="155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181</v>
      </c>
      <c r="AT146" s="156" t="s">
        <v>177</v>
      </c>
      <c r="AU146" s="156" t="s">
        <v>182</v>
      </c>
      <c r="AY146" s="14" t="s">
        <v>175</v>
      </c>
      <c r="BE146" s="157">
        <f t="shared" si="14"/>
        <v>0</v>
      </c>
      <c r="BF146" s="157">
        <f t="shared" si="15"/>
        <v>83.2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4" t="s">
        <v>182</v>
      </c>
      <c r="BK146" s="157">
        <f t="shared" si="19"/>
        <v>83.2</v>
      </c>
      <c r="BL146" s="14" t="s">
        <v>181</v>
      </c>
      <c r="BM146" s="156" t="s">
        <v>255</v>
      </c>
    </row>
    <row r="147" spans="1:65" s="12" customFormat="1" ht="22.8" customHeight="1">
      <c r="B147" s="132"/>
      <c r="D147" s="133" t="s">
        <v>68</v>
      </c>
      <c r="E147" s="142" t="s">
        <v>355</v>
      </c>
      <c r="F147" s="142" t="s">
        <v>356</v>
      </c>
      <c r="J147" s="143">
        <f>BK147</f>
        <v>136.16</v>
      </c>
      <c r="L147" s="132"/>
      <c r="M147" s="136"/>
      <c r="N147" s="137"/>
      <c r="O147" s="137"/>
      <c r="P147" s="138">
        <f>P148</f>
        <v>39.888104999999996</v>
      </c>
      <c r="Q147" s="137"/>
      <c r="R147" s="138">
        <f>R148</f>
        <v>0</v>
      </c>
      <c r="S147" s="137"/>
      <c r="T147" s="139">
        <f>T148</f>
        <v>0</v>
      </c>
      <c r="AR147" s="133" t="s">
        <v>77</v>
      </c>
      <c r="AT147" s="140" t="s">
        <v>68</v>
      </c>
      <c r="AU147" s="140" t="s">
        <v>77</v>
      </c>
      <c r="AY147" s="133" t="s">
        <v>175</v>
      </c>
      <c r="BK147" s="141">
        <f>BK148</f>
        <v>136.16</v>
      </c>
    </row>
    <row r="148" spans="1:65" s="2" customFormat="1" ht="33" customHeight="1">
      <c r="A148" s="26"/>
      <c r="B148" s="144"/>
      <c r="C148" s="145" t="s">
        <v>217</v>
      </c>
      <c r="D148" s="145" t="s">
        <v>177</v>
      </c>
      <c r="E148" s="146" t="s">
        <v>1311</v>
      </c>
      <c r="F148" s="147" t="s">
        <v>1312</v>
      </c>
      <c r="G148" s="148" t="s">
        <v>209</v>
      </c>
      <c r="H148" s="149">
        <v>30.945</v>
      </c>
      <c r="I148" s="150">
        <v>4.4000000000000004</v>
      </c>
      <c r="J148" s="150">
        <f>ROUND(I148*H148,2)</f>
        <v>136.16</v>
      </c>
      <c r="K148" s="151"/>
      <c r="L148" s="27"/>
      <c r="M148" s="168" t="s">
        <v>1</v>
      </c>
      <c r="N148" s="169" t="s">
        <v>35</v>
      </c>
      <c r="O148" s="170">
        <v>1.2889999999999999</v>
      </c>
      <c r="P148" s="170">
        <f>O148*H148</f>
        <v>39.888104999999996</v>
      </c>
      <c r="Q148" s="170">
        <v>0</v>
      </c>
      <c r="R148" s="170">
        <f>Q148*H148</f>
        <v>0</v>
      </c>
      <c r="S148" s="170">
        <v>0</v>
      </c>
      <c r="T148" s="171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181</v>
      </c>
      <c r="AT148" s="156" t="s">
        <v>177</v>
      </c>
      <c r="AU148" s="156" t="s">
        <v>182</v>
      </c>
      <c r="AY148" s="14" t="s">
        <v>175</v>
      </c>
      <c r="BE148" s="157">
        <f>IF(N148="základná",J148,0)</f>
        <v>0</v>
      </c>
      <c r="BF148" s="157">
        <f>IF(N148="znížená",J148,0)</f>
        <v>136.16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4" t="s">
        <v>182</v>
      </c>
      <c r="BK148" s="157">
        <f>ROUND(I148*H148,2)</f>
        <v>136.16</v>
      </c>
      <c r="BL148" s="14" t="s">
        <v>181</v>
      </c>
      <c r="BM148" s="156" t="s">
        <v>258</v>
      </c>
    </row>
    <row r="149" spans="1:65" s="2" customFormat="1" ht="6.9" customHeight="1">
      <c r="A149" s="26"/>
      <c r="B149" s="44"/>
      <c r="C149" s="45"/>
      <c r="D149" s="45"/>
      <c r="E149" s="45"/>
      <c r="F149" s="45"/>
      <c r="G149" s="45"/>
      <c r="H149" s="45"/>
      <c r="I149" s="45"/>
      <c r="J149" s="45"/>
      <c r="K149" s="45"/>
      <c r="L149" s="27"/>
      <c r="M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</row>
  </sheetData>
  <autoFilter ref="C120:K148" xr:uid="{00000000-0009-0000-0000-000019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BM149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128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1356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ROUND(J121, 2)</f>
        <v>11888.65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ROUND((SUM(BE121:BE148)),  2)</f>
        <v>0</v>
      </c>
      <c r="G33" s="98"/>
      <c r="H33" s="98"/>
      <c r="I33" s="99">
        <v>0.2</v>
      </c>
      <c r="J33" s="97">
        <f>ROUND(((SUM(BE121:BE148))*I33),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ROUND((SUM(BF121:BF148)),  2)</f>
        <v>11888.65</v>
      </c>
      <c r="G34" s="26"/>
      <c r="H34" s="26"/>
      <c r="I34" s="101">
        <v>0.2</v>
      </c>
      <c r="J34" s="100">
        <f>ROUND(((SUM(BF121:BF148))*I34),  2)</f>
        <v>2377.73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ROUND((SUM(BG121:BG148)),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ROUND((SUM(BH121:BH148)),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ROUND((SUM(BI121:BI148)),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14266.38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SO-09B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J121</f>
        <v>11888.65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139</v>
      </c>
      <c r="E97" s="115"/>
      <c r="F97" s="115"/>
      <c r="G97" s="115"/>
      <c r="H97" s="115"/>
      <c r="I97" s="115"/>
      <c r="J97" s="116">
        <f>J122</f>
        <v>11888.65</v>
      </c>
      <c r="L97" s="113"/>
    </row>
    <row r="98" spans="1:31" s="10" customFormat="1" ht="19.95" hidden="1" customHeight="1">
      <c r="B98" s="117"/>
      <c r="D98" s="118" t="s">
        <v>140</v>
      </c>
      <c r="E98" s="119"/>
      <c r="F98" s="119"/>
      <c r="G98" s="119"/>
      <c r="H98" s="119"/>
      <c r="I98" s="119"/>
      <c r="J98" s="120">
        <f>J123</f>
        <v>2423.0700000000002</v>
      </c>
      <c r="L98" s="117"/>
    </row>
    <row r="99" spans="1:31" s="10" customFormat="1" ht="19.95" hidden="1" customHeight="1">
      <c r="B99" s="117"/>
      <c r="D99" s="118" t="s">
        <v>141</v>
      </c>
      <c r="E99" s="119"/>
      <c r="F99" s="119"/>
      <c r="G99" s="119"/>
      <c r="H99" s="119"/>
      <c r="I99" s="119"/>
      <c r="J99" s="120">
        <f>J132</f>
        <v>289.58</v>
      </c>
      <c r="L99" s="117"/>
    </row>
    <row r="100" spans="1:31" s="10" customFormat="1" ht="19.95" hidden="1" customHeight="1">
      <c r="B100" s="117"/>
      <c r="D100" s="118" t="s">
        <v>635</v>
      </c>
      <c r="E100" s="119"/>
      <c r="F100" s="119"/>
      <c r="G100" s="119"/>
      <c r="H100" s="119"/>
      <c r="I100" s="119"/>
      <c r="J100" s="120">
        <f>J135</f>
        <v>9039.84</v>
      </c>
      <c r="L100" s="117"/>
    </row>
    <row r="101" spans="1:31" s="10" customFormat="1" ht="19.95" hidden="1" customHeight="1">
      <c r="B101" s="117"/>
      <c r="D101" s="118" t="s">
        <v>146</v>
      </c>
      <c r="E101" s="119"/>
      <c r="F101" s="119"/>
      <c r="G101" s="119"/>
      <c r="H101" s="119"/>
      <c r="I101" s="119"/>
      <c r="J101" s="120">
        <f>J147</f>
        <v>136.16</v>
      </c>
      <c r="L101" s="117"/>
    </row>
    <row r="102" spans="1:31" s="2" customFormat="1" ht="21.75" hidden="1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" hidden="1" customHeight="1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ht="10.199999999999999" hidden="1"/>
    <row r="105" spans="1:31" ht="10.199999999999999" hidden="1"/>
    <row r="106" spans="1:31" ht="10.199999999999999" hidden="1"/>
    <row r="107" spans="1:31" s="2" customFormat="1" ht="6.9" customHeight="1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" customHeight="1">
      <c r="A108" s="26"/>
      <c r="B108" s="27"/>
      <c r="C108" s="18" t="s">
        <v>161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11" t="str">
        <f>E7</f>
        <v>Prestúpne Bývanie JELKA</v>
      </c>
      <c r="F111" s="212"/>
      <c r="G111" s="212"/>
      <c r="H111" s="212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132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7" t="str">
        <f>E9</f>
        <v>SO-09B - Rozpočet</v>
      </c>
      <c r="F113" s="213"/>
      <c r="G113" s="213"/>
      <c r="H113" s="213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17</v>
      </c>
      <c r="D115" s="26"/>
      <c r="E115" s="26"/>
      <c r="F115" s="21" t="str">
        <f>F12</f>
        <v xml:space="preserve"> </v>
      </c>
      <c r="G115" s="26"/>
      <c r="H115" s="26"/>
      <c r="I115" s="23" t="s">
        <v>19</v>
      </c>
      <c r="J115" s="52" t="str">
        <f>IF(J12="","",J12)</f>
        <v>1. 3. 2022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15" customHeight="1">
      <c r="A117" s="26"/>
      <c r="B117" s="27"/>
      <c r="C117" s="23" t="s">
        <v>21</v>
      </c>
      <c r="D117" s="26"/>
      <c r="E117" s="26"/>
      <c r="F117" s="21" t="str">
        <f>E15</f>
        <v xml:space="preserve"> </v>
      </c>
      <c r="G117" s="26"/>
      <c r="H117" s="26"/>
      <c r="I117" s="23" t="s">
        <v>25</v>
      </c>
      <c r="J117" s="24" t="str">
        <f>E21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15" customHeight="1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27</v>
      </c>
      <c r="J118" s="24" t="str">
        <f>E24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1"/>
      <c r="B120" s="122"/>
      <c r="C120" s="123" t="s">
        <v>162</v>
      </c>
      <c r="D120" s="124" t="s">
        <v>54</v>
      </c>
      <c r="E120" s="124" t="s">
        <v>50</v>
      </c>
      <c r="F120" s="124" t="s">
        <v>51</v>
      </c>
      <c r="G120" s="124" t="s">
        <v>163</v>
      </c>
      <c r="H120" s="124" t="s">
        <v>164</v>
      </c>
      <c r="I120" s="124" t="s">
        <v>165</v>
      </c>
      <c r="J120" s="125" t="s">
        <v>136</v>
      </c>
      <c r="K120" s="126" t="s">
        <v>166</v>
      </c>
      <c r="L120" s="127"/>
      <c r="M120" s="59" t="s">
        <v>1</v>
      </c>
      <c r="N120" s="60" t="s">
        <v>33</v>
      </c>
      <c r="O120" s="60" t="s">
        <v>167</v>
      </c>
      <c r="P120" s="60" t="s">
        <v>168</v>
      </c>
      <c r="Q120" s="60" t="s">
        <v>169</v>
      </c>
      <c r="R120" s="60" t="s">
        <v>170</v>
      </c>
      <c r="S120" s="60" t="s">
        <v>171</v>
      </c>
      <c r="T120" s="61" t="s">
        <v>172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8" customHeight="1">
      <c r="A121" s="26"/>
      <c r="B121" s="27"/>
      <c r="C121" s="66" t="s">
        <v>137</v>
      </c>
      <c r="D121" s="26"/>
      <c r="E121" s="26"/>
      <c r="F121" s="26"/>
      <c r="G121" s="26"/>
      <c r="H121" s="26"/>
      <c r="I121" s="26"/>
      <c r="J121" s="128">
        <f>BK121</f>
        <v>11888.65</v>
      </c>
      <c r="K121" s="26"/>
      <c r="L121" s="27"/>
      <c r="M121" s="62"/>
      <c r="N121" s="53"/>
      <c r="O121" s="63"/>
      <c r="P121" s="129">
        <f>P122</f>
        <v>340.75615991999996</v>
      </c>
      <c r="Q121" s="63"/>
      <c r="R121" s="129">
        <f>R122</f>
        <v>30.944881080767999</v>
      </c>
      <c r="S121" s="63"/>
      <c r="T121" s="130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68</v>
      </c>
      <c r="AU121" s="14" t="s">
        <v>138</v>
      </c>
      <c r="BK121" s="131">
        <f>BK122</f>
        <v>11888.65</v>
      </c>
    </row>
    <row r="122" spans="1:65" s="12" customFormat="1" ht="25.95" customHeight="1">
      <c r="B122" s="132"/>
      <c r="D122" s="133" t="s">
        <v>68</v>
      </c>
      <c r="E122" s="134" t="s">
        <v>173</v>
      </c>
      <c r="F122" s="134" t="s">
        <v>174</v>
      </c>
      <c r="J122" s="135">
        <f>BK122</f>
        <v>11888.65</v>
      </c>
      <c r="L122" s="132"/>
      <c r="M122" s="136"/>
      <c r="N122" s="137"/>
      <c r="O122" s="137"/>
      <c r="P122" s="138">
        <f>P123+P132+P135+P147</f>
        <v>340.75615991999996</v>
      </c>
      <c r="Q122" s="137"/>
      <c r="R122" s="138">
        <f>R123+R132+R135+R147</f>
        <v>30.944881080767999</v>
      </c>
      <c r="S122" s="137"/>
      <c r="T122" s="139">
        <f>T123+T132+T135+T147</f>
        <v>0</v>
      </c>
      <c r="AR122" s="133" t="s">
        <v>77</v>
      </c>
      <c r="AT122" s="140" t="s">
        <v>68</v>
      </c>
      <c r="AU122" s="140" t="s">
        <v>69</v>
      </c>
      <c r="AY122" s="133" t="s">
        <v>175</v>
      </c>
      <c r="BK122" s="141">
        <f>BK123+BK132+BK135+BK147</f>
        <v>11888.65</v>
      </c>
    </row>
    <row r="123" spans="1:65" s="12" customFormat="1" ht="22.8" customHeight="1">
      <c r="B123" s="132"/>
      <c r="D123" s="133" t="s">
        <v>68</v>
      </c>
      <c r="E123" s="142" t="s">
        <v>77</v>
      </c>
      <c r="F123" s="142" t="s">
        <v>176</v>
      </c>
      <c r="J123" s="143">
        <f>BK123</f>
        <v>2423.0700000000002</v>
      </c>
      <c r="L123" s="132"/>
      <c r="M123" s="136"/>
      <c r="N123" s="137"/>
      <c r="O123" s="137"/>
      <c r="P123" s="138">
        <f>SUM(P124:P131)</f>
        <v>266.00933499999996</v>
      </c>
      <c r="Q123" s="137"/>
      <c r="R123" s="138">
        <f>SUM(R124:R131)</f>
        <v>18.143999999999998</v>
      </c>
      <c r="S123" s="137"/>
      <c r="T123" s="139">
        <f>SUM(T124:T131)</f>
        <v>0</v>
      </c>
      <c r="AR123" s="133" t="s">
        <v>77</v>
      </c>
      <c r="AT123" s="140" t="s">
        <v>68</v>
      </c>
      <c r="AU123" s="140" t="s">
        <v>77</v>
      </c>
      <c r="AY123" s="133" t="s">
        <v>175</v>
      </c>
      <c r="BK123" s="141">
        <f>SUM(BK124:BK131)</f>
        <v>2423.0700000000002</v>
      </c>
    </row>
    <row r="124" spans="1:65" s="2" customFormat="1" ht="21.75" customHeight="1">
      <c r="A124" s="26"/>
      <c r="B124" s="144"/>
      <c r="C124" s="145" t="s">
        <v>77</v>
      </c>
      <c r="D124" s="145" t="s">
        <v>177</v>
      </c>
      <c r="E124" s="146" t="s">
        <v>183</v>
      </c>
      <c r="F124" s="147" t="s">
        <v>184</v>
      </c>
      <c r="G124" s="148" t="s">
        <v>180</v>
      </c>
      <c r="H124" s="149">
        <v>40.823999999999998</v>
      </c>
      <c r="I124" s="150">
        <v>15.81</v>
      </c>
      <c r="J124" s="150">
        <f t="shared" ref="J124:J131" si="0">ROUND(I124*H124,2)</f>
        <v>645.42999999999995</v>
      </c>
      <c r="K124" s="151"/>
      <c r="L124" s="27"/>
      <c r="M124" s="152" t="s">
        <v>1</v>
      </c>
      <c r="N124" s="153" t="s">
        <v>35</v>
      </c>
      <c r="O124" s="154">
        <v>2.5139999999999998</v>
      </c>
      <c r="P124" s="154">
        <f t="shared" ref="P124:P131" si="1">O124*H124</f>
        <v>102.63153599999998</v>
      </c>
      <c r="Q124" s="154">
        <v>0</v>
      </c>
      <c r="R124" s="154">
        <f t="shared" ref="R124:R131" si="2">Q124*H124</f>
        <v>0</v>
      </c>
      <c r="S124" s="154">
        <v>0</v>
      </c>
      <c r="T124" s="155">
        <f t="shared" ref="T124:T131" si="3"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181</v>
      </c>
      <c r="AT124" s="156" t="s">
        <v>177</v>
      </c>
      <c r="AU124" s="156" t="s">
        <v>182</v>
      </c>
      <c r="AY124" s="14" t="s">
        <v>175</v>
      </c>
      <c r="BE124" s="157">
        <f t="shared" ref="BE124:BE131" si="4">IF(N124="základná",J124,0)</f>
        <v>0</v>
      </c>
      <c r="BF124" s="157">
        <f t="shared" ref="BF124:BF131" si="5">IF(N124="znížená",J124,0)</f>
        <v>645.42999999999995</v>
      </c>
      <c r="BG124" s="157">
        <f t="shared" ref="BG124:BG131" si="6">IF(N124="zákl. prenesená",J124,0)</f>
        <v>0</v>
      </c>
      <c r="BH124" s="157">
        <f t="shared" ref="BH124:BH131" si="7">IF(N124="zníž. prenesená",J124,0)</f>
        <v>0</v>
      </c>
      <c r="BI124" s="157">
        <f t="shared" ref="BI124:BI131" si="8">IF(N124="nulová",J124,0)</f>
        <v>0</v>
      </c>
      <c r="BJ124" s="14" t="s">
        <v>182</v>
      </c>
      <c r="BK124" s="157">
        <f t="shared" ref="BK124:BK131" si="9">ROUND(I124*H124,2)</f>
        <v>645.42999999999995</v>
      </c>
      <c r="BL124" s="14" t="s">
        <v>181</v>
      </c>
      <c r="BM124" s="156" t="s">
        <v>182</v>
      </c>
    </row>
    <row r="125" spans="1:65" s="2" customFormat="1" ht="37.799999999999997" customHeight="1">
      <c r="A125" s="26"/>
      <c r="B125" s="144"/>
      <c r="C125" s="145" t="s">
        <v>182</v>
      </c>
      <c r="D125" s="145" t="s">
        <v>177</v>
      </c>
      <c r="E125" s="146" t="s">
        <v>186</v>
      </c>
      <c r="F125" s="147" t="s">
        <v>187</v>
      </c>
      <c r="G125" s="148" t="s">
        <v>180</v>
      </c>
      <c r="H125" s="149">
        <v>40.823999999999998</v>
      </c>
      <c r="I125" s="150">
        <v>7.15</v>
      </c>
      <c r="J125" s="150">
        <f t="shared" si="0"/>
        <v>291.89</v>
      </c>
      <c r="K125" s="151"/>
      <c r="L125" s="27"/>
      <c r="M125" s="152" t="s">
        <v>1</v>
      </c>
      <c r="N125" s="153" t="s">
        <v>35</v>
      </c>
      <c r="O125" s="154">
        <v>0.61299999999999999</v>
      </c>
      <c r="P125" s="154">
        <f t="shared" si="1"/>
        <v>25.025112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181</v>
      </c>
      <c r="AT125" s="156" t="s">
        <v>177</v>
      </c>
      <c r="AU125" s="156" t="s">
        <v>182</v>
      </c>
      <c r="AY125" s="14" t="s">
        <v>175</v>
      </c>
      <c r="BE125" s="157">
        <f t="shared" si="4"/>
        <v>0</v>
      </c>
      <c r="BF125" s="157">
        <f t="shared" si="5"/>
        <v>291.89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182</v>
      </c>
      <c r="BK125" s="157">
        <f t="shared" si="9"/>
        <v>291.89</v>
      </c>
      <c r="BL125" s="14" t="s">
        <v>181</v>
      </c>
      <c r="BM125" s="156" t="s">
        <v>181</v>
      </c>
    </row>
    <row r="126" spans="1:65" s="2" customFormat="1" ht="16.5" customHeight="1">
      <c r="A126" s="26"/>
      <c r="B126" s="144"/>
      <c r="C126" s="145" t="s">
        <v>185</v>
      </c>
      <c r="D126" s="145" t="s">
        <v>177</v>
      </c>
      <c r="E126" s="146" t="s">
        <v>1343</v>
      </c>
      <c r="F126" s="147" t="s">
        <v>1344</v>
      </c>
      <c r="G126" s="148" t="s">
        <v>180</v>
      </c>
      <c r="H126" s="149">
        <v>49.459000000000003</v>
      </c>
      <c r="I126" s="150">
        <v>14.68</v>
      </c>
      <c r="J126" s="150">
        <f t="shared" si="0"/>
        <v>726.06</v>
      </c>
      <c r="K126" s="151"/>
      <c r="L126" s="27"/>
      <c r="M126" s="152" t="s">
        <v>1</v>
      </c>
      <c r="N126" s="153" t="s">
        <v>35</v>
      </c>
      <c r="O126" s="154">
        <v>1.744</v>
      </c>
      <c r="P126" s="154">
        <f t="shared" si="1"/>
        <v>86.256495999999999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181</v>
      </c>
      <c r="AT126" s="156" t="s">
        <v>177</v>
      </c>
      <c r="AU126" s="156" t="s">
        <v>182</v>
      </c>
      <c r="AY126" s="14" t="s">
        <v>175</v>
      </c>
      <c r="BE126" s="157">
        <f t="shared" si="4"/>
        <v>0</v>
      </c>
      <c r="BF126" s="157">
        <f t="shared" si="5"/>
        <v>726.06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182</v>
      </c>
      <c r="BK126" s="157">
        <f t="shared" si="9"/>
        <v>726.06</v>
      </c>
      <c r="BL126" s="14" t="s">
        <v>181</v>
      </c>
      <c r="BM126" s="156" t="s">
        <v>188</v>
      </c>
    </row>
    <row r="127" spans="1:65" s="2" customFormat="1" ht="24.15" customHeight="1">
      <c r="A127" s="26"/>
      <c r="B127" s="144"/>
      <c r="C127" s="145" t="s">
        <v>181</v>
      </c>
      <c r="D127" s="145" t="s">
        <v>177</v>
      </c>
      <c r="E127" s="146" t="s">
        <v>1259</v>
      </c>
      <c r="F127" s="147" t="s">
        <v>1260</v>
      </c>
      <c r="G127" s="148" t="s">
        <v>180</v>
      </c>
      <c r="H127" s="149">
        <v>49.459000000000003</v>
      </c>
      <c r="I127" s="150">
        <v>5.22</v>
      </c>
      <c r="J127" s="150">
        <f t="shared" si="0"/>
        <v>258.18</v>
      </c>
      <c r="K127" s="151"/>
      <c r="L127" s="27"/>
      <c r="M127" s="152" t="s">
        <v>1</v>
      </c>
      <c r="N127" s="153" t="s">
        <v>35</v>
      </c>
      <c r="O127" s="154">
        <v>0.44700000000000001</v>
      </c>
      <c r="P127" s="154">
        <f t="shared" si="1"/>
        <v>22.108173000000001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181</v>
      </c>
      <c r="AT127" s="156" t="s">
        <v>177</v>
      </c>
      <c r="AU127" s="156" t="s">
        <v>182</v>
      </c>
      <c r="AY127" s="14" t="s">
        <v>175</v>
      </c>
      <c r="BE127" s="157">
        <f t="shared" si="4"/>
        <v>0</v>
      </c>
      <c r="BF127" s="157">
        <f t="shared" si="5"/>
        <v>258.18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182</v>
      </c>
      <c r="BK127" s="157">
        <f t="shared" si="9"/>
        <v>258.18</v>
      </c>
      <c r="BL127" s="14" t="s">
        <v>181</v>
      </c>
      <c r="BM127" s="156" t="s">
        <v>191</v>
      </c>
    </row>
    <row r="128" spans="1:65" s="2" customFormat="1" ht="33" customHeight="1">
      <c r="A128" s="26"/>
      <c r="B128" s="144"/>
      <c r="C128" s="145" t="s">
        <v>192</v>
      </c>
      <c r="D128" s="145" t="s">
        <v>177</v>
      </c>
      <c r="E128" s="146" t="s">
        <v>1320</v>
      </c>
      <c r="F128" s="147" t="s">
        <v>1321</v>
      </c>
      <c r="G128" s="148" t="s">
        <v>180</v>
      </c>
      <c r="H128" s="149">
        <v>53.932000000000002</v>
      </c>
      <c r="I128" s="150">
        <v>2.69</v>
      </c>
      <c r="J128" s="150">
        <f t="shared" si="0"/>
        <v>145.08000000000001</v>
      </c>
      <c r="K128" s="151"/>
      <c r="L128" s="27"/>
      <c r="M128" s="152" t="s">
        <v>1</v>
      </c>
      <c r="N128" s="153" t="s">
        <v>35</v>
      </c>
      <c r="O128" s="154">
        <v>0.22900000000000001</v>
      </c>
      <c r="P128" s="154">
        <f t="shared" si="1"/>
        <v>12.350428000000001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181</v>
      </c>
      <c r="AT128" s="156" t="s">
        <v>177</v>
      </c>
      <c r="AU128" s="156" t="s">
        <v>182</v>
      </c>
      <c r="AY128" s="14" t="s">
        <v>175</v>
      </c>
      <c r="BE128" s="157">
        <f t="shared" si="4"/>
        <v>0</v>
      </c>
      <c r="BF128" s="157">
        <f t="shared" si="5"/>
        <v>145.08000000000001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182</v>
      </c>
      <c r="BK128" s="157">
        <f t="shared" si="9"/>
        <v>145.08000000000001</v>
      </c>
      <c r="BL128" s="14" t="s">
        <v>181</v>
      </c>
      <c r="BM128" s="156" t="s">
        <v>195</v>
      </c>
    </row>
    <row r="129" spans="1:65" s="2" customFormat="1" ht="24.15" customHeight="1">
      <c r="A129" s="26"/>
      <c r="B129" s="144"/>
      <c r="C129" s="145" t="s">
        <v>188</v>
      </c>
      <c r="D129" s="145" t="s">
        <v>177</v>
      </c>
      <c r="E129" s="146" t="s">
        <v>643</v>
      </c>
      <c r="F129" s="147" t="s">
        <v>644</v>
      </c>
      <c r="G129" s="148" t="s">
        <v>180</v>
      </c>
      <c r="H129" s="149">
        <v>11.34</v>
      </c>
      <c r="I129" s="150">
        <v>13.32</v>
      </c>
      <c r="J129" s="150">
        <f t="shared" si="0"/>
        <v>151.05000000000001</v>
      </c>
      <c r="K129" s="151"/>
      <c r="L129" s="27"/>
      <c r="M129" s="152" t="s">
        <v>1</v>
      </c>
      <c r="N129" s="153" t="s">
        <v>35</v>
      </c>
      <c r="O129" s="154">
        <v>1.5009999999999999</v>
      </c>
      <c r="P129" s="154">
        <f t="shared" si="1"/>
        <v>17.021339999999999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181</v>
      </c>
      <c r="AT129" s="156" t="s">
        <v>177</v>
      </c>
      <c r="AU129" s="156" t="s">
        <v>182</v>
      </c>
      <c r="AY129" s="14" t="s">
        <v>175</v>
      </c>
      <c r="BE129" s="157">
        <f t="shared" si="4"/>
        <v>0</v>
      </c>
      <c r="BF129" s="157">
        <f t="shared" si="5"/>
        <v>151.05000000000001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182</v>
      </c>
      <c r="BK129" s="157">
        <f t="shared" si="9"/>
        <v>151.05000000000001</v>
      </c>
      <c r="BL129" s="14" t="s">
        <v>181</v>
      </c>
      <c r="BM129" s="156" t="s">
        <v>198</v>
      </c>
    </row>
    <row r="130" spans="1:65" s="2" customFormat="1" ht="21.75" customHeight="1">
      <c r="A130" s="26"/>
      <c r="B130" s="144"/>
      <c r="C130" s="158" t="s">
        <v>199</v>
      </c>
      <c r="D130" s="158" t="s">
        <v>285</v>
      </c>
      <c r="E130" s="159" t="s">
        <v>1345</v>
      </c>
      <c r="F130" s="160" t="s">
        <v>1346</v>
      </c>
      <c r="G130" s="161" t="s">
        <v>209</v>
      </c>
      <c r="H130" s="162">
        <v>18.143999999999998</v>
      </c>
      <c r="I130" s="163">
        <v>10.64</v>
      </c>
      <c r="J130" s="163">
        <f t="shared" si="0"/>
        <v>193.05</v>
      </c>
      <c r="K130" s="164"/>
      <c r="L130" s="165"/>
      <c r="M130" s="166" t="s">
        <v>1</v>
      </c>
      <c r="N130" s="167" t="s">
        <v>35</v>
      </c>
      <c r="O130" s="154">
        <v>0</v>
      </c>
      <c r="P130" s="154">
        <f t="shared" si="1"/>
        <v>0</v>
      </c>
      <c r="Q130" s="154">
        <v>1</v>
      </c>
      <c r="R130" s="154">
        <f t="shared" si="2"/>
        <v>18.143999999999998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191</v>
      </c>
      <c r="AT130" s="156" t="s">
        <v>285</v>
      </c>
      <c r="AU130" s="156" t="s">
        <v>182</v>
      </c>
      <c r="AY130" s="14" t="s">
        <v>175</v>
      </c>
      <c r="BE130" s="157">
        <f t="shared" si="4"/>
        <v>0</v>
      </c>
      <c r="BF130" s="157">
        <f t="shared" si="5"/>
        <v>193.05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182</v>
      </c>
      <c r="BK130" s="157">
        <f t="shared" si="9"/>
        <v>193.05</v>
      </c>
      <c r="BL130" s="14" t="s">
        <v>181</v>
      </c>
      <c r="BM130" s="156" t="s">
        <v>202</v>
      </c>
    </row>
    <row r="131" spans="1:65" s="2" customFormat="1" ht="21.75" customHeight="1">
      <c r="A131" s="26"/>
      <c r="B131" s="144"/>
      <c r="C131" s="145" t="s">
        <v>191</v>
      </c>
      <c r="D131" s="145" t="s">
        <v>177</v>
      </c>
      <c r="E131" s="146" t="s">
        <v>1324</v>
      </c>
      <c r="F131" s="147" t="s">
        <v>1325</v>
      </c>
      <c r="G131" s="148" t="s">
        <v>231</v>
      </c>
      <c r="H131" s="149">
        <v>36.25</v>
      </c>
      <c r="I131" s="150">
        <v>0.34</v>
      </c>
      <c r="J131" s="150">
        <f t="shared" si="0"/>
        <v>12.33</v>
      </c>
      <c r="K131" s="151"/>
      <c r="L131" s="27"/>
      <c r="M131" s="152" t="s">
        <v>1</v>
      </c>
      <c r="N131" s="153" t="s">
        <v>35</v>
      </c>
      <c r="O131" s="154">
        <v>1.7000000000000001E-2</v>
      </c>
      <c r="P131" s="154">
        <f t="shared" si="1"/>
        <v>0.61625000000000008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181</v>
      </c>
      <c r="AT131" s="156" t="s">
        <v>177</v>
      </c>
      <c r="AU131" s="156" t="s">
        <v>182</v>
      </c>
      <c r="AY131" s="14" t="s">
        <v>175</v>
      </c>
      <c r="BE131" s="157">
        <f t="shared" si="4"/>
        <v>0</v>
      </c>
      <c r="BF131" s="157">
        <f t="shared" si="5"/>
        <v>12.33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182</v>
      </c>
      <c r="BK131" s="157">
        <f t="shared" si="9"/>
        <v>12.33</v>
      </c>
      <c r="BL131" s="14" t="s">
        <v>181</v>
      </c>
      <c r="BM131" s="156" t="s">
        <v>205</v>
      </c>
    </row>
    <row r="132" spans="1:65" s="12" customFormat="1" ht="22.8" customHeight="1">
      <c r="B132" s="132"/>
      <c r="D132" s="133" t="s">
        <v>68</v>
      </c>
      <c r="E132" s="142" t="s">
        <v>182</v>
      </c>
      <c r="F132" s="142" t="s">
        <v>211</v>
      </c>
      <c r="J132" s="143">
        <f>BK132</f>
        <v>289.58</v>
      </c>
      <c r="L132" s="132"/>
      <c r="M132" s="136"/>
      <c r="N132" s="137"/>
      <c r="O132" s="137"/>
      <c r="P132" s="138">
        <f>SUM(P133:P134)</f>
        <v>4.4440099200000001</v>
      </c>
      <c r="Q132" s="137"/>
      <c r="R132" s="138">
        <f>SUM(R133:R134)</f>
        <v>11.052484224768</v>
      </c>
      <c r="S132" s="137"/>
      <c r="T132" s="139">
        <f>SUM(T133:T134)</f>
        <v>0</v>
      </c>
      <c r="AR132" s="133" t="s">
        <v>77</v>
      </c>
      <c r="AT132" s="140" t="s">
        <v>68</v>
      </c>
      <c r="AU132" s="140" t="s">
        <v>77</v>
      </c>
      <c r="AY132" s="133" t="s">
        <v>175</v>
      </c>
      <c r="BK132" s="141">
        <f>SUM(BK133:BK134)</f>
        <v>289.58</v>
      </c>
    </row>
    <row r="133" spans="1:65" s="2" customFormat="1" ht="16.5" customHeight="1">
      <c r="A133" s="26"/>
      <c r="B133" s="144"/>
      <c r="C133" s="145" t="s">
        <v>206</v>
      </c>
      <c r="D133" s="145" t="s">
        <v>177</v>
      </c>
      <c r="E133" s="146" t="s">
        <v>1347</v>
      </c>
      <c r="F133" s="147" t="s">
        <v>241</v>
      </c>
      <c r="G133" s="148" t="s">
        <v>180</v>
      </c>
      <c r="H133" s="149">
        <v>2.5920000000000001</v>
      </c>
      <c r="I133" s="150">
        <v>76.66</v>
      </c>
      <c r="J133" s="150">
        <f>ROUND(I133*H133,2)</f>
        <v>198.7</v>
      </c>
      <c r="K133" s="151"/>
      <c r="L133" s="27"/>
      <c r="M133" s="152" t="s">
        <v>1</v>
      </c>
      <c r="N133" s="153" t="s">
        <v>35</v>
      </c>
      <c r="O133" s="154">
        <v>0.61770999999999998</v>
      </c>
      <c r="P133" s="154">
        <f>O133*H133</f>
        <v>1.6011043199999999</v>
      </c>
      <c r="Q133" s="154">
        <v>2.1940757039999998</v>
      </c>
      <c r="R133" s="154">
        <f>Q133*H133</f>
        <v>5.687044224768</v>
      </c>
      <c r="S133" s="154">
        <v>0</v>
      </c>
      <c r="T133" s="15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181</v>
      </c>
      <c r="AT133" s="156" t="s">
        <v>177</v>
      </c>
      <c r="AU133" s="156" t="s">
        <v>182</v>
      </c>
      <c r="AY133" s="14" t="s">
        <v>175</v>
      </c>
      <c r="BE133" s="157">
        <f>IF(N133="základná",J133,0)</f>
        <v>0</v>
      </c>
      <c r="BF133" s="157">
        <f>IF(N133="znížená",J133,0)</f>
        <v>198.7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4" t="s">
        <v>182</v>
      </c>
      <c r="BK133" s="157">
        <f>ROUND(I133*H133,2)</f>
        <v>198.7</v>
      </c>
      <c r="BL133" s="14" t="s">
        <v>181</v>
      </c>
      <c r="BM133" s="156" t="s">
        <v>210</v>
      </c>
    </row>
    <row r="134" spans="1:65" s="2" customFormat="1" ht="24.15" customHeight="1">
      <c r="A134" s="26"/>
      <c r="B134" s="144"/>
      <c r="C134" s="145" t="s">
        <v>195</v>
      </c>
      <c r="D134" s="145" t="s">
        <v>177</v>
      </c>
      <c r="E134" s="146" t="s">
        <v>212</v>
      </c>
      <c r="F134" s="147" t="s">
        <v>213</v>
      </c>
      <c r="G134" s="148" t="s">
        <v>180</v>
      </c>
      <c r="H134" s="149">
        <v>2.5920000000000001</v>
      </c>
      <c r="I134" s="150">
        <v>35.06</v>
      </c>
      <c r="J134" s="150">
        <f>ROUND(I134*H134,2)</f>
        <v>90.88</v>
      </c>
      <c r="K134" s="151"/>
      <c r="L134" s="27"/>
      <c r="M134" s="152" t="s">
        <v>1</v>
      </c>
      <c r="N134" s="153" t="s">
        <v>35</v>
      </c>
      <c r="O134" s="154">
        <v>1.0968</v>
      </c>
      <c r="P134" s="154">
        <f>O134*H134</f>
        <v>2.8429055999999999</v>
      </c>
      <c r="Q134" s="154">
        <v>2.0699999999999998</v>
      </c>
      <c r="R134" s="154">
        <f>Q134*H134</f>
        <v>5.3654399999999995</v>
      </c>
      <c r="S134" s="154">
        <v>0</v>
      </c>
      <c r="T134" s="155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181</v>
      </c>
      <c r="AT134" s="156" t="s">
        <v>177</v>
      </c>
      <c r="AU134" s="156" t="s">
        <v>182</v>
      </c>
      <c r="AY134" s="14" t="s">
        <v>175</v>
      </c>
      <c r="BE134" s="157">
        <f>IF(N134="základná",J134,0)</f>
        <v>0</v>
      </c>
      <c r="BF134" s="157">
        <f>IF(N134="znížená",J134,0)</f>
        <v>90.88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4" t="s">
        <v>182</v>
      </c>
      <c r="BK134" s="157">
        <f>ROUND(I134*H134,2)</f>
        <v>90.88</v>
      </c>
      <c r="BL134" s="14" t="s">
        <v>181</v>
      </c>
      <c r="BM134" s="156" t="s">
        <v>7</v>
      </c>
    </row>
    <row r="135" spans="1:65" s="12" customFormat="1" ht="22.8" customHeight="1">
      <c r="B135" s="132"/>
      <c r="D135" s="133" t="s">
        <v>68</v>
      </c>
      <c r="E135" s="142" t="s">
        <v>191</v>
      </c>
      <c r="F135" s="142" t="s">
        <v>645</v>
      </c>
      <c r="J135" s="143">
        <f>BK135</f>
        <v>9039.84</v>
      </c>
      <c r="L135" s="132"/>
      <c r="M135" s="136"/>
      <c r="N135" s="137"/>
      <c r="O135" s="137"/>
      <c r="P135" s="138">
        <f>SUM(P136:P146)</f>
        <v>30.414710000000003</v>
      </c>
      <c r="Q135" s="137"/>
      <c r="R135" s="138">
        <f>SUM(R136:R146)</f>
        <v>1.7483968560000003</v>
      </c>
      <c r="S135" s="137"/>
      <c r="T135" s="139">
        <f>SUM(T136:T146)</f>
        <v>0</v>
      </c>
      <c r="AR135" s="133" t="s">
        <v>77</v>
      </c>
      <c r="AT135" s="140" t="s">
        <v>68</v>
      </c>
      <c r="AU135" s="140" t="s">
        <v>77</v>
      </c>
      <c r="AY135" s="133" t="s">
        <v>175</v>
      </c>
      <c r="BK135" s="141">
        <f>SUM(BK136:BK146)</f>
        <v>9039.84</v>
      </c>
    </row>
    <row r="136" spans="1:65" s="2" customFormat="1" ht="24.15" customHeight="1">
      <c r="A136" s="26"/>
      <c r="B136" s="144"/>
      <c r="C136" s="145" t="s">
        <v>214</v>
      </c>
      <c r="D136" s="145" t="s">
        <v>177</v>
      </c>
      <c r="E136" s="146" t="s">
        <v>650</v>
      </c>
      <c r="F136" s="147" t="s">
        <v>651</v>
      </c>
      <c r="G136" s="148" t="s">
        <v>314</v>
      </c>
      <c r="H136" s="149">
        <v>37.799999999999997</v>
      </c>
      <c r="I136" s="150">
        <v>0.64</v>
      </c>
      <c r="J136" s="150">
        <f t="shared" ref="J136:J146" si="10">ROUND(I136*H136,2)</f>
        <v>24.19</v>
      </c>
      <c r="K136" s="151"/>
      <c r="L136" s="27"/>
      <c r="M136" s="152" t="s">
        <v>1</v>
      </c>
      <c r="N136" s="153" t="s">
        <v>35</v>
      </c>
      <c r="O136" s="154">
        <v>4.2999999999999997E-2</v>
      </c>
      <c r="P136" s="154">
        <f t="shared" ref="P136:P146" si="11">O136*H136</f>
        <v>1.6253999999999997</v>
      </c>
      <c r="Q136" s="154">
        <v>1.0000000000000001E-5</v>
      </c>
      <c r="R136" s="154">
        <f t="shared" ref="R136:R146" si="12">Q136*H136</f>
        <v>3.7800000000000003E-4</v>
      </c>
      <c r="S136" s="154">
        <v>0</v>
      </c>
      <c r="T136" s="155">
        <f t="shared" ref="T136:T146" si="13"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181</v>
      </c>
      <c r="AT136" s="156" t="s">
        <v>177</v>
      </c>
      <c r="AU136" s="156" t="s">
        <v>182</v>
      </c>
      <c r="AY136" s="14" t="s">
        <v>175</v>
      </c>
      <c r="BE136" s="157">
        <f t="shared" ref="BE136:BE146" si="14">IF(N136="základná",J136,0)</f>
        <v>0</v>
      </c>
      <c r="BF136" s="157">
        <f t="shared" ref="BF136:BF146" si="15">IF(N136="znížená",J136,0)</f>
        <v>24.19</v>
      </c>
      <c r="BG136" s="157">
        <f t="shared" ref="BG136:BG146" si="16">IF(N136="zákl. prenesená",J136,0)</f>
        <v>0</v>
      </c>
      <c r="BH136" s="157">
        <f t="shared" ref="BH136:BH146" si="17">IF(N136="zníž. prenesená",J136,0)</f>
        <v>0</v>
      </c>
      <c r="BI136" s="157">
        <f t="shared" ref="BI136:BI146" si="18">IF(N136="nulová",J136,0)</f>
        <v>0</v>
      </c>
      <c r="BJ136" s="14" t="s">
        <v>182</v>
      </c>
      <c r="BK136" s="157">
        <f t="shared" ref="BK136:BK146" si="19">ROUND(I136*H136,2)</f>
        <v>24.19</v>
      </c>
      <c r="BL136" s="14" t="s">
        <v>181</v>
      </c>
      <c r="BM136" s="156" t="s">
        <v>217</v>
      </c>
    </row>
    <row r="137" spans="1:65" s="2" customFormat="1" ht="33" customHeight="1">
      <c r="A137" s="26"/>
      <c r="B137" s="144"/>
      <c r="C137" s="158" t="s">
        <v>198</v>
      </c>
      <c r="D137" s="158" t="s">
        <v>285</v>
      </c>
      <c r="E137" s="159" t="s">
        <v>652</v>
      </c>
      <c r="F137" s="160" t="s">
        <v>653</v>
      </c>
      <c r="G137" s="161" t="s">
        <v>254</v>
      </c>
      <c r="H137" s="162">
        <v>7.56</v>
      </c>
      <c r="I137" s="163">
        <v>27.56</v>
      </c>
      <c r="J137" s="163">
        <f t="shared" si="10"/>
        <v>208.35</v>
      </c>
      <c r="K137" s="164"/>
      <c r="L137" s="165"/>
      <c r="M137" s="166" t="s">
        <v>1</v>
      </c>
      <c r="N137" s="167" t="s">
        <v>35</v>
      </c>
      <c r="O137" s="154">
        <v>0</v>
      </c>
      <c r="P137" s="154">
        <f t="shared" si="11"/>
        <v>0</v>
      </c>
      <c r="Q137" s="154">
        <v>1.0540000000000001E-2</v>
      </c>
      <c r="R137" s="154">
        <f t="shared" si="12"/>
        <v>7.96824E-2</v>
      </c>
      <c r="S137" s="154">
        <v>0</v>
      </c>
      <c r="T137" s="155">
        <f t="shared" si="1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191</v>
      </c>
      <c r="AT137" s="156" t="s">
        <v>285</v>
      </c>
      <c r="AU137" s="156" t="s">
        <v>182</v>
      </c>
      <c r="AY137" s="14" t="s">
        <v>175</v>
      </c>
      <c r="BE137" s="157">
        <f t="shared" si="14"/>
        <v>0</v>
      </c>
      <c r="BF137" s="157">
        <f t="shared" si="15"/>
        <v>208.35</v>
      </c>
      <c r="BG137" s="157">
        <f t="shared" si="16"/>
        <v>0</v>
      </c>
      <c r="BH137" s="157">
        <f t="shared" si="17"/>
        <v>0</v>
      </c>
      <c r="BI137" s="157">
        <f t="shared" si="18"/>
        <v>0</v>
      </c>
      <c r="BJ137" s="14" t="s">
        <v>182</v>
      </c>
      <c r="BK137" s="157">
        <f t="shared" si="19"/>
        <v>208.35</v>
      </c>
      <c r="BL137" s="14" t="s">
        <v>181</v>
      </c>
      <c r="BM137" s="156" t="s">
        <v>220</v>
      </c>
    </row>
    <row r="138" spans="1:65" s="2" customFormat="1" ht="24.15" customHeight="1">
      <c r="A138" s="26"/>
      <c r="B138" s="144"/>
      <c r="C138" s="145" t="s">
        <v>221</v>
      </c>
      <c r="D138" s="145" t="s">
        <v>177</v>
      </c>
      <c r="E138" s="146" t="s">
        <v>1348</v>
      </c>
      <c r="F138" s="147" t="s">
        <v>1349</v>
      </c>
      <c r="G138" s="148" t="s">
        <v>254</v>
      </c>
      <c r="H138" s="149">
        <v>1</v>
      </c>
      <c r="I138" s="150">
        <v>2.6</v>
      </c>
      <c r="J138" s="150">
        <f t="shared" si="10"/>
        <v>2.6</v>
      </c>
      <c r="K138" s="151"/>
      <c r="L138" s="27"/>
      <c r="M138" s="152" t="s">
        <v>1</v>
      </c>
      <c r="N138" s="153" t="s">
        <v>35</v>
      </c>
      <c r="O138" s="154">
        <v>0.21204999999999999</v>
      </c>
      <c r="P138" s="154">
        <f t="shared" si="11"/>
        <v>0.21204999999999999</v>
      </c>
      <c r="Q138" s="154">
        <v>0</v>
      </c>
      <c r="R138" s="154">
        <f t="shared" si="12"/>
        <v>0</v>
      </c>
      <c r="S138" s="154">
        <v>0</v>
      </c>
      <c r="T138" s="155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181</v>
      </c>
      <c r="AT138" s="156" t="s">
        <v>177</v>
      </c>
      <c r="AU138" s="156" t="s">
        <v>182</v>
      </c>
      <c r="AY138" s="14" t="s">
        <v>175</v>
      </c>
      <c r="BE138" s="157">
        <f t="shared" si="14"/>
        <v>0</v>
      </c>
      <c r="BF138" s="157">
        <f t="shared" si="15"/>
        <v>2.6</v>
      </c>
      <c r="BG138" s="157">
        <f t="shared" si="16"/>
        <v>0</v>
      </c>
      <c r="BH138" s="157">
        <f t="shared" si="17"/>
        <v>0</v>
      </c>
      <c r="BI138" s="157">
        <f t="shared" si="18"/>
        <v>0</v>
      </c>
      <c r="BJ138" s="14" t="s">
        <v>182</v>
      </c>
      <c r="BK138" s="157">
        <f t="shared" si="19"/>
        <v>2.6</v>
      </c>
      <c r="BL138" s="14" t="s">
        <v>181</v>
      </c>
      <c r="BM138" s="156" t="s">
        <v>224</v>
      </c>
    </row>
    <row r="139" spans="1:65" s="2" customFormat="1" ht="24.15" customHeight="1">
      <c r="A139" s="26"/>
      <c r="B139" s="144"/>
      <c r="C139" s="158" t="s">
        <v>202</v>
      </c>
      <c r="D139" s="158" t="s">
        <v>285</v>
      </c>
      <c r="E139" s="159" t="s">
        <v>1350</v>
      </c>
      <c r="F139" s="160" t="s">
        <v>1351</v>
      </c>
      <c r="G139" s="161" t="s">
        <v>254</v>
      </c>
      <c r="H139" s="162">
        <v>1</v>
      </c>
      <c r="I139" s="163">
        <v>237.86</v>
      </c>
      <c r="J139" s="163">
        <f t="shared" si="10"/>
        <v>237.86</v>
      </c>
      <c r="K139" s="164"/>
      <c r="L139" s="165"/>
      <c r="M139" s="166" t="s">
        <v>1</v>
      </c>
      <c r="N139" s="167" t="s">
        <v>35</v>
      </c>
      <c r="O139" s="154">
        <v>0</v>
      </c>
      <c r="P139" s="154">
        <f t="shared" si="11"/>
        <v>0</v>
      </c>
      <c r="Q139" s="154">
        <v>1.2E-2</v>
      </c>
      <c r="R139" s="154">
        <f t="shared" si="12"/>
        <v>1.2E-2</v>
      </c>
      <c r="S139" s="154">
        <v>0</v>
      </c>
      <c r="T139" s="155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191</v>
      </c>
      <c r="AT139" s="156" t="s">
        <v>285</v>
      </c>
      <c r="AU139" s="156" t="s">
        <v>182</v>
      </c>
      <c r="AY139" s="14" t="s">
        <v>175</v>
      </c>
      <c r="BE139" s="157">
        <f t="shared" si="14"/>
        <v>0</v>
      </c>
      <c r="BF139" s="157">
        <f t="shared" si="15"/>
        <v>237.86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4" t="s">
        <v>182</v>
      </c>
      <c r="BK139" s="157">
        <f t="shared" si="19"/>
        <v>237.86</v>
      </c>
      <c r="BL139" s="14" t="s">
        <v>181</v>
      </c>
      <c r="BM139" s="156" t="s">
        <v>227</v>
      </c>
    </row>
    <row r="140" spans="1:65" s="2" customFormat="1" ht="33" customHeight="1">
      <c r="A140" s="26"/>
      <c r="B140" s="144"/>
      <c r="C140" s="145" t="s">
        <v>228</v>
      </c>
      <c r="D140" s="145" t="s">
        <v>177</v>
      </c>
      <c r="E140" s="146" t="s">
        <v>1330</v>
      </c>
      <c r="F140" s="147" t="s">
        <v>1331</v>
      </c>
      <c r="G140" s="148" t="s">
        <v>254</v>
      </c>
      <c r="H140" s="149">
        <v>4</v>
      </c>
      <c r="I140" s="150">
        <v>34.86</v>
      </c>
      <c r="J140" s="150">
        <f t="shared" si="10"/>
        <v>139.44</v>
      </c>
      <c r="K140" s="151"/>
      <c r="L140" s="27"/>
      <c r="M140" s="152" t="s">
        <v>1</v>
      </c>
      <c r="N140" s="153" t="s">
        <v>35</v>
      </c>
      <c r="O140" s="154">
        <v>3.2450000000000001</v>
      </c>
      <c r="P140" s="154">
        <f t="shared" si="11"/>
        <v>12.98</v>
      </c>
      <c r="Q140" s="154">
        <v>2.5999999999999998E-5</v>
      </c>
      <c r="R140" s="154">
        <f t="shared" si="12"/>
        <v>1.0399999999999999E-4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181</v>
      </c>
      <c r="AT140" s="156" t="s">
        <v>177</v>
      </c>
      <c r="AU140" s="156" t="s">
        <v>182</v>
      </c>
      <c r="AY140" s="14" t="s">
        <v>175</v>
      </c>
      <c r="BE140" s="157">
        <f t="shared" si="14"/>
        <v>0</v>
      </c>
      <c r="BF140" s="157">
        <f t="shared" si="15"/>
        <v>139.44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182</v>
      </c>
      <c r="BK140" s="157">
        <f t="shared" si="19"/>
        <v>139.44</v>
      </c>
      <c r="BL140" s="14" t="s">
        <v>181</v>
      </c>
      <c r="BM140" s="156" t="s">
        <v>232</v>
      </c>
    </row>
    <row r="141" spans="1:65" s="2" customFormat="1" ht="24.15" customHeight="1">
      <c r="A141" s="26"/>
      <c r="B141" s="144"/>
      <c r="C141" s="158" t="s">
        <v>205</v>
      </c>
      <c r="D141" s="158" t="s">
        <v>285</v>
      </c>
      <c r="E141" s="159" t="s">
        <v>1332</v>
      </c>
      <c r="F141" s="160" t="s">
        <v>1333</v>
      </c>
      <c r="G141" s="161" t="s">
        <v>254</v>
      </c>
      <c r="H141" s="162">
        <v>4</v>
      </c>
      <c r="I141" s="163">
        <v>57.65</v>
      </c>
      <c r="J141" s="163">
        <f t="shared" si="10"/>
        <v>230.6</v>
      </c>
      <c r="K141" s="164"/>
      <c r="L141" s="165"/>
      <c r="M141" s="166" t="s">
        <v>1</v>
      </c>
      <c r="N141" s="167" t="s">
        <v>35</v>
      </c>
      <c r="O141" s="154">
        <v>0</v>
      </c>
      <c r="P141" s="154">
        <f t="shared" si="11"/>
        <v>0</v>
      </c>
      <c r="Q141" s="154">
        <v>2.0709999999999999E-2</v>
      </c>
      <c r="R141" s="154">
        <f t="shared" si="12"/>
        <v>8.2839999999999997E-2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191</v>
      </c>
      <c r="AT141" s="156" t="s">
        <v>285</v>
      </c>
      <c r="AU141" s="156" t="s">
        <v>182</v>
      </c>
      <c r="AY141" s="14" t="s">
        <v>175</v>
      </c>
      <c r="BE141" s="157">
        <f t="shared" si="14"/>
        <v>0</v>
      </c>
      <c r="BF141" s="157">
        <f t="shared" si="15"/>
        <v>230.6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4" t="s">
        <v>182</v>
      </c>
      <c r="BK141" s="157">
        <f t="shared" si="19"/>
        <v>230.6</v>
      </c>
      <c r="BL141" s="14" t="s">
        <v>181</v>
      </c>
      <c r="BM141" s="156" t="s">
        <v>235</v>
      </c>
    </row>
    <row r="142" spans="1:65" s="2" customFormat="1" ht="24.15" customHeight="1">
      <c r="A142" s="26"/>
      <c r="B142" s="144"/>
      <c r="C142" s="158" t="s">
        <v>236</v>
      </c>
      <c r="D142" s="158" t="s">
        <v>285</v>
      </c>
      <c r="E142" s="159" t="s">
        <v>1334</v>
      </c>
      <c r="F142" s="160" t="s">
        <v>1335</v>
      </c>
      <c r="G142" s="161" t="s">
        <v>254</v>
      </c>
      <c r="H142" s="162">
        <v>4</v>
      </c>
      <c r="I142" s="163">
        <v>12.42</v>
      </c>
      <c r="J142" s="163">
        <f t="shared" si="10"/>
        <v>49.68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1"/>
        <v>0</v>
      </c>
      <c r="Q142" s="154">
        <v>2.8999999999999998E-3</v>
      </c>
      <c r="R142" s="154">
        <f t="shared" si="12"/>
        <v>1.1599999999999999E-2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191</v>
      </c>
      <c r="AT142" s="156" t="s">
        <v>285</v>
      </c>
      <c r="AU142" s="156" t="s">
        <v>182</v>
      </c>
      <c r="AY142" s="14" t="s">
        <v>175</v>
      </c>
      <c r="BE142" s="157">
        <f t="shared" si="14"/>
        <v>0</v>
      </c>
      <c r="BF142" s="157">
        <f t="shared" si="15"/>
        <v>49.68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182</v>
      </c>
      <c r="BK142" s="157">
        <f t="shared" si="19"/>
        <v>49.68</v>
      </c>
      <c r="BL142" s="14" t="s">
        <v>181</v>
      </c>
      <c r="BM142" s="156" t="s">
        <v>239</v>
      </c>
    </row>
    <row r="143" spans="1:65" s="2" customFormat="1" ht="37.799999999999997" customHeight="1">
      <c r="A143" s="26"/>
      <c r="B143" s="144"/>
      <c r="C143" s="158" t="s">
        <v>210</v>
      </c>
      <c r="D143" s="158" t="s">
        <v>285</v>
      </c>
      <c r="E143" s="159" t="s">
        <v>1336</v>
      </c>
      <c r="F143" s="160" t="s">
        <v>1337</v>
      </c>
      <c r="G143" s="161" t="s">
        <v>254</v>
      </c>
      <c r="H143" s="162">
        <v>4</v>
      </c>
      <c r="I143" s="163">
        <v>29.71</v>
      </c>
      <c r="J143" s="163">
        <f t="shared" si="10"/>
        <v>118.84</v>
      </c>
      <c r="K143" s="164"/>
      <c r="L143" s="165"/>
      <c r="M143" s="166" t="s">
        <v>1</v>
      </c>
      <c r="N143" s="167" t="s">
        <v>35</v>
      </c>
      <c r="O143" s="154">
        <v>0</v>
      </c>
      <c r="P143" s="154">
        <f t="shared" si="11"/>
        <v>0</v>
      </c>
      <c r="Q143" s="154">
        <v>5.5300000000000002E-3</v>
      </c>
      <c r="R143" s="154">
        <f t="shared" si="12"/>
        <v>2.2120000000000001E-2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191</v>
      </c>
      <c r="AT143" s="156" t="s">
        <v>285</v>
      </c>
      <c r="AU143" s="156" t="s">
        <v>182</v>
      </c>
      <c r="AY143" s="14" t="s">
        <v>175</v>
      </c>
      <c r="BE143" s="157">
        <f t="shared" si="14"/>
        <v>0</v>
      </c>
      <c r="BF143" s="157">
        <f t="shared" si="15"/>
        <v>118.84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182</v>
      </c>
      <c r="BK143" s="157">
        <f t="shared" si="19"/>
        <v>118.84</v>
      </c>
      <c r="BL143" s="14" t="s">
        <v>181</v>
      </c>
      <c r="BM143" s="156" t="s">
        <v>242</v>
      </c>
    </row>
    <row r="144" spans="1:65" s="2" customFormat="1" ht="24.15" customHeight="1">
      <c r="A144" s="26"/>
      <c r="B144" s="144"/>
      <c r="C144" s="145" t="s">
        <v>244</v>
      </c>
      <c r="D144" s="145" t="s">
        <v>177</v>
      </c>
      <c r="E144" s="146" t="s">
        <v>1352</v>
      </c>
      <c r="F144" s="147" t="s">
        <v>1353</v>
      </c>
      <c r="G144" s="148" t="s">
        <v>180</v>
      </c>
      <c r="H144" s="149">
        <v>37.094000000000001</v>
      </c>
      <c r="I144" s="150">
        <v>14.9</v>
      </c>
      <c r="J144" s="150">
        <f t="shared" si="10"/>
        <v>552.70000000000005</v>
      </c>
      <c r="K144" s="151"/>
      <c r="L144" s="27"/>
      <c r="M144" s="152" t="s">
        <v>1</v>
      </c>
      <c r="N144" s="153" t="s">
        <v>35</v>
      </c>
      <c r="O144" s="154">
        <v>0.28999999999999998</v>
      </c>
      <c r="P144" s="154">
        <f t="shared" si="11"/>
        <v>10.75726</v>
      </c>
      <c r="Q144" s="154">
        <v>9.2400000000000002E-4</v>
      </c>
      <c r="R144" s="154">
        <f t="shared" si="12"/>
        <v>3.4274855999999999E-2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181</v>
      </c>
      <c r="AT144" s="156" t="s">
        <v>177</v>
      </c>
      <c r="AU144" s="156" t="s">
        <v>182</v>
      </c>
      <c r="AY144" s="14" t="s">
        <v>175</v>
      </c>
      <c r="BE144" s="157">
        <f t="shared" si="14"/>
        <v>0</v>
      </c>
      <c r="BF144" s="157">
        <f t="shared" si="15"/>
        <v>552.70000000000005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182</v>
      </c>
      <c r="BK144" s="157">
        <f t="shared" si="19"/>
        <v>552.70000000000005</v>
      </c>
      <c r="BL144" s="14" t="s">
        <v>181</v>
      </c>
      <c r="BM144" s="156" t="s">
        <v>247</v>
      </c>
    </row>
    <row r="145" spans="1:65" s="2" customFormat="1" ht="24.15" customHeight="1">
      <c r="A145" s="26"/>
      <c r="B145" s="144"/>
      <c r="C145" s="158" t="s">
        <v>7</v>
      </c>
      <c r="D145" s="158" t="s">
        <v>285</v>
      </c>
      <c r="E145" s="159" t="s">
        <v>1354</v>
      </c>
      <c r="F145" s="160" t="s">
        <v>1355</v>
      </c>
      <c r="G145" s="161" t="s">
        <v>254</v>
      </c>
      <c r="H145" s="162">
        <v>86.058000000000007</v>
      </c>
      <c r="I145" s="163">
        <v>85.9</v>
      </c>
      <c r="J145" s="163">
        <f t="shared" si="10"/>
        <v>7392.38</v>
      </c>
      <c r="K145" s="164"/>
      <c r="L145" s="165"/>
      <c r="M145" s="166" t="s">
        <v>1</v>
      </c>
      <c r="N145" s="167" t="s">
        <v>35</v>
      </c>
      <c r="O145" s="154">
        <v>0</v>
      </c>
      <c r="P145" s="154">
        <f t="shared" si="11"/>
        <v>0</v>
      </c>
      <c r="Q145" s="154">
        <v>1.72E-2</v>
      </c>
      <c r="R145" s="154">
        <f t="shared" si="12"/>
        <v>1.4801976000000001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191</v>
      </c>
      <c r="AT145" s="156" t="s">
        <v>285</v>
      </c>
      <c r="AU145" s="156" t="s">
        <v>182</v>
      </c>
      <c r="AY145" s="14" t="s">
        <v>175</v>
      </c>
      <c r="BE145" s="157">
        <f t="shared" si="14"/>
        <v>0</v>
      </c>
      <c r="BF145" s="157">
        <f t="shared" si="15"/>
        <v>7392.38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4" t="s">
        <v>182</v>
      </c>
      <c r="BK145" s="157">
        <f t="shared" si="19"/>
        <v>7392.38</v>
      </c>
      <c r="BL145" s="14" t="s">
        <v>181</v>
      </c>
      <c r="BM145" s="156" t="s">
        <v>250</v>
      </c>
    </row>
    <row r="146" spans="1:65" s="2" customFormat="1" ht="24.15" customHeight="1">
      <c r="A146" s="26"/>
      <c r="B146" s="144"/>
      <c r="C146" s="145" t="s">
        <v>251</v>
      </c>
      <c r="D146" s="145" t="s">
        <v>177</v>
      </c>
      <c r="E146" s="146" t="s">
        <v>1338</v>
      </c>
      <c r="F146" s="147" t="s">
        <v>1339</v>
      </c>
      <c r="G146" s="148" t="s">
        <v>254</v>
      </c>
      <c r="H146" s="149">
        <v>4</v>
      </c>
      <c r="I146" s="150">
        <v>20.8</v>
      </c>
      <c r="J146" s="150">
        <f t="shared" si="10"/>
        <v>83.2</v>
      </c>
      <c r="K146" s="151"/>
      <c r="L146" s="27"/>
      <c r="M146" s="152" t="s">
        <v>1</v>
      </c>
      <c r="N146" s="153" t="s">
        <v>35</v>
      </c>
      <c r="O146" s="154">
        <v>1.21</v>
      </c>
      <c r="P146" s="154">
        <f t="shared" si="11"/>
        <v>4.84</v>
      </c>
      <c r="Q146" s="154">
        <v>6.3E-3</v>
      </c>
      <c r="R146" s="154">
        <f t="shared" si="12"/>
        <v>2.52E-2</v>
      </c>
      <c r="S146" s="154">
        <v>0</v>
      </c>
      <c r="T146" s="155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181</v>
      </c>
      <c r="AT146" s="156" t="s">
        <v>177</v>
      </c>
      <c r="AU146" s="156" t="s">
        <v>182</v>
      </c>
      <c r="AY146" s="14" t="s">
        <v>175</v>
      </c>
      <c r="BE146" s="157">
        <f t="shared" si="14"/>
        <v>0</v>
      </c>
      <c r="BF146" s="157">
        <f t="shared" si="15"/>
        <v>83.2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4" t="s">
        <v>182</v>
      </c>
      <c r="BK146" s="157">
        <f t="shared" si="19"/>
        <v>83.2</v>
      </c>
      <c r="BL146" s="14" t="s">
        <v>181</v>
      </c>
      <c r="BM146" s="156" t="s">
        <v>255</v>
      </c>
    </row>
    <row r="147" spans="1:65" s="12" customFormat="1" ht="22.8" customHeight="1">
      <c r="B147" s="132"/>
      <c r="D147" s="133" t="s">
        <v>68</v>
      </c>
      <c r="E147" s="142" t="s">
        <v>355</v>
      </c>
      <c r="F147" s="142" t="s">
        <v>356</v>
      </c>
      <c r="J147" s="143">
        <f>BK147</f>
        <v>136.16</v>
      </c>
      <c r="L147" s="132"/>
      <c r="M147" s="136"/>
      <c r="N147" s="137"/>
      <c r="O147" s="137"/>
      <c r="P147" s="138">
        <f>P148</f>
        <v>39.888104999999996</v>
      </c>
      <c r="Q147" s="137"/>
      <c r="R147" s="138">
        <f>R148</f>
        <v>0</v>
      </c>
      <c r="S147" s="137"/>
      <c r="T147" s="139">
        <f>T148</f>
        <v>0</v>
      </c>
      <c r="AR147" s="133" t="s">
        <v>77</v>
      </c>
      <c r="AT147" s="140" t="s">
        <v>68</v>
      </c>
      <c r="AU147" s="140" t="s">
        <v>77</v>
      </c>
      <c r="AY147" s="133" t="s">
        <v>175</v>
      </c>
      <c r="BK147" s="141">
        <f>BK148</f>
        <v>136.16</v>
      </c>
    </row>
    <row r="148" spans="1:65" s="2" customFormat="1" ht="33" customHeight="1">
      <c r="A148" s="26"/>
      <c r="B148" s="144"/>
      <c r="C148" s="145" t="s">
        <v>217</v>
      </c>
      <c r="D148" s="145" t="s">
        <v>177</v>
      </c>
      <c r="E148" s="146" t="s">
        <v>1311</v>
      </c>
      <c r="F148" s="147" t="s">
        <v>1312</v>
      </c>
      <c r="G148" s="148" t="s">
        <v>209</v>
      </c>
      <c r="H148" s="149">
        <v>30.945</v>
      </c>
      <c r="I148" s="150">
        <v>4.4000000000000004</v>
      </c>
      <c r="J148" s="150">
        <f>ROUND(I148*H148,2)</f>
        <v>136.16</v>
      </c>
      <c r="K148" s="151"/>
      <c r="L148" s="27"/>
      <c r="M148" s="168" t="s">
        <v>1</v>
      </c>
      <c r="N148" s="169" t="s">
        <v>35</v>
      </c>
      <c r="O148" s="170">
        <v>1.2889999999999999</v>
      </c>
      <c r="P148" s="170">
        <f>O148*H148</f>
        <v>39.888104999999996</v>
      </c>
      <c r="Q148" s="170">
        <v>0</v>
      </c>
      <c r="R148" s="170">
        <f>Q148*H148</f>
        <v>0</v>
      </c>
      <c r="S148" s="170">
        <v>0</v>
      </c>
      <c r="T148" s="171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181</v>
      </c>
      <c r="AT148" s="156" t="s">
        <v>177</v>
      </c>
      <c r="AU148" s="156" t="s">
        <v>182</v>
      </c>
      <c r="AY148" s="14" t="s">
        <v>175</v>
      </c>
      <c r="BE148" s="157">
        <f>IF(N148="základná",J148,0)</f>
        <v>0</v>
      </c>
      <c r="BF148" s="157">
        <f>IF(N148="znížená",J148,0)</f>
        <v>136.16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4" t="s">
        <v>182</v>
      </c>
      <c r="BK148" s="157">
        <f>ROUND(I148*H148,2)</f>
        <v>136.16</v>
      </c>
      <c r="BL148" s="14" t="s">
        <v>181</v>
      </c>
      <c r="BM148" s="156" t="s">
        <v>258</v>
      </c>
    </row>
    <row r="149" spans="1:65" s="2" customFormat="1" ht="6.9" customHeight="1">
      <c r="A149" s="26"/>
      <c r="B149" s="44"/>
      <c r="C149" s="45"/>
      <c r="D149" s="45"/>
      <c r="E149" s="45"/>
      <c r="F149" s="45"/>
      <c r="G149" s="45"/>
      <c r="H149" s="45"/>
      <c r="I149" s="45"/>
      <c r="J149" s="45"/>
      <c r="K149" s="45"/>
      <c r="L149" s="27"/>
      <c r="M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</row>
  </sheetData>
  <autoFilter ref="C120:K148" xr:uid="{00000000-0009-0000-0000-00001A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BM149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130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1357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ROUND(J121, 2)</f>
        <v>11888.65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ROUND((SUM(BE121:BE148)),  2)</f>
        <v>0</v>
      </c>
      <c r="G33" s="98"/>
      <c r="H33" s="98"/>
      <c r="I33" s="99">
        <v>0.2</v>
      </c>
      <c r="J33" s="97">
        <f>ROUND(((SUM(BE121:BE148))*I33),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ROUND((SUM(BF121:BF148)),  2)</f>
        <v>11888.65</v>
      </c>
      <c r="G34" s="26"/>
      <c r="H34" s="26"/>
      <c r="I34" s="101">
        <v>0.2</v>
      </c>
      <c r="J34" s="100">
        <f>ROUND(((SUM(BF121:BF148))*I34),  2)</f>
        <v>2377.73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ROUND((SUM(BG121:BG148)),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ROUND((SUM(BH121:BH148)),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ROUND((SUM(BI121:BI148)),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14266.38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SO-09C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J121</f>
        <v>11888.65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139</v>
      </c>
      <c r="E97" s="115"/>
      <c r="F97" s="115"/>
      <c r="G97" s="115"/>
      <c r="H97" s="115"/>
      <c r="I97" s="115"/>
      <c r="J97" s="116">
        <f>J122</f>
        <v>11888.65</v>
      </c>
      <c r="L97" s="113"/>
    </row>
    <row r="98" spans="1:31" s="10" customFormat="1" ht="19.95" hidden="1" customHeight="1">
      <c r="B98" s="117"/>
      <c r="D98" s="118" t="s">
        <v>140</v>
      </c>
      <c r="E98" s="119"/>
      <c r="F98" s="119"/>
      <c r="G98" s="119"/>
      <c r="H98" s="119"/>
      <c r="I98" s="119"/>
      <c r="J98" s="120">
        <f>J123</f>
        <v>2423.0700000000002</v>
      </c>
      <c r="L98" s="117"/>
    </row>
    <row r="99" spans="1:31" s="10" customFormat="1" ht="19.95" hidden="1" customHeight="1">
      <c r="B99" s="117"/>
      <c r="D99" s="118" t="s">
        <v>141</v>
      </c>
      <c r="E99" s="119"/>
      <c r="F99" s="119"/>
      <c r="G99" s="119"/>
      <c r="H99" s="119"/>
      <c r="I99" s="119"/>
      <c r="J99" s="120">
        <f>J132</f>
        <v>289.58</v>
      </c>
      <c r="L99" s="117"/>
    </row>
    <row r="100" spans="1:31" s="10" customFormat="1" ht="19.95" hidden="1" customHeight="1">
      <c r="B100" s="117"/>
      <c r="D100" s="118" t="s">
        <v>635</v>
      </c>
      <c r="E100" s="119"/>
      <c r="F100" s="119"/>
      <c r="G100" s="119"/>
      <c r="H100" s="119"/>
      <c r="I100" s="119"/>
      <c r="J100" s="120">
        <f>J135</f>
        <v>9039.84</v>
      </c>
      <c r="L100" s="117"/>
    </row>
    <row r="101" spans="1:31" s="10" customFormat="1" ht="19.95" hidden="1" customHeight="1">
      <c r="B101" s="117"/>
      <c r="D101" s="118" t="s">
        <v>146</v>
      </c>
      <c r="E101" s="119"/>
      <c r="F101" s="119"/>
      <c r="G101" s="119"/>
      <c r="H101" s="119"/>
      <c r="I101" s="119"/>
      <c r="J101" s="120">
        <f>J147</f>
        <v>136.16</v>
      </c>
      <c r="L101" s="117"/>
    </row>
    <row r="102" spans="1:31" s="2" customFormat="1" ht="21.75" hidden="1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" hidden="1" customHeight="1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ht="10.199999999999999" hidden="1"/>
    <row r="105" spans="1:31" ht="10.199999999999999" hidden="1"/>
    <row r="106" spans="1:31" ht="10.199999999999999" hidden="1"/>
    <row r="107" spans="1:31" s="2" customFormat="1" ht="6.9" customHeight="1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" customHeight="1">
      <c r="A108" s="26"/>
      <c r="B108" s="27"/>
      <c r="C108" s="18" t="s">
        <v>161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11" t="str">
        <f>E7</f>
        <v>Prestúpne Bývanie JELKA</v>
      </c>
      <c r="F111" s="212"/>
      <c r="G111" s="212"/>
      <c r="H111" s="212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132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77" t="str">
        <f>E9</f>
        <v>SO-09C - Rozpočet</v>
      </c>
      <c r="F113" s="213"/>
      <c r="G113" s="213"/>
      <c r="H113" s="213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17</v>
      </c>
      <c r="D115" s="26"/>
      <c r="E115" s="26"/>
      <c r="F115" s="21" t="str">
        <f>F12</f>
        <v xml:space="preserve"> </v>
      </c>
      <c r="G115" s="26"/>
      <c r="H115" s="26"/>
      <c r="I115" s="23" t="s">
        <v>19</v>
      </c>
      <c r="J115" s="52" t="str">
        <f>IF(J12="","",J12)</f>
        <v>1. 3. 2022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15" customHeight="1">
      <c r="A117" s="26"/>
      <c r="B117" s="27"/>
      <c r="C117" s="23" t="s">
        <v>21</v>
      </c>
      <c r="D117" s="26"/>
      <c r="E117" s="26"/>
      <c r="F117" s="21" t="str">
        <f>E15</f>
        <v xml:space="preserve"> </v>
      </c>
      <c r="G117" s="26"/>
      <c r="H117" s="26"/>
      <c r="I117" s="23" t="s">
        <v>25</v>
      </c>
      <c r="J117" s="24" t="str">
        <f>E21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15" customHeight="1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27</v>
      </c>
      <c r="J118" s="24" t="str">
        <f>E24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1"/>
      <c r="B120" s="122"/>
      <c r="C120" s="123" t="s">
        <v>162</v>
      </c>
      <c r="D120" s="124" t="s">
        <v>54</v>
      </c>
      <c r="E120" s="124" t="s">
        <v>50</v>
      </c>
      <c r="F120" s="124" t="s">
        <v>51</v>
      </c>
      <c r="G120" s="124" t="s">
        <v>163</v>
      </c>
      <c r="H120" s="124" t="s">
        <v>164</v>
      </c>
      <c r="I120" s="124" t="s">
        <v>165</v>
      </c>
      <c r="J120" s="125" t="s">
        <v>136</v>
      </c>
      <c r="K120" s="126" t="s">
        <v>166</v>
      </c>
      <c r="L120" s="127"/>
      <c r="M120" s="59" t="s">
        <v>1</v>
      </c>
      <c r="N120" s="60" t="s">
        <v>33</v>
      </c>
      <c r="O120" s="60" t="s">
        <v>167</v>
      </c>
      <c r="P120" s="60" t="s">
        <v>168</v>
      </c>
      <c r="Q120" s="60" t="s">
        <v>169</v>
      </c>
      <c r="R120" s="60" t="s">
        <v>170</v>
      </c>
      <c r="S120" s="60" t="s">
        <v>171</v>
      </c>
      <c r="T120" s="61" t="s">
        <v>172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8" customHeight="1">
      <c r="A121" s="26"/>
      <c r="B121" s="27"/>
      <c r="C121" s="66" t="s">
        <v>137</v>
      </c>
      <c r="D121" s="26"/>
      <c r="E121" s="26"/>
      <c r="F121" s="26"/>
      <c r="G121" s="26"/>
      <c r="H121" s="26"/>
      <c r="I121" s="26"/>
      <c r="J121" s="128">
        <f>BK121</f>
        <v>11888.65</v>
      </c>
      <c r="K121" s="26"/>
      <c r="L121" s="27"/>
      <c r="M121" s="62"/>
      <c r="N121" s="53"/>
      <c r="O121" s="63"/>
      <c r="P121" s="129">
        <f>P122</f>
        <v>339.13075991999995</v>
      </c>
      <c r="Q121" s="63"/>
      <c r="R121" s="129">
        <f>R122</f>
        <v>30.944883080768001</v>
      </c>
      <c r="S121" s="63"/>
      <c r="T121" s="130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68</v>
      </c>
      <c r="AU121" s="14" t="s">
        <v>138</v>
      </c>
      <c r="BK121" s="131">
        <f>BK122</f>
        <v>11888.65</v>
      </c>
    </row>
    <row r="122" spans="1:65" s="12" customFormat="1" ht="25.95" customHeight="1">
      <c r="B122" s="132"/>
      <c r="D122" s="133" t="s">
        <v>68</v>
      </c>
      <c r="E122" s="134" t="s">
        <v>173</v>
      </c>
      <c r="F122" s="134" t="s">
        <v>174</v>
      </c>
      <c r="J122" s="135">
        <f>BK122</f>
        <v>11888.65</v>
      </c>
      <c r="L122" s="132"/>
      <c r="M122" s="136"/>
      <c r="N122" s="137"/>
      <c r="O122" s="137"/>
      <c r="P122" s="138">
        <f>P123+P132+P135+P147</f>
        <v>339.13075991999995</v>
      </c>
      <c r="Q122" s="137"/>
      <c r="R122" s="138">
        <f>R123+R132+R135+R147</f>
        <v>30.944883080768001</v>
      </c>
      <c r="S122" s="137"/>
      <c r="T122" s="139">
        <f>T123+T132+T135+T147</f>
        <v>0</v>
      </c>
      <c r="AR122" s="133" t="s">
        <v>77</v>
      </c>
      <c r="AT122" s="140" t="s">
        <v>68</v>
      </c>
      <c r="AU122" s="140" t="s">
        <v>69</v>
      </c>
      <c r="AY122" s="133" t="s">
        <v>175</v>
      </c>
      <c r="BK122" s="141">
        <f>BK123+BK132+BK135+BK147</f>
        <v>11888.65</v>
      </c>
    </row>
    <row r="123" spans="1:65" s="12" customFormat="1" ht="22.8" customHeight="1">
      <c r="B123" s="132"/>
      <c r="D123" s="133" t="s">
        <v>68</v>
      </c>
      <c r="E123" s="142" t="s">
        <v>77</v>
      </c>
      <c r="F123" s="142" t="s">
        <v>176</v>
      </c>
      <c r="J123" s="143">
        <f>BK123</f>
        <v>2423.0700000000002</v>
      </c>
      <c r="L123" s="132"/>
      <c r="M123" s="136"/>
      <c r="N123" s="137"/>
      <c r="O123" s="137"/>
      <c r="P123" s="138">
        <f>SUM(P124:P131)</f>
        <v>266.00933499999996</v>
      </c>
      <c r="Q123" s="137"/>
      <c r="R123" s="138">
        <f>SUM(R124:R131)</f>
        <v>18.143999999999998</v>
      </c>
      <c r="S123" s="137"/>
      <c r="T123" s="139">
        <f>SUM(T124:T131)</f>
        <v>0</v>
      </c>
      <c r="AR123" s="133" t="s">
        <v>77</v>
      </c>
      <c r="AT123" s="140" t="s">
        <v>68</v>
      </c>
      <c r="AU123" s="140" t="s">
        <v>77</v>
      </c>
      <c r="AY123" s="133" t="s">
        <v>175</v>
      </c>
      <c r="BK123" s="141">
        <f>SUM(BK124:BK131)</f>
        <v>2423.0700000000002</v>
      </c>
    </row>
    <row r="124" spans="1:65" s="2" customFormat="1" ht="21.75" customHeight="1">
      <c r="A124" s="26"/>
      <c r="B124" s="144"/>
      <c r="C124" s="145" t="s">
        <v>77</v>
      </c>
      <c r="D124" s="145" t="s">
        <v>177</v>
      </c>
      <c r="E124" s="146" t="s">
        <v>183</v>
      </c>
      <c r="F124" s="147" t="s">
        <v>184</v>
      </c>
      <c r="G124" s="148" t="s">
        <v>180</v>
      </c>
      <c r="H124" s="149">
        <v>40.823999999999998</v>
      </c>
      <c r="I124" s="150">
        <v>15.81</v>
      </c>
      <c r="J124" s="150">
        <f t="shared" ref="J124:J131" si="0">ROUND(I124*H124,2)</f>
        <v>645.42999999999995</v>
      </c>
      <c r="K124" s="151"/>
      <c r="L124" s="27"/>
      <c r="M124" s="152" t="s">
        <v>1</v>
      </c>
      <c r="N124" s="153" t="s">
        <v>35</v>
      </c>
      <c r="O124" s="154">
        <v>2.5139999999999998</v>
      </c>
      <c r="P124" s="154">
        <f t="shared" ref="P124:P131" si="1">O124*H124</f>
        <v>102.63153599999998</v>
      </c>
      <c r="Q124" s="154">
        <v>0</v>
      </c>
      <c r="R124" s="154">
        <f t="shared" ref="R124:R131" si="2">Q124*H124</f>
        <v>0</v>
      </c>
      <c r="S124" s="154">
        <v>0</v>
      </c>
      <c r="T124" s="155">
        <f t="shared" ref="T124:T131" si="3"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6" t="s">
        <v>181</v>
      </c>
      <c r="AT124" s="156" t="s">
        <v>177</v>
      </c>
      <c r="AU124" s="156" t="s">
        <v>182</v>
      </c>
      <c r="AY124" s="14" t="s">
        <v>175</v>
      </c>
      <c r="BE124" s="157">
        <f t="shared" ref="BE124:BE131" si="4">IF(N124="základná",J124,0)</f>
        <v>0</v>
      </c>
      <c r="BF124" s="157">
        <f t="shared" ref="BF124:BF131" si="5">IF(N124="znížená",J124,0)</f>
        <v>645.42999999999995</v>
      </c>
      <c r="BG124" s="157">
        <f t="shared" ref="BG124:BG131" si="6">IF(N124="zákl. prenesená",J124,0)</f>
        <v>0</v>
      </c>
      <c r="BH124" s="157">
        <f t="shared" ref="BH124:BH131" si="7">IF(N124="zníž. prenesená",J124,0)</f>
        <v>0</v>
      </c>
      <c r="BI124" s="157">
        <f t="shared" ref="BI124:BI131" si="8">IF(N124="nulová",J124,0)</f>
        <v>0</v>
      </c>
      <c r="BJ124" s="14" t="s">
        <v>182</v>
      </c>
      <c r="BK124" s="157">
        <f t="shared" ref="BK124:BK131" si="9">ROUND(I124*H124,2)</f>
        <v>645.42999999999995</v>
      </c>
      <c r="BL124" s="14" t="s">
        <v>181</v>
      </c>
      <c r="BM124" s="156" t="s">
        <v>182</v>
      </c>
    </row>
    <row r="125" spans="1:65" s="2" customFormat="1" ht="37.799999999999997" customHeight="1">
      <c r="A125" s="26"/>
      <c r="B125" s="144"/>
      <c r="C125" s="145" t="s">
        <v>182</v>
      </c>
      <c r="D125" s="145" t="s">
        <v>177</v>
      </c>
      <c r="E125" s="146" t="s">
        <v>186</v>
      </c>
      <c r="F125" s="147" t="s">
        <v>187</v>
      </c>
      <c r="G125" s="148" t="s">
        <v>180</v>
      </c>
      <c r="H125" s="149">
        <v>40.823999999999998</v>
      </c>
      <c r="I125" s="150">
        <v>7.15</v>
      </c>
      <c r="J125" s="150">
        <f t="shared" si="0"/>
        <v>291.89</v>
      </c>
      <c r="K125" s="151"/>
      <c r="L125" s="27"/>
      <c r="M125" s="152" t="s">
        <v>1</v>
      </c>
      <c r="N125" s="153" t="s">
        <v>35</v>
      </c>
      <c r="O125" s="154">
        <v>0.61299999999999999</v>
      </c>
      <c r="P125" s="154">
        <f t="shared" si="1"/>
        <v>25.025112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6" t="s">
        <v>181</v>
      </c>
      <c r="AT125" s="156" t="s">
        <v>177</v>
      </c>
      <c r="AU125" s="156" t="s">
        <v>182</v>
      </c>
      <c r="AY125" s="14" t="s">
        <v>175</v>
      </c>
      <c r="BE125" s="157">
        <f t="shared" si="4"/>
        <v>0</v>
      </c>
      <c r="BF125" s="157">
        <f t="shared" si="5"/>
        <v>291.89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4" t="s">
        <v>182</v>
      </c>
      <c r="BK125" s="157">
        <f t="shared" si="9"/>
        <v>291.89</v>
      </c>
      <c r="BL125" s="14" t="s">
        <v>181</v>
      </c>
      <c r="BM125" s="156" t="s">
        <v>181</v>
      </c>
    </row>
    <row r="126" spans="1:65" s="2" customFormat="1" ht="16.5" customHeight="1">
      <c r="A126" s="26"/>
      <c r="B126" s="144"/>
      <c r="C126" s="145" t="s">
        <v>185</v>
      </c>
      <c r="D126" s="145" t="s">
        <v>177</v>
      </c>
      <c r="E126" s="146" t="s">
        <v>1343</v>
      </c>
      <c r="F126" s="147" t="s">
        <v>1344</v>
      </c>
      <c r="G126" s="148" t="s">
        <v>180</v>
      </c>
      <c r="H126" s="149">
        <v>49.459000000000003</v>
      </c>
      <c r="I126" s="150">
        <v>14.68</v>
      </c>
      <c r="J126" s="150">
        <f t="shared" si="0"/>
        <v>726.06</v>
      </c>
      <c r="K126" s="151"/>
      <c r="L126" s="27"/>
      <c r="M126" s="152" t="s">
        <v>1</v>
      </c>
      <c r="N126" s="153" t="s">
        <v>35</v>
      </c>
      <c r="O126" s="154">
        <v>1.744</v>
      </c>
      <c r="P126" s="154">
        <f t="shared" si="1"/>
        <v>86.256495999999999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181</v>
      </c>
      <c r="AT126" s="156" t="s">
        <v>177</v>
      </c>
      <c r="AU126" s="156" t="s">
        <v>182</v>
      </c>
      <c r="AY126" s="14" t="s">
        <v>175</v>
      </c>
      <c r="BE126" s="157">
        <f t="shared" si="4"/>
        <v>0</v>
      </c>
      <c r="BF126" s="157">
        <f t="shared" si="5"/>
        <v>726.06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4" t="s">
        <v>182</v>
      </c>
      <c r="BK126" s="157">
        <f t="shared" si="9"/>
        <v>726.06</v>
      </c>
      <c r="BL126" s="14" t="s">
        <v>181</v>
      </c>
      <c r="BM126" s="156" t="s">
        <v>188</v>
      </c>
    </row>
    <row r="127" spans="1:65" s="2" customFormat="1" ht="24.15" customHeight="1">
      <c r="A127" s="26"/>
      <c r="B127" s="144"/>
      <c r="C127" s="145" t="s">
        <v>181</v>
      </c>
      <c r="D127" s="145" t="s">
        <v>177</v>
      </c>
      <c r="E127" s="146" t="s">
        <v>1259</v>
      </c>
      <c r="F127" s="147" t="s">
        <v>1260</v>
      </c>
      <c r="G127" s="148" t="s">
        <v>180</v>
      </c>
      <c r="H127" s="149">
        <v>49.459000000000003</v>
      </c>
      <c r="I127" s="150">
        <v>5.22</v>
      </c>
      <c r="J127" s="150">
        <f t="shared" si="0"/>
        <v>258.18</v>
      </c>
      <c r="K127" s="151"/>
      <c r="L127" s="27"/>
      <c r="M127" s="152" t="s">
        <v>1</v>
      </c>
      <c r="N127" s="153" t="s">
        <v>35</v>
      </c>
      <c r="O127" s="154">
        <v>0.44700000000000001</v>
      </c>
      <c r="P127" s="154">
        <f t="shared" si="1"/>
        <v>22.108173000000001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181</v>
      </c>
      <c r="AT127" s="156" t="s">
        <v>177</v>
      </c>
      <c r="AU127" s="156" t="s">
        <v>182</v>
      </c>
      <c r="AY127" s="14" t="s">
        <v>175</v>
      </c>
      <c r="BE127" s="157">
        <f t="shared" si="4"/>
        <v>0</v>
      </c>
      <c r="BF127" s="157">
        <f t="shared" si="5"/>
        <v>258.18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4" t="s">
        <v>182</v>
      </c>
      <c r="BK127" s="157">
        <f t="shared" si="9"/>
        <v>258.18</v>
      </c>
      <c r="BL127" s="14" t="s">
        <v>181</v>
      </c>
      <c r="BM127" s="156" t="s">
        <v>191</v>
      </c>
    </row>
    <row r="128" spans="1:65" s="2" customFormat="1" ht="33" customHeight="1">
      <c r="A128" s="26"/>
      <c r="B128" s="144"/>
      <c r="C128" s="145" t="s">
        <v>192</v>
      </c>
      <c r="D128" s="145" t="s">
        <v>177</v>
      </c>
      <c r="E128" s="146" t="s">
        <v>1320</v>
      </c>
      <c r="F128" s="147" t="s">
        <v>1321</v>
      </c>
      <c r="G128" s="148" t="s">
        <v>180</v>
      </c>
      <c r="H128" s="149">
        <v>53.932000000000002</v>
      </c>
      <c r="I128" s="150">
        <v>2.69</v>
      </c>
      <c r="J128" s="150">
        <f t="shared" si="0"/>
        <v>145.08000000000001</v>
      </c>
      <c r="K128" s="151"/>
      <c r="L128" s="27"/>
      <c r="M128" s="152" t="s">
        <v>1</v>
      </c>
      <c r="N128" s="153" t="s">
        <v>35</v>
      </c>
      <c r="O128" s="154">
        <v>0.22900000000000001</v>
      </c>
      <c r="P128" s="154">
        <f t="shared" si="1"/>
        <v>12.350428000000001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181</v>
      </c>
      <c r="AT128" s="156" t="s">
        <v>177</v>
      </c>
      <c r="AU128" s="156" t="s">
        <v>182</v>
      </c>
      <c r="AY128" s="14" t="s">
        <v>175</v>
      </c>
      <c r="BE128" s="157">
        <f t="shared" si="4"/>
        <v>0</v>
      </c>
      <c r="BF128" s="157">
        <f t="shared" si="5"/>
        <v>145.08000000000001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4" t="s">
        <v>182</v>
      </c>
      <c r="BK128" s="157">
        <f t="shared" si="9"/>
        <v>145.08000000000001</v>
      </c>
      <c r="BL128" s="14" t="s">
        <v>181</v>
      </c>
      <c r="BM128" s="156" t="s">
        <v>195</v>
      </c>
    </row>
    <row r="129" spans="1:65" s="2" customFormat="1" ht="24.15" customHeight="1">
      <c r="A129" s="26"/>
      <c r="B129" s="144"/>
      <c r="C129" s="145" t="s">
        <v>188</v>
      </c>
      <c r="D129" s="145" t="s">
        <v>177</v>
      </c>
      <c r="E129" s="146" t="s">
        <v>643</v>
      </c>
      <c r="F129" s="147" t="s">
        <v>644</v>
      </c>
      <c r="G129" s="148" t="s">
        <v>180</v>
      </c>
      <c r="H129" s="149">
        <v>11.34</v>
      </c>
      <c r="I129" s="150">
        <v>13.32</v>
      </c>
      <c r="J129" s="150">
        <f t="shared" si="0"/>
        <v>151.05000000000001</v>
      </c>
      <c r="K129" s="151"/>
      <c r="L129" s="27"/>
      <c r="M129" s="152" t="s">
        <v>1</v>
      </c>
      <c r="N129" s="153" t="s">
        <v>35</v>
      </c>
      <c r="O129" s="154">
        <v>1.5009999999999999</v>
      </c>
      <c r="P129" s="154">
        <f t="shared" si="1"/>
        <v>17.021339999999999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181</v>
      </c>
      <c r="AT129" s="156" t="s">
        <v>177</v>
      </c>
      <c r="AU129" s="156" t="s">
        <v>182</v>
      </c>
      <c r="AY129" s="14" t="s">
        <v>175</v>
      </c>
      <c r="BE129" s="157">
        <f t="shared" si="4"/>
        <v>0</v>
      </c>
      <c r="BF129" s="157">
        <f t="shared" si="5"/>
        <v>151.05000000000001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4" t="s">
        <v>182</v>
      </c>
      <c r="BK129" s="157">
        <f t="shared" si="9"/>
        <v>151.05000000000001</v>
      </c>
      <c r="BL129" s="14" t="s">
        <v>181</v>
      </c>
      <c r="BM129" s="156" t="s">
        <v>198</v>
      </c>
    </row>
    <row r="130" spans="1:65" s="2" customFormat="1" ht="21.75" customHeight="1">
      <c r="A130" s="26"/>
      <c r="B130" s="144"/>
      <c r="C130" s="158" t="s">
        <v>199</v>
      </c>
      <c r="D130" s="158" t="s">
        <v>285</v>
      </c>
      <c r="E130" s="159" t="s">
        <v>1345</v>
      </c>
      <c r="F130" s="160" t="s">
        <v>1346</v>
      </c>
      <c r="G130" s="161" t="s">
        <v>209</v>
      </c>
      <c r="H130" s="162">
        <v>18.143999999999998</v>
      </c>
      <c r="I130" s="163">
        <v>10.64</v>
      </c>
      <c r="J130" s="163">
        <f t="shared" si="0"/>
        <v>193.05</v>
      </c>
      <c r="K130" s="164"/>
      <c r="L130" s="165"/>
      <c r="M130" s="166" t="s">
        <v>1</v>
      </c>
      <c r="N130" s="167" t="s">
        <v>35</v>
      </c>
      <c r="O130" s="154">
        <v>0</v>
      </c>
      <c r="P130" s="154">
        <f t="shared" si="1"/>
        <v>0</v>
      </c>
      <c r="Q130" s="154">
        <v>1</v>
      </c>
      <c r="R130" s="154">
        <f t="shared" si="2"/>
        <v>18.143999999999998</v>
      </c>
      <c r="S130" s="154">
        <v>0</v>
      </c>
      <c r="T130" s="155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191</v>
      </c>
      <c r="AT130" s="156" t="s">
        <v>285</v>
      </c>
      <c r="AU130" s="156" t="s">
        <v>182</v>
      </c>
      <c r="AY130" s="14" t="s">
        <v>175</v>
      </c>
      <c r="BE130" s="157">
        <f t="shared" si="4"/>
        <v>0</v>
      </c>
      <c r="BF130" s="157">
        <f t="shared" si="5"/>
        <v>193.05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4" t="s">
        <v>182</v>
      </c>
      <c r="BK130" s="157">
        <f t="shared" si="9"/>
        <v>193.05</v>
      </c>
      <c r="BL130" s="14" t="s">
        <v>181</v>
      </c>
      <c r="BM130" s="156" t="s">
        <v>202</v>
      </c>
    </row>
    <row r="131" spans="1:65" s="2" customFormat="1" ht="21.75" customHeight="1">
      <c r="A131" s="26"/>
      <c r="B131" s="144"/>
      <c r="C131" s="145" t="s">
        <v>191</v>
      </c>
      <c r="D131" s="145" t="s">
        <v>177</v>
      </c>
      <c r="E131" s="146" t="s">
        <v>1324</v>
      </c>
      <c r="F131" s="147" t="s">
        <v>1325</v>
      </c>
      <c r="G131" s="148" t="s">
        <v>231</v>
      </c>
      <c r="H131" s="149">
        <v>36.25</v>
      </c>
      <c r="I131" s="150">
        <v>0.34</v>
      </c>
      <c r="J131" s="150">
        <f t="shared" si="0"/>
        <v>12.33</v>
      </c>
      <c r="K131" s="151"/>
      <c r="L131" s="27"/>
      <c r="M131" s="152" t="s">
        <v>1</v>
      </c>
      <c r="N131" s="153" t="s">
        <v>35</v>
      </c>
      <c r="O131" s="154">
        <v>1.7000000000000001E-2</v>
      </c>
      <c r="P131" s="154">
        <f t="shared" si="1"/>
        <v>0.61625000000000008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181</v>
      </c>
      <c r="AT131" s="156" t="s">
        <v>177</v>
      </c>
      <c r="AU131" s="156" t="s">
        <v>182</v>
      </c>
      <c r="AY131" s="14" t="s">
        <v>175</v>
      </c>
      <c r="BE131" s="157">
        <f t="shared" si="4"/>
        <v>0</v>
      </c>
      <c r="BF131" s="157">
        <f t="shared" si="5"/>
        <v>12.33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182</v>
      </c>
      <c r="BK131" s="157">
        <f t="shared" si="9"/>
        <v>12.33</v>
      </c>
      <c r="BL131" s="14" t="s">
        <v>181</v>
      </c>
      <c r="BM131" s="156" t="s">
        <v>205</v>
      </c>
    </row>
    <row r="132" spans="1:65" s="12" customFormat="1" ht="22.8" customHeight="1">
      <c r="B132" s="132"/>
      <c r="D132" s="133" t="s">
        <v>68</v>
      </c>
      <c r="E132" s="142" t="s">
        <v>182</v>
      </c>
      <c r="F132" s="142" t="s">
        <v>211</v>
      </c>
      <c r="J132" s="143">
        <f>BK132</f>
        <v>289.58</v>
      </c>
      <c r="L132" s="132"/>
      <c r="M132" s="136"/>
      <c r="N132" s="137"/>
      <c r="O132" s="137"/>
      <c r="P132" s="138">
        <f>SUM(P133:P134)</f>
        <v>4.4440099200000001</v>
      </c>
      <c r="Q132" s="137"/>
      <c r="R132" s="138">
        <f>SUM(R133:R134)</f>
        <v>11.052484224768</v>
      </c>
      <c r="S132" s="137"/>
      <c r="T132" s="139">
        <f>SUM(T133:T134)</f>
        <v>0</v>
      </c>
      <c r="AR132" s="133" t="s">
        <v>77</v>
      </c>
      <c r="AT132" s="140" t="s">
        <v>68</v>
      </c>
      <c r="AU132" s="140" t="s">
        <v>77</v>
      </c>
      <c r="AY132" s="133" t="s">
        <v>175</v>
      </c>
      <c r="BK132" s="141">
        <f>SUM(BK133:BK134)</f>
        <v>289.58</v>
      </c>
    </row>
    <row r="133" spans="1:65" s="2" customFormat="1" ht="16.5" customHeight="1">
      <c r="A133" s="26"/>
      <c r="B133" s="144"/>
      <c r="C133" s="145" t="s">
        <v>206</v>
      </c>
      <c r="D133" s="145" t="s">
        <v>177</v>
      </c>
      <c r="E133" s="146" t="s">
        <v>1347</v>
      </c>
      <c r="F133" s="147" t="s">
        <v>241</v>
      </c>
      <c r="G133" s="148" t="s">
        <v>180</v>
      </c>
      <c r="H133" s="149">
        <v>2.5920000000000001</v>
      </c>
      <c r="I133" s="150">
        <v>76.66</v>
      </c>
      <c r="J133" s="150">
        <f>ROUND(I133*H133,2)</f>
        <v>198.7</v>
      </c>
      <c r="K133" s="151"/>
      <c r="L133" s="27"/>
      <c r="M133" s="152" t="s">
        <v>1</v>
      </c>
      <c r="N133" s="153" t="s">
        <v>35</v>
      </c>
      <c r="O133" s="154">
        <v>0.61770999999999998</v>
      </c>
      <c r="P133" s="154">
        <f>O133*H133</f>
        <v>1.6011043199999999</v>
      </c>
      <c r="Q133" s="154">
        <v>2.1940757039999998</v>
      </c>
      <c r="R133" s="154">
        <f>Q133*H133</f>
        <v>5.687044224768</v>
      </c>
      <c r="S133" s="154">
        <v>0</v>
      </c>
      <c r="T133" s="15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181</v>
      </c>
      <c r="AT133" s="156" t="s">
        <v>177</v>
      </c>
      <c r="AU133" s="156" t="s">
        <v>182</v>
      </c>
      <c r="AY133" s="14" t="s">
        <v>175</v>
      </c>
      <c r="BE133" s="157">
        <f>IF(N133="základná",J133,0)</f>
        <v>0</v>
      </c>
      <c r="BF133" s="157">
        <f>IF(N133="znížená",J133,0)</f>
        <v>198.7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4" t="s">
        <v>182</v>
      </c>
      <c r="BK133" s="157">
        <f>ROUND(I133*H133,2)</f>
        <v>198.7</v>
      </c>
      <c r="BL133" s="14" t="s">
        <v>181</v>
      </c>
      <c r="BM133" s="156" t="s">
        <v>210</v>
      </c>
    </row>
    <row r="134" spans="1:65" s="2" customFormat="1" ht="24.15" customHeight="1">
      <c r="A134" s="26"/>
      <c r="B134" s="144"/>
      <c r="C134" s="145" t="s">
        <v>195</v>
      </c>
      <c r="D134" s="145" t="s">
        <v>177</v>
      </c>
      <c r="E134" s="146" t="s">
        <v>212</v>
      </c>
      <c r="F134" s="147" t="s">
        <v>213</v>
      </c>
      <c r="G134" s="148" t="s">
        <v>180</v>
      </c>
      <c r="H134" s="149">
        <v>2.5920000000000001</v>
      </c>
      <c r="I134" s="150">
        <v>35.06</v>
      </c>
      <c r="J134" s="150">
        <f>ROUND(I134*H134,2)</f>
        <v>90.88</v>
      </c>
      <c r="K134" s="151"/>
      <c r="L134" s="27"/>
      <c r="M134" s="152" t="s">
        <v>1</v>
      </c>
      <c r="N134" s="153" t="s">
        <v>35</v>
      </c>
      <c r="O134" s="154">
        <v>1.0968</v>
      </c>
      <c r="P134" s="154">
        <f>O134*H134</f>
        <v>2.8429055999999999</v>
      </c>
      <c r="Q134" s="154">
        <v>2.0699999999999998</v>
      </c>
      <c r="R134" s="154">
        <f>Q134*H134</f>
        <v>5.3654399999999995</v>
      </c>
      <c r="S134" s="154">
        <v>0</v>
      </c>
      <c r="T134" s="155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181</v>
      </c>
      <c r="AT134" s="156" t="s">
        <v>177</v>
      </c>
      <c r="AU134" s="156" t="s">
        <v>182</v>
      </c>
      <c r="AY134" s="14" t="s">
        <v>175</v>
      </c>
      <c r="BE134" s="157">
        <f>IF(N134="základná",J134,0)</f>
        <v>0</v>
      </c>
      <c r="BF134" s="157">
        <f>IF(N134="znížená",J134,0)</f>
        <v>90.88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4" t="s">
        <v>182</v>
      </c>
      <c r="BK134" s="157">
        <f>ROUND(I134*H134,2)</f>
        <v>90.88</v>
      </c>
      <c r="BL134" s="14" t="s">
        <v>181</v>
      </c>
      <c r="BM134" s="156" t="s">
        <v>7</v>
      </c>
    </row>
    <row r="135" spans="1:65" s="12" customFormat="1" ht="22.8" customHeight="1">
      <c r="B135" s="132"/>
      <c r="D135" s="133" t="s">
        <v>68</v>
      </c>
      <c r="E135" s="142" t="s">
        <v>191</v>
      </c>
      <c r="F135" s="142" t="s">
        <v>645</v>
      </c>
      <c r="J135" s="143">
        <f>BK135</f>
        <v>9039.84</v>
      </c>
      <c r="L135" s="132"/>
      <c r="M135" s="136"/>
      <c r="N135" s="137"/>
      <c r="O135" s="137"/>
      <c r="P135" s="138">
        <f>SUM(P136:P146)</f>
        <v>28.78931</v>
      </c>
      <c r="Q135" s="137"/>
      <c r="R135" s="138">
        <f>SUM(R136:R146)</f>
        <v>1.7483988560000001</v>
      </c>
      <c r="S135" s="137"/>
      <c r="T135" s="139">
        <f>SUM(T136:T146)</f>
        <v>0</v>
      </c>
      <c r="AR135" s="133" t="s">
        <v>77</v>
      </c>
      <c r="AT135" s="140" t="s">
        <v>68</v>
      </c>
      <c r="AU135" s="140" t="s">
        <v>77</v>
      </c>
      <c r="AY135" s="133" t="s">
        <v>175</v>
      </c>
      <c r="BK135" s="141">
        <f>SUM(BK136:BK146)</f>
        <v>9039.84</v>
      </c>
    </row>
    <row r="136" spans="1:65" s="2" customFormat="1" ht="24.15" customHeight="1">
      <c r="A136" s="26"/>
      <c r="B136" s="144"/>
      <c r="C136" s="145" t="s">
        <v>214</v>
      </c>
      <c r="D136" s="145" t="s">
        <v>177</v>
      </c>
      <c r="E136" s="146" t="s">
        <v>650</v>
      </c>
      <c r="F136" s="147" t="s">
        <v>651</v>
      </c>
      <c r="G136" s="148" t="s">
        <v>314</v>
      </c>
      <c r="H136" s="149">
        <v>37.799999999999997</v>
      </c>
      <c r="I136" s="150">
        <v>0.64</v>
      </c>
      <c r="J136" s="150">
        <f t="shared" ref="J136:J146" si="10">ROUND(I136*H136,2)</f>
        <v>24.19</v>
      </c>
      <c r="K136" s="151"/>
      <c r="L136" s="27"/>
      <c r="M136" s="152" t="s">
        <v>1</v>
      </c>
      <c r="N136" s="153" t="s">
        <v>35</v>
      </c>
      <c r="O136" s="154">
        <v>0</v>
      </c>
      <c r="P136" s="154">
        <f t="shared" ref="P136:P146" si="11">O136*H136</f>
        <v>0</v>
      </c>
      <c r="Q136" s="154">
        <v>1.00529100529101E-5</v>
      </c>
      <c r="R136" s="154">
        <f t="shared" ref="R136:R146" si="12">Q136*H136</f>
        <v>3.8000000000000176E-4</v>
      </c>
      <c r="S136" s="154">
        <v>0</v>
      </c>
      <c r="T136" s="155">
        <f t="shared" ref="T136:T146" si="13"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181</v>
      </c>
      <c r="AT136" s="156" t="s">
        <v>177</v>
      </c>
      <c r="AU136" s="156" t="s">
        <v>182</v>
      </c>
      <c r="AY136" s="14" t="s">
        <v>175</v>
      </c>
      <c r="BE136" s="157">
        <f t="shared" ref="BE136:BE146" si="14">IF(N136="základná",J136,0)</f>
        <v>0</v>
      </c>
      <c r="BF136" s="157">
        <f t="shared" ref="BF136:BF146" si="15">IF(N136="znížená",J136,0)</f>
        <v>24.19</v>
      </c>
      <c r="BG136" s="157">
        <f t="shared" ref="BG136:BG146" si="16">IF(N136="zákl. prenesená",J136,0)</f>
        <v>0</v>
      </c>
      <c r="BH136" s="157">
        <f t="shared" ref="BH136:BH146" si="17">IF(N136="zníž. prenesená",J136,0)</f>
        <v>0</v>
      </c>
      <c r="BI136" s="157">
        <f t="shared" ref="BI136:BI146" si="18">IF(N136="nulová",J136,0)</f>
        <v>0</v>
      </c>
      <c r="BJ136" s="14" t="s">
        <v>182</v>
      </c>
      <c r="BK136" s="157">
        <f t="shared" ref="BK136:BK146" si="19">ROUND(I136*H136,2)</f>
        <v>24.19</v>
      </c>
      <c r="BL136" s="14" t="s">
        <v>181</v>
      </c>
      <c r="BM136" s="156" t="s">
        <v>217</v>
      </c>
    </row>
    <row r="137" spans="1:65" s="2" customFormat="1" ht="33" customHeight="1">
      <c r="A137" s="26"/>
      <c r="B137" s="144"/>
      <c r="C137" s="158" t="s">
        <v>198</v>
      </c>
      <c r="D137" s="158" t="s">
        <v>285</v>
      </c>
      <c r="E137" s="159" t="s">
        <v>652</v>
      </c>
      <c r="F137" s="160" t="s">
        <v>653</v>
      </c>
      <c r="G137" s="161" t="s">
        <v>254</v>
      </c>
      <c r="H137" s="162">
        <v>7.56</v>
      </c>
      <c r="I137" s="163">
        <v>27.56</v>
      </c>
      <c r="J137" s="163">
        <f t="shared" si="10"/>
        <v>208.35</v>
      </c>
      <c r="K137" s="164"/>
      <c r="L137" s="165"/>
      <c r="M137" s="166" t="s">
        <v>1</v>
      </c>
      <c r="N137" s="167" t="s">
        <v>35</v>
      </c>
      <c r="O137" s="154">
        <v>0</v>
      </c>
      <c r="P137" s="154">
        <f t="shared" si="11"/>
        <v>0</v>
      </c>
      <c r="Q137" s="154">
        <v>1.0540000000000001E-2</v>
      </c>
      <c r="R137" s="154">
        <f t="shared" si="12"/>
        <v>7.96824E-2</v>
      </c>
      <c r="S137" s="154">
        <v>0</v>
      </c>
      <c r="T137" s="155">
        <f t="shared" si="1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191</v>
      </c>
      <c r="AT137" s="156" t="s">
        <v>285</v>
      </c>
      <c r="AU137" s="156" t="s">
        <v>182</v>
      </c>
      <c r="AY137" s="14" t="s">
        <v>175</v>
      </c>
      <c r="BE137" s="157">
        <f t="shared" si="14"/>
        <v>0</v>
      </c>
      <c r="BF137" s="157">
        <f t="shared" si="15"/>
        <v>208.35</v>
      </c>
      <c r="BG137" s="157">
        <f t="shared" si="16"/>
        <v>0</v>
      </c>
      <c r="BH137" s="157">
        <f t="shared" si="17"/>
        <v>0</v>
      </c>
      <c r="BI137" s="157">
        <f t="shared" si="18"/>
        <v>0</v>
      </c>
      <c r="BJ137" s="14" t="s">
        <v>182</v>
      </c>
      <c r="BK137" s="157">
        <f t="shared" si="19"/>
        <v>208.35</v>
      </c>
      <c r="BL137" s="14" t="s">
        <v>181</v>
      </c>
      <c r="BM137" s="156" t="s">
        <v>220</v>
      </c>
    </row>
    <row r="138" spans="1:65" s="2" customFormat="1" ht="24.15" customHeight="1">
      <c r="A138" s="26"/>
      <c r="B138" s="144"/>
      <c r="C138" s="145" t="s">
        <v>221</v>
      </c>
      <c r="D138" s="145" t="s">
        <v>177</v>
      </c>
      <c r="E138" s="146" t="s">
        <v>1348</v>
      </c>
      <c r="F138" s="147" t="s">
        <v>1349</v>
      </c>
      <c r="G138" s="148" t="s">
        <v>254</v>
      </c>
      <c r="H138" s="149">
        <v>1</v>
      </c>
      <c r="I138" s="150">
        <v>2.6</v>
      </c>
      <c r="J138" s="150">
        <f t="shared" si="10"/>
        <v>2.6</v>
      </c>
      <c r="K138" s="151"/>
      <c r="L138" s="27"/>
      <c r="M138" s="152" t="s">
        <v>1</v>
      </c>
      <c r="N138" s="153" t="s">
        <v>35</v>
      </c>
      <c r="O138" s="154">
        <v>0.21204999999999999</v>
      </c>
      <c r="P138" s="154">
        <f t="shared" si="11"/>
        <v>0.21204999999999999</v>
      </c>
      <c r="Q138" s="154">
        <v>0</v>
      </c>
      <c r="R138" s="154">
        <f t="shared" si="12"/>
        <v>0</v>
      </c>
      <c r="S138" s="154">
        <v>0</v>
      </c>
      <c r="T138" s="155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181</v>
      </c>
      <c r="AT138" s="156" t="s">
        <v>177</v>
      </c>
      <c r="AU138" s="156" t="s">
        <v>182</v>
      </c>
      <c r="AY138" s="14" t="s">
        <v>175</v>
      </c>
      <c r="BE138" s="157">
        <f t="shared" si="14"/>
        <v>0</v>
      </c>
      <c r="BF138" s="157">
        <f t="shared" si="15"/>
        <v>2.6</v>
      </c>
      <c r="BG138" s="157">
        <f t="shared" si="16"/>
        <v>0</v>
      </c>
      <c r="BH138" s="157">
        <f t="shared" si="17"/>
        <v>0</v>
      </c>
      <c r="BI138" s="157">
        <f t="shared" si="18"/>
        <v>0</v>
      </c>
      <c r="BJ138" s="14" t="s">
        <v>182</v>
      </c>
      <c r="BK138" s="157">
        <f t="shared" si="19"/>
        <v>2.6</v>
      </c>
      <c r="BL138" s="14" t="s">
        <v>181</v>
      </c>
      <c r="BM138" s="156" t="s">
        <v>224</v>
      </c>
    </row>
    <row r="139" spans="1:65" s="2" customFormat="1" ht="24.15" customHeight="1">
      <c r="A139" s="26"/>
      <c r="B139" s="144"/>
      <c r="C139" s="158" t="s">
        <v>202</v>
      </c>
      <c r="D139" s="158" t="s">
        <v>285</v>
      </c>
      <c r="E139" s="159" t="s">
        <v>1350</v>
      </c>
      <c r="F139" s="160" t="s">
        <v>1351</v>
      </c>
      <c r="G139" s="161" t="s">
        <v>254</v>
      </c>
      <c r="H139" s="162">
        <v>1</v>
      </c>
      <c r="I139" s="163">
        <v>237.86</v>
      </c>
      <c r="J139" s="163">
        <f t="shared" si="10"/>
        <v>237.86</v>
      </c>
      <c r="K139" s="164"/>
      <c r="L139" s="165"/>
      <c r="M139" s="166" t="s">
        <v>1</v>
      </c>
      <c r="N139" s="167" t="s">
        <v>35</v>
      </c>
      <c r="O139" s="154">
        <v>0</v>
      </c>
      <c r="P139" s="154">
        <f t="shared" si="11"/>
        <v>0</v>
      </c>
      <c r="Q139" s="154">
        <v>1.2E-2</v>
      </c>
      <c r="R139" s="154">
        <f t="shared" si="12"/>
        <v>1.2E-2</v>
      </c>
      <c r="S139" s="154">
        <v>0</v>
      </c>
      <c r="T139" s="155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191</v>
      </c>
      <c r="AT139" s="156" t="s">
        <v>285</v>
      </c>
      <c r="AU139" s="156" t="s">
        <v>182</v>
      </c>
      <c r="AY139" s="14" t="s">
        <v>175</v>
      </c>
      <c r="BE139" s="157">
        <f t="shared" si="14"/>
        <v>0</v>
      </c>
      <c r="BF139" s="157">
        <f t="shared" si="15"/>
        <v>237.86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4" t="s">
        <v>182</v>
      </c>
      <c r="BK139" s="157">
        <f t="shared" si="19"/>
        <v>237.86</v>
      </c>
      <c r="BL139" s="14" t="s">
        <v>181</v>
      </c>
      <c r="BM139" s="156" t="s">
        <v>227</v>
      </c>
    </row>
    <row r="140" spans="1:65" s="2" customFormat="1" ht="33" customHeight="1">
      <c r="A140" s="26"/>
      <c r="B140" s="144"/>
      <c r="C140" s="145" t="s">
        <v>228</v>
      </c>
      <c r="D140" s="145" t="s">
        <v>177</v>
      </c>
      <c r="E140" s="146" t="s">
        <v>1330</v>
      </c>
      <c r="F140" s="147" t="s">
        <v>1331</v>
      </c>
      <c r="G140" s="148" t="s">
        <v>254</v>
      </c>
      <c r="H140" s="149">
        <v>4</v>
      </c>
      <c r="I140" s="150">
        <v>34.86</v>
      </c>
      <c r="J140" s="150">
        <f t="shared" si="10"/>
        <v>139.44</v>
      </c>
      <c r="K140" s="151"/>
      <c r="L140" s="27"/>
      <c r="M140" s="152" t="s">
        <v>1</v>
      </c>
      <c r="N140" s="153" t="s">
        <v>35</v>
      </c>
      <c r="O140" s="154">
        <v>3.2450000000000001</v>
      </c>
      <c r="P140" s="154">
        <f t="shared" si="11"/>
        <v>12.98</v>
      </c>
      <c r="Q140" s="154">
        <v>2.5999999999999998E-5</v>
      </c>
      <c r="R140" s="154">
        <f t="shared" si="12"/>
        <v>1.0399999999999999E-4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181</v>
      </c>
      <c r="AT140" s="156" t="s">
        <v>177</v>
      </c>
      <c r="AU140" s="156" t="s">
        <v>182</v>
      </c>
      <c r="AY140" s="14" t="s">
        <v>175</v>
      </c>
      <c r="BE140" s="157">
        <f t="shared" si="14"/>
        <v>0</v>
      </c>
      <c r="BF140" s="157">
        <f t="shared" si="15"/>
        <v>139.44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182</v>
      </c>
      <c r="BK140" s="157">
        <f t="shared" si="19"/>
        <v>139.44</v>
      </c>
      <c r="BL140" s="14" t="s">
        <v>181</v>
      </c>
      <c r="BM140" s="156" t="s">
        <v>232</v>
      </c>
    </row>
    <row r="141" spans="1:65" s="2" customFormat="1" ht="24.15" customHeight="1">
      <c r="A141" s="26"/>
      <c r="B141" s="144"/>
      <c r="C141" s="158" t="s">
        <v>205</v>
      </c>
      <c r="D141" s="158" t="s">
        <v>285</v>
      </c>
      <c r="E141" s="159" t="s">
        <v>1332</v>
      </c>
      <c r="F141" s="160" t="s">
        <v>1333</v>
      </c>
      <c r="G141" s="161" t="s">
        <v>254</v>
      </c>
      <c r="H141" s="162">
        <v>4</v>
      </c>
      <c r="I141" s="163">
        <v>57.65</v>
      </c>
      <c r="J141" s="163">
        <f t="shared" si="10"/>
        <v>230.6</v>
      </c>
      <c r="K141" s="164"/>
      <c r="L141" s="165"/>
      <c r="M141" s="166" t="s">
        <v>1</v>
      </c>
      <c r="N141" s="167" t="s">
        <v>35</v>
      </c>
      <c r="O141" s="154">
        <v>0</v>
      </c>
      <c r="P141" s="154">
        <f t="shared" si="11"/>
        <v>0</v>
      </c>
      <c r="Q141" s="154">
        <v>2.0709999999999999E-2</v>
      </c>
      <c r="R141" s="154">
        <f t="shared" si="12"/>
        <v>8.2839999999999997E-2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191</v>
      </c>
      <c r="AT141" s="156" t="s">
        <v>285</v>
      </c>
      <c r="AU141" s="156" t="s">
        <v>182</v>
      </c>
      <c r="AY141" s="14" t="s">
        <v>175</v>
      </c>
      <c r="BE141" s="157">
        <f t="shared" si="14"/>
        <v>0</v>
      </c>
      <c r="BF141" s="157">
        <f t="shared" si="15"/>
        <v>230.6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4" t="s">
        <v>182</v>
      </c>
      <c r="BK141" s="157">
        <f t="shared" si="19"/>
        <v>230.6</v>
      </c>
      <c r="BL141" s="14" t="s">
        <v>181</v>
      </c>
      <c r="BM141" s="156" t="s">
        <v>235</v>
      </c>
    </row>
    <row r="142" spans="1:65" s="2" customFormat="1" ht="24.15" customHeight="1">
      <c r="A142" s="26"/>
      <c r="B142" s="144"/>
      <c r="C142" s="158" t="s">
        <v>236</v>
      </c>
      <c r="D142" s="158" t="s">
        <v>285</v>
      </c>
      <c r="E142" s="159" t="s">
        <v>1334</v>
      </c>
      <c r="F142" s="160" t="s">
        <v>1335</v>
      </c>
      <c r="G142" s="161" t="s">
        <v>254</v>
      </c>
      <c r="H142" s="162">
        <v>4</v>
      </c>
      <c r="I142" s="163">
        <v>12.42</v>
      </c>
      <c r="J142" s="163">
        <f t="shared" si="10"/>
        <v>49.68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1"/>
        <v>0</v>
      </c>
      <c r="Q142" s="154">
        <v>2.8999999999999998E-3</v>
      </c>
      <c r="R142" s="154">
        <f t="shared" si="12"/>
        <v>1.1599999999999999E-2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191</v>
      </c>
      <c r="AT142" s="156" t="s">
        <v>285</v>
      </c>
      <c r="AU142" s="156" t="s">
        <v>182</v>
      </c>
      <c r="AY142" s="14" t="s">
        <v>175</v>
      </c>
      <c r="BE142" s="157">
        <f t="shared" si="14"/>
        <v>0</v>
      </c>
      <c r="BF142" s="157">
        <f t="shared" si="15"/>
        <v>49.68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182</v>
      </c>
      <c r="BK142" s="157">
        <f t="shared" si="19"/>
        <v>49.68</v>
      </c>
      <c r="BL142" s="14" t="s">
        <v>181</v>
      </c>
      <c r="BM142" s="156" t="s">
        <v>239</v>
      </c>
    </row>
    <row r="143" spans="1:65" s="2" customFormat="1" ht="37.799999999999997" customHeight="1">
      <c r="A143" s="26"/>
      <c r="B143" s="144"/>
      <c r="C143" s="158" t="s">
        <v>210</v>
      </c>
      <c r="D143" s="158" t="s">
        <v>285</v>
      </c>
      <c r="E143" s="159" t="s">
        <v>1336</v>
      </c>
      <c r="F143" s="160" t="s">
        <v>1337</v>
      </c>
      <c r="G143" s="161" t="s">
        <v>254</v>
      </c>
      <c r="H143" s="162">
        <v>4</v>
      </c>
      <c r="I143" s="163">
        <v>29.71</v>
      </c>
      <c r="J143" s="163">
        <f t="shared" si="10"/>
        <v>118.84</v>
      </c>
      <c r="K143" s="164"/>
      <c r="L143" s="165"/>
      <c r="M143" s="166" t="s">
        <v>1</v>
      </c>
      <c r="N143" s="167" t="s">
        <v>35</v>
      </c>
      <c r="O143" s="154">
        <v>0</v>
      </c>
      <c r="P143" s="154">
        <f t="shared" si="11"/>
        <v>0</v>
      </c>
      <c r="Q143" s="154">
        <v>5.5300000000000002E-3</v>
      </c>
      <c r="R143" s="154">
        <f t="shared" si="12"/>
        <v>2.2120000000000001E-2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191</v>
      </c>
      <c r="AT143" s="156" t="s">
        <v>285</v>
      </c>
      <c r="AU143" s="156" t="s">
        <v>182</v>
      </c>
      <c r="AY143" s="14" t="s">
        <v>175</v>
      </c>
      <c r="BE143" s="157">
        <f t="shared" si="14"/>
        <v>0</v>
      </c>
      <c r="BF143" s="157">
        <f t="shared" si="15"/>
        <v>118.84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182</v>
      </c>
      <c r="BK143" s="157">
        <f t="shared" si="19"/>
        <v>118.84</v>
      </c>
      <c r="BL143" s="14" t="s">
        <v>181</v>
      </c>
      <c r="BM143" s="156" t="s">
        <v>242</v>
      </c>
    </row>
    <row r="144" spans="1:65" s="2" customFormat="1" ht="24.15" customHeight="1">
      <c r="A144" s="26"/>
      <c r="B144" s="144"/>
      <c r="C144" s="145" t="s">
        <v>244</v>
      </c>
      <c r="D144" s="145" t="s">
        <v>177</v>
      </c>
      <c r="E144" s="146" t="s">
        <v>1352</v>
      </c>
      <c r="F144" s="147" t="s">
        <v>1353</v>
      </c>
      <c r="G144" s="148" t="s">
        <v>180</v>
      </c>
      <c r="H144" s="149">
        <v>37.094000000000001</v>
      </c>
      <c r="I144" s="150">
        <v>14.9</v>
      </c>
      <c r="J144" s="150">
        <f t="shared" si="10"/>
        <v>552.70000000000005</v>
      </c>
      <c r="K144" s="151"/>
      <c r="L144" s="27"/>
      <c r="M144" s="152" t="s">
        <v>1</v>
      </c>
      <c r="N144" s="153" t="s">
        <v>35</v>
      </c>
      <c r="O144" s="154">
        <v>0.28999999999999998</v>
      </c>
      <c r="P144" s="154">
        <f t="shared" si="11"/>
        <v>10.75726</v>
      </c>
      <c r="Q144" s="154">
        <v>9.2400000000000002E-4</v>
      </c>
      <c r="R144" s="154">
        <f t="shared" si="12"/>
        <v>3.4274855999999999E-2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181</v>
      </c>
      <c r="AT144" s="156" t="s">
        <v>177</v>
      </c>
      <c r="AU144" s="156" t="s">
        <v>182</v>
      </c>
      <c r="AY144" s="14" t="s">
        <v>175</v>
      </c>
      <c r="BE144" s="157">
        <f t="shared" si="14"/>
        <v>0</v>
      </c>
      <c r="BF144" s="157">
        <f t="shared" si="15"/>
        <v>552.70000000000005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182</v>
      </c>
      <c r="BK144" s="157">
        <f t="shared" si="19"/>
        <v>552.70000000000005</v>
      </c>
      <c r="BL144" s="14" t="s">
        <v>181</v>
      </c>
      <c r="BM144" s="156" t="s">
        <v>247</v>
      </c>
    </row>
    <row r="145" spans="1:65" s="2" customFormat="1" ht="24.15" customHeight="1">
      <c r="A145" s="26"/>
      <c r="B145" s="144"/>
      <c r="C145" s="158" t="s">
        <v>7</v>
      </c>
      <c r="D145" s="158" t="s">
        <v>285</v>
      </c>
      <c r="E145" s="159" t="s">
        <v>1354</v>
      </c>
      <c r="F145" s="160" t="s">
        <v>1355</v>
      </c>
      <c r="G145" s="161" t="s">
        <v>254</v>
      </c>
      <c r="H145" s="162">
        <v>86.058000000000007</v>
      </c>
      <c r="I145" s="163">
        <v>85.9</v>
      </c>
      <c r="J145" s="163">
        <f t="shared" si="10"/>
        <v>7392.38</v>
      </c>
      <c r="K145" s="164"/>
      <c r="L145" s="165"/>
      <c r="M145" s="166" t="s">
        <v>1</v>
      </c>
      <c r="N145" s="167" t="s">
        <v>35</v>
      </c>
      <c r="O145" s="154">
        <v>0</v>
      </c>
      <c r="P145" s="154">
        <f t="shared" si="11"/>
        <v>0</v>
      </c>
      <c r="Q145" s="154">
        <v>1.72E-2</v>
      </c>
      <c r="R145" s="154">
        <f t="shared" si="12"/>
        <v>1.4801976000000001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191</v>
      </c>
      <c r="AT145" s="156" t="s">
        <v>285</v>
      </c>
      <c r="AU145" s="156" t="s">
        <v>182</v>
      </c>
      <c r="AY145" s="14" t="s">
        <v>175</v>
      </c>
      <c r="BE145" s="157">
        <f t="shared" si="14"/>
        <v>0</v>
      </c>
      <c r="BF145" s="157">
        <f t="shared" si="15"/>
        <v>7392.38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4" t="s">
        <v>182</v>
      </c>
      <c r="BK145" s="157">
        <f t="shared" si="19"/>
        <v>7392.38</v>
      </c>
      <c r="BL145" s="14" t="s">
        <v>181</v>
      </c>
      <c r="BM145" s="156" t="s">
        <v>250</v>
      </c>
    </row>
    <row r="146" spans="1:65" s="2" customFormat="1" ht="24.15" customHeight="1">
      <c r="A146" s="26"/>
      <c r="B146" s="144"/>
      <c r="C146" s="145" t="s">
        <v>251</v>
      </c>
      <c r="D146" s="145" t="s">
        <v>177</v>
      </c>
      <c r="E146" s="146" t="s">
        <v>1338</v>
      </c>
      <c r="F146" s="147" t="s">
        <v>1339</v>
      </c>
      <c r="G146" s="148" t="s">
        <v>254</v>
      </c>
      <c r="H146" s="149">
        <v>4</v>
      </c>
      <c r="I146" s="150">
        <v>20.8</v>
      </c>
      <c r="J146" s="150">
        <f t="shared" si="10"/>
        <v>83.2</v>
      </c>
      <c r="K146" s="151"/>
      <c r="L146" s="27"/>
      <c r="M146" s="152" t="s">
        <v>1</v>
      </c>
      <c r="N146" s="153" t="s">
        <v>35</v>
      </c>
      <c r="O146" s="154">
        <v>1.21</v>
      </c>
      <c r="P146" s="154">
        <f t="shared" si="11"/>
        <v>4.84</v>
      </c>
      <c r="Q146" s="154">
        <v>6.3E-3</v>
      </c>
      <c r="R146" s="154">
        <f t="shared" si="12"/>
        <v>2.52E-2</v>
      </c>
      <c r="S146" s="154">
        <v>0</v>
      </c>
      <c r="T146" s="155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181</v>
      </c>
      <c r="AT146" s="156" t="s">
        <v>177</v>
      </c>
      <c r="AU146" s="156" t="s">
        <v>182</v>
      </c>
      <c r="AY146" s="14" t="s">
        <v>175</v>
      </c>
      <c r="BE146" s="157">
        <f t="shared" si="14"/>
        <v>0</v>
      </c>
      <c r="BF146" s="157">
        <f t="shared" si="15"/>
        <v>83.2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4" t="s">
        <v>182</v>
      </c>
      <c r="BK146" s="157">
        <f t="shared" si="19"/>
        <v>83.2</v>
      </c>
      <c r="BL146" s="14" t="s">
        <v>181</v>
      </c>
      <c r="BM146" s="156" t="s">
        <v>255</v>
      </c>
    </row>
    <row r="147" spans="1:65" s="12" customFormat="1" ht="22.8" customHeight="1">
      <c r="B147" s="132"/>
      <c r="D147" s="133" t="s">
        <v>68</v>
      </c>
      <c r="E147" s="142" t="s">
        <v>355</v>
      </c>
      <c r="F147" s="142" t="s">
        <v>356</v>
      </c>
      <c r="J147" s="143">
        <f>BK147</f>
        <v>136.16</v>
      </c>
      <c r="L147" s="132"/>
      <c r="M147" s="136"/>
      <c r="N147" s="137"/>
      <c r="O147" s="137"/>
      <c r="P147" s="138">
        <f>P148</f>
        <v>39.888104999999996</v>
      </c>
      <c r="Q147" s="137"/>
      <c r="R147" s="138">
        <f>R148</f>
        <v>0</v>
      </c>
      <c r="S147" s="137"/>
      <c r="T147" s="139">
        <f>T148</f>
        <v>0</v>
      </c>
      <c r="AR147" s="133" t="s">
        <v>77</v>
      </c>
      <c r="AT147" s="140" t="s">
        <v>68</v>
      </c>
      <c r="AU147" s="140" t="s">
        <v>77</v>
      </c>
      <c r="AY147" s="133" t="s">
        <v>175</v>
      </c>
      <c r="BK147" s="141">
        <f>BK148</f>
        <v>136.16</v>
      </c>
    </row>
    <row r="148" spans="1:65" s="2" customFormat="1" ht="33" customHeight="1">
      <c r="A148" s="26"/>
      <c r="B148" s="144"/>
      <c r="C148" s="145" t="s">
        <v>217</v>
      </c>
      <c r="D148" s="145" t="s">
        <v>177</v>
      </c>
      <c r="E148" s="146" t="s">
        <v>1311</v>
      </c>
      <c r="F148" s="147" t="s">
        <v>1312</v>
      </c>
      <c r="G148" s="148" t="s">
        <v>209</v>
      </c>
      <c r="H148" s="149">
        <v>30.945</v>
      </c>
      <c r="I148" s="150">
        <v>4.4000000000000004</v>
      </c>
      <c r="J148" s="150">
        <f>ROUND(I148*H148,2)</f>
        <v>136.16</v>
      </c>
      <c r="K148" s="151"/>
      <c r="L148" s="27"/>
      <c r="M148" s="168" t="s">
        <v>1</v>
      </c>
      <c r="N148" s="169" t="s">
        <v>35</v>
      </c>
      <c r="O148" s="170">
        <v>1.2889999999999999</v>
      </c>
      <c r="P148" s="170">
        <f>O148*H148</f>
        <v>39.888104999999996</v>
      </c>
      <c r="Q148" s="170">
        <v>0</v>
      </c>
      <c r="R148" s="170">
        <f>Q148*H148</f>
        <v>0</v>
      </c>
      <c r="S148" s="170">
        <v>0</v>
      </c>
      <c r="T148" s="171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181</v>
      </c>
      <c r="AT148" s="156" t="s">
        <v>177</v>
      </c>
      <c r="AU148" s="156" t="s">
        <v>182</v>
      </c>
      <c r="AY148" s="14" t="s">
        <v>175</v>
      </c>
      <c r="BE148" s="157">
        <f>IF(N148="základná",J148,0)</f>
        <v>0</v>
      </c>
      <c r="BF148" s="157">
        <f>IF(N148="znížená",J148,0)</f>
        <v>136.16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4" t="s">
        <v>182</v>
      </c>
      <c r="BK148" s="157">
        <f>ROUND(I148*H148,2)</f>
        <v>136.16</v>
      </c>
      <c r="BL148" s="14" t="s">
        <v>181</v>
      </c>
      <c r="BM148" s="156" t="s">
        <v>258</v>
      </c>
    </row>
    <row r="149" spans="1:65" s="2" customFormat="1" ht="6.9" customHeight="1">
      <c r="A149" s="26"/>
      <c r="B149" s="44"/>
      <c r="C149" s="45"/>
      <c r="D149" s="45"/>
      <c r="E149" s="45"/>
      <c r="F149" s="45"/>
      <c r="G149" s="45"/>
      <c r="H149" s="45"/>
      <c r="I149" s="45"/>
      <c r="J149" s="45"/>
      <c r="K149" s="45"/>
      <c r="L149" s="27"/>
      <c r="M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</row>
  </sheetData>
  <autoFilter ref="C120:K148" xr:uid="{00000000-0009-0000-0000-00001B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279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80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632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ROUND(J138, 2)</f>
        <v>103466.57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ROUND((SUM(BE138:BE278)),  2)</f>
        <v>0</v>
      </c>
      <c r="G33" s="98"/>
      <c r="H33" s="98"/>
      <c r="I33" s="99">
        <v>0.2</v>
      </c>
      <c r="J33" s="97">
        <f>ROUND(((SUM(BE138:BE278))*I33),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ROUND((SUM(BF138:BF278)),  2)</f>
        <v>103466.57</v>
      </c>
      <c r="G34" s="26"/>
      <c r="H34" s="26"/>
      <c r="I34" s="101">
        <v>0.2</v>
      </c>
      <c r="J34" s="100">
        <f>ROUND(((SUM(BF138:BF278))*I34),  2)</f>
        <v>20693.310000000001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ROUND((SUM(BG138:BG278)),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ROUND((SUM(BH138:BH278)),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ROUND((SUM(BI138:BI278)),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124159.88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SO-01 B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J138</f>
        <v>103466.57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2:12" s="9" customFormat="1" ht="24.9" hidden="1" customHeight="1">
      <c r="B97" s="113"/>
      <c r="D97" s="114" t="s">
        <v>139</v>
      </c>
      <c r="E97" s="115"/>
      <c r="F97" s="115"/>
      <c r="G97" s="115"/>
      <c r="H97" s="115"/>
      <c r="I97" s="115"/>
      <c r="J97" s="116">
        <f>J139</f>
        <v>59392.93</v>
      </c>
      <c r="L97" s="113"/>
    </row>
    <row r="98" spans="2:12" s="10" customFormat="1" ht="19.95" hidden="1" customHeight="1">
      <c r="B98" s="117"/>
      <c r="D98" s="118" t="s">
        <v>140</v>
      </c>
      <c r="E98" s="119"/>
      <c r="F98" s="119"/>
      <c r="G98" s="119"/>
      <c r="H98" s="119"/>
      <c r="I98" s="119"/>
      <c r="J98" s="120">
        <f>J140</f>
        <v>2105.35</v>
      </c>
      <c r="L98" s="117"/>
    </row>
    <row r="99" spans="2:12" s="10" customFormat="1" ht="19.95" hidden="1" customHeight="1">
      <c r="B99" s="117"/>
      <c r="D99" s="118" t="s">
        <v>141</v>
      </c>
      <c r="E99" s="119"/>
      <c r="F99" s="119"/>
      <c r="G99" s="119"/>
      <c r="H99" s="119"/>
      <c r="I99" s="119"/>
      <c r="J99" s="120">
        <f>J150</f>
        <v>12774.15</v>
      </c>
      <c r="L99" s="117"/>
    </row>
    <row r="100" spans="2:12" s="10" customFormat="1" ht="19.95" hidden="1" customHeight="1">
      <c r="B100" s="117"/>
      <c r="D100" s="118" t="s">
        <v>142</v>
      </c>
      <c r="E100" s="119"/>
      <c r="F100" s="119"/>
      <c r="G100" s="119"/>
      <c r="H100" s="119"/>
      <c r="I100" s="119"/>
      <c r="J100" s="120">
        <f>J160</f>
        <v>11462.040000000003</v>
      </c>
      <c r="L100" s="117"/>
    </row>
    <row r="101" spans="2:12" s="10" customFormat="1" ht="19.95" hidden="1" customHeight="1">
      <c r="B101" s="117"/>
      <c r="D101" s="118" t="s">
        <v>143</v>
      </c>
      <c r="E101" s="119"/>
      <c r="F101" s="119"/>
      <c r="G101" s="119"/>
      <c r="H101" s="119"/>
      <c r="I101" s="119"/>
      <c r="J101" s="120">
        <f>J167</f>
        <v>2791.5</v>
      </c>
      <c r="L101" s="117"/>
    </row>
    <row r="102" spans="2:12" s="10" customFormat="1" ht="19.95" hidden="1" customHeight="1">
      <c r="B102" s="117"/>
      <c r="D102" s="118" t="s">
        <v>144</v>
      </c>
      <c r="E102" s="119"/>
      <c r="F102" s="119"/>
      <c r="G102" s="119"/>
      <c r="H102" s="119"/>
      <c r="I102" s="119"/>
      <c r="J102" s="120">
        <f>J174</f>
        <v>26910.759999999995</v>
      </c>
      <c r="L102" s="117"/>
    </row>
    <row r="103" spans="2:12" s="10" customFormat="1" ht="19.95" hidden="1" customHeight="1">
      <c r="B103" s="117"/>
      <c r="D103" s="118" t="s">
        <v>145</v>
      </c>
      <c r="E103" s="119"/>
      <c r="F103" s="119"/>
      <c r="G103" s="119"/>
      <c r="H103" s="119"/>
      <c r="I103" s="119"/>
      <c r="J103" s="120">
        <f>J190</f>
        <v>1946.8999999999999</v>
      </c>
      <c r="L103" s="117"/>
    </row>
    <row r="104" spans="2:12" s="10" customFormat="1" ht="19.95" hidden="1" customHeight="1">
      <c r="B104" s="117"/>
      <c r="D104" s="118" t="s">
        <v>146</v>
      </c>
      <c r="E104" s="119"/>
      <c r="F104" s="119"/>
      <c r="G104" s="119"/>
      <c r="H104" s="119"/>
      <c r="I104" s="119"/>
      <c r="J104" s="120">
        <f>J194</f>
        <v>1402.23</v>
      </c>
      <c r="L104" s="117"/>
    </row>
    <row r="105" spans="2:12" s="9" customFormat="1" ht="24.9" hidden="1" customHeight="1">
      <c r="B105" s="113"/>
      <c r="D105" s="114" t="s">
        <v>147</v>
      </c>
      <c r="E105" s="115"/>
      <c r="F105" s="115"/>
      <c r="G105" s="115"/>
      <c r="H105" s="115"/>
      <c r="I105" s="115"/>
      <c r="J105" s="116">
        <f>J196</f>
        <v>44073.640000000007</v>
      </c>
      <c r="L105" s="113"/>
    </row>
    <row r="106" spans="2:12" s="10" customFormat="1" ht="19.95" hidden="1" customHeight="1">
      <c r="B106" s="117"/>
      <c r="D106" s="118" t="s">
        <v>148</v>
      </c>
      <c r="E106" s="119"/>
      <c r="F106" s="119"/>
      <c r="G106" s="119"/>
      <c r="H106" s="119"/>
      <c r="I106" s="119"/>
      <c r="J106" s="120">
        <f>J197</f>
        <v>1855.19</v>
      </c>
      <c r="L106" s="117"/>
    </row>
    <row r="107" spans="2:12" s="10" customFormat="1" ht="19.95" hidden="1" customHeight="1">
      <c r="B107" s="117"/>
      <c r="D107" s="118" t="s">
        <v>149</v>
      </c>
      <c r="E107" s="119"/>
      <c r="F107" s="119"/>
      <c r="G107" s="119"/>
      <c r="H107" s="119"/>
      <c r="I107" s="119"/>
      <c r="J107" s="120">
        <f>J203</f>
        <v>5795.119999999999</v>
      </c>
      <c r="L107" s="117"/>
    </row>
    <row r="108" spans="2:12" s="10" customFormat="1" ht="19.95" hidden="1" customHeight="1">
      <c r="B108" s="117"/>
      <c r="D108" s="118" t="s">
        <v>150</v>
      </c>
      <c r="E108" s="119"/>
      <c r="F108" s="119"/>
      <c r="G108" s="119"/>
      <c r="H108" s="119"/>
      <c r="I108" s="119"/>
      <c r="J108" s="120">
        <f>J212</f>
        <v>10150.41</v>
      </c>
      <c r="L108" s="117"/>
    </row>
    <row r="109" spans="2:12" s="10" customFormat="1" ht="19.95" hidden="1" customHeight="1">
      <c r="B109" s="117"/>
      <c r="D109" s="118" t="s">
        <v>151</v>
      </c>
      <c r="E109" s="119"/>
      <c r="F109" s="119"/>
      <c r="G109" s="119"/>
      <c r="H109" s="119"/>
      <c r="I109" s="119"/>
      <c r="J109" s="120">
        <f>J222</f>
        <v>7528.9</v>
      </c>
      <c r="L109" s="117"/>
    </row>
    <row r="110" spans="2:12" s="10" customFormat="1" ht="19.95" hidden="1" customHeight="1">
      <c r="B110" s="117"/>
      <c r="D110" s="118" t="s">
        <v>152</v>
      </c>
      <c r="E110" s="119"/>
      <c r="F110" s="119"/>
      <c r="G110" s="119"/>
      <c r="H110" s="119"/>
      <c r="I110" s="119"/>
      <c r="J110" s="120">
        <f>J228</f>
        <v>2266.81</v>
      </c>
      <c r="L110" s="117"/>
    </row>
    <row r="111" spans="2:12" s="10" customFormat="1" ht="19.95" hidden="1" customHeight="1">
      <c r="B111" s="117"/>
      <c r="D111" s="118" t="s">
        <v>153</v>
      </c>
      <c r="E111" s="119"/>
      <c r="F111" s="119"/>
      <c r="G111" s="119"/>
      <c r="H111" s="119"/>
      <c r="I111" s="119"/>
      <c r="J111" s="120">
        <f>J231</f>
        <v>1921.9</v>
      </c>
      <c r="L111" s="117"/>
    </row>
    <row r="112" spans="2:12" s="10" customFormat="1" ht="19.95" hidden="1" customHeight="1">
      <c r="B112" s="117"/>
      <c r="D112" s="118" t="s">
        <v>154</v>
      </c>
      <c r="E112" s="119"/>
      <c r="F112" s="119"/>
      <c r="G112" s="119"/>
      <c r="H112" s="119"/>
      <c r="I112" s="119"/>
      <c r="J112" s="120">
        <f>J238</f>
        <v>7237.73</v>
      </c>
      <c r="L112" s="117"/>
    </row>
    <row r="113" spans="1:31" s="10" customFormat="1" ht="19.95" hidden="1" customHeight="1">
      <c r="B113" s="117"/>
      <c r="D113" s="118" t="s">
        <v>155</v>
      </c>
      <c r="E113" s="119"/>
      <c r="F113" s="119"/>
      <c r="G113" s="119"/>
      <c r="H113" s="119"/>
      <c r="I113" s="119"/>
      <c r="J113" s="120">
        <f>J251</f>
        <v>306.63</v>
      </c>
      <c r="L113" s="117"/>
    </row>
    <row r="114" spans="1:31" s="10" customFormat="1" ht="19.95" hidden="1" customHeight="1">
      <c r="B114" s="117"/>
      <c r="D114" s="118" t="s">
        <v>156</v>
      </c>
      <c r="E114" s="119"/>
      <c r="F114" s="119"/>
      <c r="G114" s="119"/>
      <c r="H114" s="119"/>
      <c r="I114" s="119"/>
      <c r="J114" s="120">
        <f>J253</f>
        <v>892.51</v>
      </c>
      <c r="L114" s="117"/>
    </row>
    <row r="115" spans="1:31" s="10" customFormat="1" ht="19.95" hidden="1" customHeight="1">
      <c r="B115" s="117"/>
      <c r="D115" s="118" t="s">
        <v>157</v>
      </c>
      <c r="E115" s="119"/>
      <c r="F115" s="119"/>
      <c r="G115" s="119"/>
      <c r="H115" s="119"/>
      <c r="I115" s="119"/>
      <c r="J115" s="120">
        <f>J264</f>
        <v>1982.92</v>
      </c>
      <c r="L115" s="117"/>
    </row>
    <row r="116" spans="1:31" s="10" customFormat="1" ht="19.95" hidden="1" customHeight="1">
      <c r="B116" s="117"/>
      <c r="D116" s="118" t="s">
        <v>158</v>
      </c>
      <c r="E116" s="119"/>
      <c r="F116" s="119"/>
      <c r="G116" s="119"/>
      <c r="H116" s="119"/>
      <c r="I116" s="119"/>
      <c r="J116" s="120">
        <f>J268</f>
        <v>1098.94</v>
      </c>
      <c r="L116" s="117"/>
    </row>
    <row r="117" spans="1:31" s="10" customFormat="1" ht="19.95" hidden="1" customHeight="1">
      <c r="B117" s="117"/>
      <c r="D117" s="118" t="s">
        <v>159</v>
      </c>
      <c r="E117" s="119"/>
      <c r="F117" s="119"/>
      <c r="G117" s="119"/>
      <c r="H117" s="119"/>
      <c r="I117" s="119"/>
      <c r="J117" s="120">
        <f>J272</f>
        <v>2085.29</v>
      </c>
      <c r="L117" s="117"/>
    </row>
    <row r="118" spans="1:31" s="10" customFormat="1" ht="19.95" hidden="1" customHeight="1">
      <c r="B118" s="117"/>
      <c r="D118" s="118" t="s">
        <v>160</v>
      </c>
      <c r="E118" s="119"/>
      <c r="F118" s="119"/>
      <c r="G118" s="119"/>
      <c r="H118" s="119"/>
      <c r="I118" s="119"/>
      <c r="J118" s="120">
        <f>J276</f>
        <v>951.29</v>
      </c>
      <c r="L118" s="117"/>
    </row>
    <row r="119" spans="1:31" s="2" customFormat="1" ht="21.75" hidden="1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6.9" hidden="1" customHeight="1">
      <c r="A120" s="26"/>
      <c r="B120" s="44"/>
      <c r="C120" s="45"/>
      <c r="D120" s="45"/>
      <c r="E120" s="45"/>
      <c r="F120" s="45"/>
      <c r="G120" s="45"/>
      <c r="H120" s="45"/>
      <c r="I120" s="45"/>
      <c r="J120" s="45"/>
      <c r="K120" s="45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ht="10.199999999999999" hidden="1"/>
    <row r="122" spans="1:31" ht="10.199999999999999" hidden="1"/>
    <row r="123" spans="1:31" ht="10.199999999999999" hidden="1"/>
    <row r="124" spans="1:31" s="2" customFormat="1" ht="6.9" customHeight="1">
      <c r="A124" s="26"/>
      <c r="B124" s="46"/>
      <c r="C124" s="47"/>
      <c r="D124" s="47"/>
      <c r="E124" s="47"/>
      <c r="F124" s="47"/>
      <c r="G124" s="47"/>
      <c r="H124" s="47"/>
      <c r="I124" s="47"/>
      <c r="J124" s="47"/>
      <c r="K124" s="47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24.9" customHeight="1">
      <c r="A125" s="26"/>
      <c r="B125" s="27"/>
      <c r="C125" s="18" t="s">
        <v>161</v>
      </c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2" customHeight="1">
      <c r="A127" s="26"/>
      <c r="B127" s="27"/>
      <c r="C127" s="23" t="s">
        <v>13</v>
      </c>
      <c r="D127" s="26"/>
      <c r="E127" s="26"/>
      <c r="F127" s="26"/>
      <c r="G127" s="26"/>
      <c r="H127" s="26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6.5" customHeight="1">
      <c r="A128" s="26"/>
      <c r="B128" s="27"/>
      <c r="C128" s="26"/>
      <c r="D128" s="26"/>
      <c r="E128" s="211" t="str">
        <f>E7</f>
        <v>Prestúpne Bývanie JELKA</v>
      </c>
      <c r="F128" s="212"/>
      <c r="G128" s="212"/>
      <c r="H128" s="212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2" customHeight="1">
      <c r="A129" s="26"/>
      <c r="B129" s="27"/>
      <c r="C129" s="23" t="s">
        <v>132</v>
      </c>
      <c r="D129" s="26"/>
      <c r="E129" s="26"/>
      <c r="F129" s="26"/>
      <c r="G129" s="26"/>
      <c r="H129" s="26"/>
      <c r="I129" s="26"/>
      <c r="J129" s="26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6.5" customHeight="1">
      <c r="A130" s="26"/>
      <c r="B130" s="27"/>
      <c r="C130" s="26"/>
      <c r="D130" s="26"/>
      <c r="E130" s="177" t="str">
        <f>E9</f>
        <v>SO-01 B - Rozpočet</v>
      </c>
      <c r="F130" s="213"/>
      <c r="G130" s="213"/>
      <c r="H130" s="213"/>
      <c r="I130" s="26"/>
      <c r="J130" s="26"/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6.9" customHeight="1">
      <c r="A131" s="26"/>
      <c r="B131" s="27"/>
      <c r="C131" s="26"/>
      <c r="D131" s="26"/>
      <c r="E131" s="26"/>
      <c r="F131" s="26"/>
      <c r="G131" s="26"/>
      <c r="H131" s="26"/>
      <c r="I131" s="26"/>
      <c r="J131" s="26"/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12" customHeight="1">
      <c r="A132" s="26"/>
      <c r="B132" s="27"/>
      <c r="C132" s="23" t="s">
        <v>17</v>
      </c>
      <c r="D132" s="26"/>
      <c r="E132" s="26"/>
      <c r="F132" s="21" t="str">
        <f>F12</f>
        <v xml:space="preserve"> </v>
      </c>
      <c r="G132" s="26"/>
      <c r="H132" s="26"/>
      <c r="I132" s="23" t="s">
        <v>19</v>
      </c>
      <c r="J132" s="52" t="str">
        <f>IF(J12="","",J12)</f>
        <v>1. 3. 2022</v>
      </c>
      <c r="K132" s="26"/>
      <c r="L132" s="3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6.9" customHeight="1">
      <c r="A133" s="26"/>
      <c r="B133" s="27"/>
      <c r="C133" s="26"/>
      <c r="D133" s="26"/>
      <c r="E133" s="26"/>
      <c r="F133" s="26"/>
      <c r="G133" s="26"/>
      <c r="H133" s="26"/>
      <c r="I133" s="26"/>
      <c r="J133" s="26"/>
      <c r="K133" s="26"/>
      <c r="L133" s="39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15.15" customHeight="1">
      <c r="A134" s="26"/>
      <c r="B134" s="27"/>
      <c r="C134" s="23" t="s">
        <v>21</v>
      </c>
      <c r="D134" s="26"/>
      <c r="E134" s="26"/>
      <c r="F134" s="21" t="str">
        <f>E15</f>
        <v xml:space="preserve"> </v>
      </c>
      <c r="G134" s="26"/>
      <c r="H134" s="26"/>
      <c r="I134" s="23" t="s">
        <v>25</v>
      </c>
      <c r="J134" s="24" t="str">
        <f>E21</f>
        <v xml:space="preserve"> </v>
      </c>
      <c r="K134" s="26"/>
      <c r="L134" s="39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2" customFormat="1" ht="15.15" customHeight="1">
      <c r="A135" s="26"/>
      <c r="B135" s="27"/>
      <c r="C135" s="23" t="s">
        <v>24</v>
      </c>
      <c r="D135" s="26"/>
      <c r="E135" s="26"/>
      <c r="F135" s="21" t="str">
        <f>IF(E18="","",E18)</f>
        <v xml:space="preserve"> </v>
      </c>
      <c r="G135" s="26"/>
      <c r="H135" s="26"/>
      <c r="I135" s="23" t="s">
        <v>27</v>
      </c>
      <c r="J135" s="24" t="str">
        <f>E24</f>
        <v xml:space="preserve"> </v>
      </c>
      <c r="K135" s="26"/>
      <c r="L135" s="39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5" s="2" customFormat="1" ht="10.35" customHeight="1">
      <c r="A136" s="26"/>
      <c r="B136" s="27"/>
      <c r="C136" s="26"/>
      <c r="D136" s="26"/>
      <c r="E136" s="26"/>
      <c r="F136" s="26"/>
      <c r="G136" s="26"/>
      <c r="H136" s="26"/>
      <c r="I136" s="26"/>
      <c r="J136" s="26"/>
      <c r="K136" s="26"/>
      <c r="L136" s="39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</row>
    <row r="137" spans="1:65" s="11" customFormat="1" ht="29.25" customHeight="1">
      <c r="A137" s="121"/>
      <c r="B137" s="122"/>
      <c r="C137" s="123" t="s">
        <v>162</v>
      </c>
      <c r="D137" s="124" t="s">
        <v>54</v>
      </c>
      <c r="E137" s="124" t="s">
        <v>50</v>
      </c>
      <c r="F137" s="124" t="s">
        <v>51</v>
      </c>
      <c r="G137" s="124" t="s">
        <v>163</v>
      </c>
      <c r="H137" s="124" t="s">
        <v>164</v>
      </c>
      <c r="I137" s="124" t="s">
        <v>165</v>
      </c>
      <c r="J137" s="125" t="s">
        <v>136</v>
      </c>
      <c r="K137" s="126" t="s">
        <v>166</v>
      </c>
      <c r="L137" s="127"/>
      <c r="M137" s="59" t="s">
        <v>1</v>
      </c>
      <c r="N137" s="60" t="s">
        <v>33</v>
      </c>
      <c r="O137" s="60" t="s">
        <v>167</v>
      </c>
      <c r="P137" s="60" t="s">
        <v>168</v>
      </c>
      <c r="Q137" s="60" t="s">
        <v>169</v>
      </c>
      <c r="R137" s="60" t="s">
        <v>170</v>
      </c>
      <c r="S137" s="60" t="s">
        <v>171</v>
      </c>
      <c r="T137" s="61" t="s">
        <v>172</v>
      </c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</row>
    <row r="138" spans="1:65" s="2" customFormat="1" ht="22.8" customHeight="1">
      <c r="A138" s="26"/>
      <c r="B138" s="27"/>
      <c r="C138" s="66" t="s">
        <v>137</v>
      </c>
      <c r="D138" s="26"/>
      <c r="E138" s="26"/>
      <c r="F138" s="26"/>
      <c r="G138" s="26"/>
      <c r="H138" s="26"/>
      <c r="I138" s="26"/>
      <c r="J138" s="128">
        <f>BK138</f>
        <v>103466.57</v>
      </c>
      <c r="K138" s="26"/>
      <c r="L138" s="27"/>
      <c r="M138" s="62"/>
      <c r="N138" s="53"/>
      <c r="O138" s="63"/>
      <c r="P138" s="129">
        <f>P139+P196</f>
        <v>4517.5890532900003</v>
      </c>
      <c r="Q138" s="63"/>
      <c r="R138" s="129">
        <f>R139+R196</f>
        <v>630.67144459600934</v>
      </c>
      <c r="S138" s="63"/>
      <c r="T138" s="130">
        <f>T139+T196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T138" s="14" t="s">
        <v>68</v>
      </c>
      <c r="AU138" s="14" t="s">
        <v>138</v>
      </c>
      <c r="BK138" s="131">
        <f>BK139+BK196</f>
        <v>103466.57</v>
      </c>
    </row>
    <row r="139" spans="1:65" s="12" customFormat="1" ht="25.95" customHeight="1">
      <c r="B139" s="132"/>
      <c r="D139" s="133" t="s">
        <v>68</v>
      </c>
      <c r="E139" s="134" t="s">
        <v>173</v>
      </c>
      <c r="F139" s="134" t="s">
        <v>174</v>
      </c>
      <c r="J139" s="135">
        <f>BK139</f>
        <v>59392.93</v>
      </c>
      <c r="L139" s="132"/>
      <c r="M139" s="136"/>
      <c r="N139" s="137"/>
      <c r="O139" s="137"/>
      <c r="P139" s="138">
        <f>P140+P150+P160+P167+P174+P190+P194</f>
        <v>3474.2781910100002</v>
      </c>
      <c r="Q139" s="137"/>
      <c r="R139" s="138">
        <f>R140+R150+R160+R167+R174+R190+R194</f>
        <v>445.80096584560897</v>
      </c>
      <c r="S139" s="137"/>
      <c r="T139" s="139">
        <f>T140+T150+T160+T167+T174+T190+T194</f>
        <v>0</v>
      </c>
      <c r="AR139" s="133" t="s">
        <v>77</v>
      </c>
      <c r="AT139" s="140" t="s">
        <v>68</v>
      </c>
      <c r="AU139" s="140" t="s">
        <v>69</v>
      </c>
      <c r="AY139" s="133" t="s">
        <v>175</v>
      </c>
      <c r="BK139" s="141">
        <f>BK140+BK150+BK160+BK167+BK174+BK190+BK194</f>
        <v>59392.93</v>
      </c>
    </row>
    <row r="140" spans="1:65" s="12" customFormat="1" ht="22.8" customHeight="1">
      <c r="B140" s="132"/>
      <c r="D140" s="133" t="s">
        <v>68</v>
      </c>
      <c r="E140" s="142" t="s">
        <v>77</v>
      </c>
      <c r="F140" s="142" t="s">
        <v>176</v>
      </c>
      <c r="J140" s="143">
        <f>BK140</f>
        <v>2105.35</v>
      </c>
      <c r="L140" s="132"/>
      <c r="M140" s="136"/>
      <c r="N140" s="137"/>
      <c r="O140" s="137"/>
      <c r="P140" s="138">
        <f>SUM(P141:P149)</f>
        <v>205.0401804</v>
      </c>
      <c r="Q140" s="137"/>
      <c r="R140" s="138">
        <f>SUM(R141:R149)</f>
        <v>0</v>
      </c>
      <c r="S140" s="137"/>
      <c r="T140" s="139">
        <f>SUM(T141:T149)</f>
        <v>0</v>
      </c>
      <c r="AR140" s="133" t="s">
        <v>77</v>
      </c>
      <c r="AT140" s="140" t="s">
        <v>68</v>
      </c>
      <c r="AU140" s="140" t="s">
        <v>77</v>
      </c>
      <c r="AY140" s="133" t="s">
        <v>175</v>
      </c>
      <c r="BK140" s="141">
        <f>SUM(BK141:BK149)</f>
        <v>2105.35</v>
      </c>
    </row>
    <row r="141" spans="1:65" s="2" customFormat="1" ht="33" customHeight="1">
      <c r="A141" s="26"/>
      <c r="B141" s="144"/>
      <c r="C141" s="145" t="s">
        <v>77</v>
      </c>
      <c r="D141" s="145" t="s">
        <v>177</v>
      </c>
      <c r="E141" s="146" t="s">
        <v>178</v>
      </c>
      <c r="F141" s="147" t="s">
        <v>179</v>
      </c>
      <c r="G141" s="148" t="s">
        <v>180</v>
      </c>
      <c r="H141" s="149">
        <v>75.945999999999998</v>
      </c>
      <c r="I141" s="150">
        <v>0.53</v>
      </c>
      <c r="J141" s="150">
        <f t="shared" ref="J141:J149" si="0">ROUND(I141*H141,2)</f>
        <v>40.25</v>
      </c>
      <c r="K141" s="151"/>
      <c r="L141" s="27"/>
      <c r="M141" s="152" t="s">
        <v>1</v>
      </c>
      <c r="N141" s="153" t="s">
        <v>35</v>
      </c>
      <c r="O141" s="154">
        <v>1.2999999999999999E-2</v>
      </c>
      <c r="P141" s="154">
        <f t="shared" ref="P141:P149" si="1">O141*H141</f>
        <v>0.9872979999999999</v>
      </c>
      <c r="Q141" s="154">
        <v>0</v>
      </c>
      <c r="R141" s="154">
        <f t="shared" ref="R141:R149" si="2">Q141*H141</f>
        <v>0</v>
      </c>
      <c r="S141" s="154">
        <v>0</v>
      </c>
      <c r="T141" s="155">
        <f t="shared" ref="T141:T149" si="3"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181</v>
      </c>
      <c r="AT141" s="156" t="s">
        <v>177</v>
      </c>
      <c r="AU141" s="156" t="s">
        <v>182</v>
      </c>
      <c r="AY141" s="14" t="s">
        <v>175</v>
      </c>
      <c r="BE141" s="157">
        <f t="shared" ref="BE141:BE149" si="4">IF(N141="základná",J141,0)</f>
        <v>0</v>
      </c>
      <c r="BF141" s="157">
        <f t="shared" ref="BF141:BF149" si="5">IF(N141="znížená",J141,0)</f>
        <v>40.25</v>
      </c>
      <c r="BG141" s="157">
        <f t="shared" ref="BG141:BG149" si="6">IF(N141="zákl. prenesená",J141,0)</f>
        <v>0</v>
      </c>
      <c r="BH141" s="157">
        <f t="shared" ref="BH141:BH149" si="7">IF(N141="zníž. prenesená",J141,0)</f>
        <v>0</v>
      </c>
      <c r="BI141" s="157">
        <f t="shared" ref="BI141:BI149" si="8">IF(N141="nulová",J141,0)</f>
        <v>0</v>
      </c>
      <c r="BJ141" s="14" t="s">
        <v>182</v>
      </c>
      <c r="BK141" s="157">
        <f t="shared" ref="BK141:BK149" si="9">ROUND(I141*H141,2)</f>
        <v>40.25</v>
      </c>
      <c r="BL141" s="14" t="s">
        <v>181</v>
      </c>
      <c r="BM141" s="156" t="s">
        <v>182</v>
      </c>
    </row>
    <row r="142" spans="1:65" s="2" customFormat="1" ht="21.75" customHeight="1">
      <c r="A142" s="26"/>
      <c r="B142" s="144"/>
      <c r="C142" s="145" t="s">
        <v>182</v>
      </c>
      <c r="D142" s="145" t="s">
        <v>177</v>
      </c>
      <c r="E142" s="146" t="s">
        <v>183</v>
      </c>
      <c r="F142" s="147" t="s">
        <v>184</v>
      </c>
      <c r="G142" s="148" t="s">
        <v>180</v>
      </c>
      <c r="H142" s="149">
        <v>53.890999999999998</v>
      </c>
      <c r="I142" s="150">
        <v>15.81</v>
      </c>
      <c r="J142" s="150">
        <f t="shared" si="0"/>
        <v>852.02</v>
      </c>
      <c r="K142" s="151"/>
      <c r="L142" s="27"/>
      <c r="M142" s="152" t="s">
        <v>1</v>
      </c>
      <c r="N142" s="153" t="s">
        <v>35</v>
      </c>
      <c r="O142" s="154">
        <v>2.5139999999999998</v>
      </c>
      <c r="P142" s="154">
        <f t="shared" si="1"/>
        <v>135.48197399999998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181</v>
      </c>
      <c r="AT142" s="156" t="s">
        <v>177</v>
      </c>
      <c r="AU142" s="156" t="s">
        <v>182</v>
      </c>
      <c r="AY142" s="14" t="s">
        <v>175</v>
      </c>
      <c r="BE142" s="157">
        <f t="shared" si="4"/>
        <v>0</v>
      </c>
      <c r="BF142" s="157">
        <f t="shared" si="5"/>
        <v>852.02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4" t="s">
        <v>182</v>
      </c>
      <c r="BK142" s="157">
        <f t="shared" si="9"/>
        <v>852.02</v>
      </c>
      <c r="BL142" s="14" t="s">
        <v>181</v>
      </c>
      <c r="BM142" s="156" t="s">
        <v>181</v>
      </c>
    </row>
    <row r="143" spans="1:65" s="2" customFormat="1" ht="37.799999999999997" customHeight="1">
      <c r="A143" s="26"/>
      <c r="B143" s="144"/>
      <c r="C143" s="145" t="s">
        <v>185</v>
      </c>
      <c r="D143" s="145" t="s">
        <v>177</v>
      </c>
      <c r="E143" s="146" t="s">
        <v>186</v>
      </c>
      <c r="F143" s="147" t="s">
        <v>187</v>
      </c>
      <c r="G143" s="148" t="s">
        <v>180</v>
      </c>
      <c r="H143" s="149">
        <v>53.890999999999998</v>
      </c>
      <c r="I143" s="150">
        <v>4.47</v>
      </c>
      <c r="J143" s="150">
        <f t="shared" si="0"/>
        <v>240.89</v>
      </c>
      <c r="K143" s="151"/>
      <c r="L143" s="27"/>
      <c r="M143" s="152" t="s">
        <v>1</v>
      </c>
      <c r="N143" s="153" t="s">
        <v>35</v>
      </c>
      <c r="O143" s="154">
        <v>0.61299999999999999</v>
      </c>
      <c r="P143" s="154">
        <f t="shared" si="1"/>
        <v>33.035182999999996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181</v>
      </c>
      <c r="AT143" s="156" t="s">
        <v>177</v>
      </c>
      <c r="AU143" s="156" t="s">
        <v>182</v>
      </c>
      <c r="AY143" s="14" t="s">
        <v>175</v>
      </c>
      <c r="BE143" s="157">
        <f t="shared" si="4"/>
        <v>0</v>
      </c>
      <c r="BF143" s="157">
        <f t="shared" si="5"/>
        <v>240.89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4" t="s">
        <v>182</v>
      </c>
      <c r="BK143" s="157">
        <f t="shared" si="9"/>
        <v>240.89</v>
      </c>
      <c r="BL143" s="14" t="s">
        <v>181</v>
      </c>
      <c r="BM143" s="156" t="s">
        <v>188</v>
      </c>
    </row>
    <row r="144" spans="1:65" s="2" customFormat="1" ht="24.15" customHeight="1">
      <c r="A144" s="26"/>
      <c r="B144" s="144"/>
      <c r="C144" s="145" t="s">
        <v>181</v>
      </c>
      <c r="D144" s="145" t="s">
        <v>177</v>
      </c>
      <c r="E144" s="146" t="s">
        <v>189</v>
      </c>
      <c r="F144" s="147" t="s">
        <v>190</v>
      </c>
      <c r="G144" s="148" t="s">
        <v>180</v>
      </c>
      <c r="H144" s="149">
        <v>53.890999999999998</v>
      </c>
      <c r="I144" s="150">
        <v>0.82</v>
      </c>
      <c r="J144" s="150">
        <f t="shared" si="0"/>
        <v>44.19</v>
      </c>
      <c r="K144" s="151"/>
      <c r="L144" s="27"/>
      <c r="M144" s="152" t="s">
        <v>1</v>
      </c>
      <c r="N144" s="153" t="s">
        <v>35</v>
      </c>
      <c r="O144" s="154">
        <v>6.9000000000000006E-2</v>
      </c>
      <c r="P144" s="154">
        <f t="shared" si="1"/>
        <v>3.7184790000000003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181</v>
      </c>
      <c r="AT144" s="156" t="s">
        <v>177</v>
      </c>
      <c r="AU144" s="156" t="s">
        <v>182</v>
      </c>
      <c r="AY144" s="14" t="s">
        <v>175</v>
      </c>
      <c r="BE144" s="157">
        <f t="shared" si="4"/>
        <v>0</v>
      </c>
      <c r="BF144" s="157">
        <f t="shared" si="5"/>
        <v>44.19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4" t="s">
        <v>182</v>
      </c>
      <c r="BK144" s="157">
        <f t="shared" si="9"/>
        <v>44.19</v>
      </c>
      <c r="BL144" s="14" t="s">
        <v>181</v>
      </c>
      <c r="BM144" s="156" t="s">
        <v>191</v>
      </c>
    </row>
    <row r="145" spans="1:65" s="2" customFormat="1" ht="37.799999999999997" customHeight="1">
      <c r="A145" s="26"/>
      <c r="B145" s="144"/>
      <c r="C145" s="145" t="s">
        <v>192</v>
      </c>
      <c r="D145" s="145" t="s">
        <v>177</v>
      </c>
      <c r="E145" s="146" t="s">
        <v>193</v>
      </c>
      <c r="F145" s="147" t="s">
        <v>194</v>
      </c>
      <c r="G145" s="148" t="s">
        <v>180</v>
      </c>
      <c r="H145" s="149">
        <v>53.890999999999998</v>
      </c>
      <c r="I145" s="150">
        <v>2.89</v>
      </c>
      <c r="J145" s="150">
        <f t="shared" si="0"/>
        <v>155.74</v>
      </c>
      <c r="K145" s="151"/>
      <c r="L145" s="27"/>
      <c r="M145" s="152" t="s">
        <v>1</v>
      </c>
      <c r="N145" s="153" t="s">
        <v>35</v>
      </c>
      <c r="O145" s="154">
        <v>9.8000000000000004E-2</v>
      </c>
      <c r="P145" s="154">
        <f t="shared" si="1"/>
        <v>5.2813179999999997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181</v>
      </c>
      <c r="AT145" s="156" t="s">
        <v>177</v>
      </c>
      <c r="AU145" s="156" t="s">
        <v>182</v>
      </c>
      <c r="AY145" s="14" t="s">
        <v>175</v>
      </c>
      <c r="BE145" s="157">
        <f t="shared" si="4"/>
        <v>0</v>
      </c>
      <c r="BF145" s="157">
        <f t="shared" si="5"/>
        <v>155.74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4" t="s">
        <v>182</v>
      </c>
      <c r="BK145" s="157">
        <f t="shared" si="9"/>
        <v>155.74</v>
      </c>
      <c r="BL145" s="14" t="s">
        <v>181</v>
      </c>
      <c r="BM145" s="156" t="s">
        <v>195</v>
      </c>
    </row>
    <row r="146" spans="1:65" s="2" customFormat="1" ht="16.5" customHeight="1">
      <c r="A146" s="26"/>
      <c r="B146" s="144"/>
      <c r="C146" s="145" t="s">
        <v>188</v>
      </c>
      <c r="D146" s="145" t="s">
        <v>177</v>
      </c>
      <c r="E146" s="146" t="s">
        <v>196</v>
      </c>
      <c r="F146" s="147" t="s">
        <v>197</v>
      </c>
      <c r="G146" s="148" t="s">
        <v>180</v>
      </c>
      <c r="H146" s="149">
        <v>161.673</v>
      </c>
      <c r="I146" s="150">
        <v>0.38</v>
      </c>
      <c r="J146" s="150">
        <f t="shared" si="0"/>
        <v>61.44</v>
      </c>
      <c r="K146" s="151"/>
      <c r="L146" s="27"/>
      <c r="M146" s="152" t="s">
        <v>1</v>
      </c>
      <c r="N146" s="153" t="s">
        <v>35</v>
      </c>
      <c r="O146" s="154">
        <v>8.9999999999999993E-3</v>
      </c>
      <c r="P146" s="154">
        <f t="shared" si="1"/>
        <v>1.4550569999999998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181</v>
      </c>
      <c r="AT146" s="156" t="s">
        <v>177</v>
      </c>
      <c r="AU146" s="156" t="s">
        <v>182</v>
      </c>
      <c r="AY146" s="14" t="s">
        <v>175</v>
      </c>
      <c r="BE146" s="157">
        <f t="shared" si="4"/>
        <v>0</v>
      </c>
      <c r="BF146" s="157">
        <f t="shared" si="5"/>
        <v>61.44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4" t="s">
        <v>182</v>
      </c>
      <c r="BK146" s="157">
        <f t="shared" si="9"/>
        <v>61.44</v>
      </c>
      <c r="BL146" s="14" t="s">
        <v>181</v>
      </c>
      <c r="BM146" s="156" t="s">
        <v>198</v>
      </c>
    </row>
    <row r="147" spans="1:65" s="2" customFormat="1" ht="24.15" customHeight="1">
      <c r="A147" s="26"/>
      <c r="B147" s="144"/>
      <c r="C147" s="145" t="s">
        <v>199</v>
      </c>
      <c r="D147" s="145" t="s">
        <v>177</v>
      </c>
      <c r="E147" s="146" t="s">
        <v>200</v>
      </c>
      <c r="F147" s="147" t="s">
        <v>201</v>
      </c>
      <c r="G147" s="148" t="s">
        <v>180</v>
      </c>
      <c r="H147" s="149">
        <v>53.890999999999998</v>
      </c>
      <c r="I147" s="150">
        <v>3.82</v>
      </c>
      <c r="J147" s="150">
        <f t="shared" si="0"/>
        <v>205.86</v>
      </c>
      <c r="K147" s="151"/>
      <c r="L147" s="27"/>
      <c r="M147" s="152" t="s">
        <v>1</v>
      </c>
      <c r="N147" s="153" t="s">
        <v>35</v>
      </c>
      <c r="O147" s="154">
        <v>0.46539999999999998</v>
      </c>
      <c r="P147" s="154">
        <f t="shared" si="1"/>
        <v>25.080871399999999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181</v>
      </c>
      <c r="AT147" s="156" t="s">
        <v>177</v>
      </c>
      <c r="AU147" s="156" t="s">
        <v>182</v>
      </c>
      <c r="AY147" s="14" t="s">
        <v>175</v>
      </c>
      <c r="BE147" s="157">
        <f t="shared" si="4"/>
        <v>0</v>
      </c>
      <c r="BF147" s="157">
        <f t="shared" si="5"/>
        <v>205.86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4" t="s">
        <v>182</v>
      </c>
      <c r="BK147" s="157">
        <f t="shared" si="9"/>
        <v>205.86</v>
      </c>
      <c r="BL147" s="14" t="s">
        <v>181</v>
      </c>
      <c r="BM147" s="156" t="s">
        <v>202</v>
      </c>
    </row>
    <row r="148" spans="1:65" s="2" customFormat="1" ht="24.15" customHeight="1">
      <c r="A148" s="26"/>
      <c r="B148" s="144"/>
      <c r="C148" s="145" t="s">
        <v>191</v>
      </c>
      <c r="D148" s="145" t="s">
        <v>177</v>
      </c>
      <c r="E148" s="146" t="s">
        <v>203</v>
      </c>
      <c r="F148" s="147" t="s">
        <v>204</v>
      </c>
      <c r="G148" s="148" t="s">
        <v>180</v>
      </c>
      <c r="H148" s="149">
        <v>161.673</v>
      </c>
      <c r="I148" s="150">
        <v>0.19</v>
      </c>
      <c r="J148" s="150">
        <f t="shared" si="0"/>
        <v>30.72</v>
      </c>
      <c r="K148" s="151"/>
      <c r="L148" s="27"/>
      <c r="M148" s="152" t="s">
        <v>1</v>
      </c>
      <c r="N148" s="153" t="s">
        <v>35</v>
      </c>
      <c r="O148" s="154">
        <v>0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181</v>
      </c>
      <c r="AT148" s="156" t="s">
        <v>177</v>
      </c>
      <c r="AU148" s="156" t="s">
        <v>182</v>
      </c>
      <c r="AY148" s="14" t="s">
        <v>175</v>
      </c>
      <c r="BE148" s="157">
        <f t="shared" si="4"/>
        <v>0</v>
      </c>
      <c r="BF148" s="157">
        <f t="shared" si="5"/>
        <v>30.72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4" t="s">
        <v>182</v>
      </c>
      <c r="BK148" s="157">
        <f t="shared" si="9"/>
        <v>30.72</v>
      </c>
      <c r="BL148" s="14" t="s">
        <v>181</v>
      </c>
      <c r="BM148" s="156" t="s">
        <v>205</v>
      </c>
    </row>
    <row r="149" spans="1:65" s="2" customFormat="1" ht="24.15" customHeight="1">
      <c r="A149" s="26"/>
      <c r="B149" s="144"/>
      <c r="C149" s="145" t="s">
        <v>206</v>
      </c>
      <c r="D149" s="145" t="s">
        <v>177</v>
      </c>
      <c r="E149" s="146" t="s">
        <v>207</v>
      </c>
      <c r="F149" s="147" t="s">
        <v>208</v>
      </c>
      <c r="G149" s="148" t="s">
        <v>209</v>
      </c>
      <c r="H149" s="149">
        <v>86.225999999999999</v>
      </c>
      <c r="I149" s="150">
        <v>5.5</v>
      </c>
      <c r="J149" s="150">
        <f t="shared" si="0"/>
        <v>474.24</v>
      </c>
      <c r="K149" s="151"/>
      <c r="L149" s="27"/>
      <c r="M149" s="152" t="s">
        <v>1</v>
      </c>
      <c r="N149" s="153" t="s">
        <v>35</v>
      </c>
      <c r="O149" s="154">
        <v>0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181</v>
      </c>
      <c r="AT149" s="156" t="s">
        <v>177</v>
      </c>
      <c r="AU149" s="156" t="s">
        <v>182</v>
      </c>
      <c r="AY149" s="14" t="s">
        <v>175</v>
      </c>
      <c r="BE149" s="157">
        <f t="shared" si="4"/>
        <v>0</v>
      </c>
      <c r="BF149" s="157">
        <f t="shared" si="5"/>
        <v>474.24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4" t="s">
        <v>182</v>
      </c>
      <c r="BK149" s="157">
        <f t="shared" si="9"/>
        <v>474.24</v>
      </c>
      <c r="BL149" s="14" t="s">
        <v>181</v>
      </c>
      <c r="BM149" s="156" t="s">
        <v>210</v>
      </c>
    </row>
    <row r="150" spans="1:65" s="12" customFormat="1" ht="22.8" customHeight="1">
      <c r="B150" s="132"/>
      <c r="D150" s="133" t="s">
        <v>68</v>
      </c>
      <c r="E150" s="142" t="s">
        <v>182</v>
      </c>
      <c r="F150" s="142" t="s">
        <v>211</v>
      </c>
      <c r="J150" s="143">
        <f>BK150</f>
        <v>12774.15</v>
      </c>
      <c r="L150" s="132"/>
      <c r="M150" s="136"/>
      <c r="N150" s="137"/>
      <c r="O150" s="137"/>
      <c r="P150" s="138">
        <f>SUM(P151:P159)</f>
        <v>213.69045233</v>
      </c>
      <c r="Q150" s="137"/>
      <c r="R150" s="138">
        <f>SUM(R151:R159)</f>
        <v>277.26775931903899</v>
      </c>
      <c r="S150" s="137"/>
      <c r="T150" s="139">
        <f>SUM(T151:T159)</f>
        <v>0</v>
      </c>
      <c r="AR150" s="133" t="s">
        <v>77</v>
      </c>
      <c r="AT150" s="140" t="s">
        <v>68</v>
      </c>
      <c r="AU150" s="140" t="s">
        <v>77</v>
      </c>
      <c r="AY150" s="133" t="s">
        <v>175</v>
      </c>
      <c r="BK150" s="141">
        <f>SUM(BK151:BK159)</f>
        <v>12774.15</v>
      </c>
    </row>
    <row r="151" spans="1:65" s="2" customFormat="1" ht="24.15" customHeight="1">
      <c r="A151" s="26"/>
      <c r="B151" s="144"/>
      <c r="C151" s="145" t="s">
        <v>195</v>
      </c>
      <c r="D151" s="145" t="s">
        <v>177</v>
      </c>
      <c r="E151" s="146" t="s">
        <v>212</v>
      </c>
      <c r="F151" s="147" t="s">
        <v>213</v>
      </c>
      <c r="G151" s="148" t="s">
        <v>180</v>
      </c>
      <c r="H151" s="149">
        <v>37.042999999999999</v>
      </c>
      <c r="I151" s="150">
        <v>26.3</v>
      </c>
      <c r="J151" s="150">
        <f t="shared" ref="J151:J159" si="10">ROUND(I151*H151,2)</f>
        <v>974.23</v>
      </c>
      <c r="K151" s="151"/>
      <c r="L151" s="27"/>
      <c r="M151" s="152" t="s">
        <v>1</v>
      </c>
      <c r="N151" s="153" t="s">
        <v>35</v>
      </c>
      <c r="O151" s="154">
        <v>1.0968</v>
      </c>
      <c r="P151" s="154">
        <f t="shared" ref="P151:P159" si="11">O151*H151</f>
        <v>40.628762399999999</v>
      </c>
      <c r="Q151" s="154">
        <v>2.0699999999999998</v>
      </c>
      <c r="R151" s="154">
        <f t="shared" ref="R151:R159" si="12">Q151*H151</f>
        <v>76.679009999999991</v>
      </c>
      <c r="S151" s="154">
        <v>0</v>
      </c>
      <c r="T151" s="155">
        <f t="shared" ref="T151:T159" si="13"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181</v>
      </c>
      <c r="AT151" s="156" t="s">
        <v>177</v>
      </c>
      <c r="AU151" s="156" t="s">
        <v>182</v>
      </c>
      <c r="AY151" s="14" t="s">
        <v>175</v>
      </c>
      <c r="BE151" s="157">
        <f t="shared" ref="BE151:BE159" si="14">IF(N151="základná",J151,0)</f>
        <v>0</v>
      </c>
      <c r="BF151" s="157">
        <f t="shared" ref="BF151:BF159" si="15">IF(N151="znížená",J151,0)</f>
        <v>974.23</v>
      </c>
      <c r="BG151" s="157">
        <f t="shared" ref="BG151:BG159" si="16">IF(N151="zákl. prenesená",J151,0)</f>
        <v>0</v>
      </c>
      <c r="BH151" s="157">
        <f t="shared" ref="BH151:BH159" si="17">IF(N151="zníž. prenesená",J151,0)</f>
        <v>0</v>
      </c>
      <c r="BI151" s="157">
        <f t="shared" ref="BI151:BI159" si="18">IF(N151="nulová",J151,0)</f>
        <v>0</v>
      </c>
      <c r="BJ151" s="14" t="s">
        <v>182</v>
      </c>
      <c r="BK151" s="157">
        <f t="shared" ref="BK151:BK159" si="19">ROUND(I151*H151,2)</f>
        <v>974.23</v>
      </c>
      <c r="BL151" s="14" t="s">
        <v>181</v>
      </c>
      <c r="BM151" s="156" t="s">
        <v>7</v>
      </c>
    </row>
    <row r="152" spans="1:65" s="2" customFormat="1" ht="16.5" customHeight="1">
      <c r="A152" s="26"/>
      <c r="B152" s="144"/>
      <c r="C152" s="145" t="s">
        <v>214</v>
      </c>
      <c r="D152" s="145" t="s">
        <v>177</v>
      </c>
      <c r="E152" s="146" t="s">
        <v>215</v>
      </c>
      <c r="F152" s="147" t="s">
        <v>216</v>
      </c>
      <c r="G152" s="148" t="s">
        <v>180</v>
      </c>
      <c r="H152" s="149">
        <v>5.1550000000000002</v>
      </c>
      <c r="I152" s="150">
        <v>69.78</v>
      </c>
      <c r="J152" s="150">
        <f t="shared" si="10"/>
        <v>359.72</v>
      </c>
      <c r="K152" s="151"/>
      <c r="L152" s="27"/>
      <c r="M152" s="152" t="s">
        <v>1</v>
      </c>
      <c r="N152" s="153" t="s">
        <v>35</v>
      </c>
      <c r="O152" s="154">
        <v>0.58055000000000001</v>
      </c>
      <c r="P152" s="154">
        <f t="shared" si="11"/>
        <v>2.9927352500000004</v>
      </c>
      <c r="Q152" s="154">
        <v>2.2354352039999998</v>
      </c>
      <c r="R152" s="154">
        <f t="shared" si="12"/>
        <v>11.523668476619999</v>
      </c>
      <c r="S152" s="154">
        <v>0</v>
      </c>
      <c r="T152" s="155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181</v>
      </c>
      <c r="AT152" s="156" t="s">
        <v>177</v>
      </c>
      <c r="AU152" s="156" t="s">
        <v>182</v>
      </c>
      <c r="AY152" s="14" t="s">
        <v>175</v>
      </c>
      <c r="BE152" s="157">
        <f t="shared" si="14"/>
        <v>0</v>
      </c>
      <c r="BF152" s="157">
        <f t="shared" si="15"/>
        <v>359.72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4" t="s">
        <v>182</v>
      </c>
      <c r="BK152" s="157">
        <f t="shared" si="19"/>
        <v>359.72</v>
      </c>
      <c r="BL152" s="14" t="s">
        <v>181</v>
      </c>
      <c r="BM152" s="156" t="s">
        <v>217</v>
      </c>
    </row>
    <row r="153" spans="1:65" s="2" customFormat="1" ht="16.5" customHeight="1">
      <c r="A153" s="26"/>
      <c r="B153" s="144"/>
      <c r="C153" s="145" t="s">
        <v>198</v>
      </c>
      <c r="D153" s="145" t="s">
        <v>177</v>
      </c>
      <c r="E153" s="146" t="s">
        <v>218</v>
      </c>
      <c r="F153" s="147" t="s">
        <v>219</v>
      </c>
      <c r="G153" s="148" t="s">
        <v>180</v>
      </c>
      <c r="H153" s="149">
        <v>30.928000000000001</v>
      </c>
      <c r="I153" s="150">
        <v>75.650000000000006</v>
      </c>
      <c r="J153" s="150">
        <f t="shared" si="10"/>
        <v>2339.6999999999998</v>
      </c>
      <c r="K153" s="151"/>
      <c r="L153" s="27"/>
      <c r="M153" s="152" t="s">
        <v>1</v>
      </c>
      <c r="N153" s="153" t="s">
        <v>35</v>
      </c>
      <c r="O153" s="154">
        <v>0.58055000000000001</v>
      </c>
      <c r="P153" s="154">
        <f t="shared" si="11"/>
        <v>17.955250400000001</v>
      </c>
      <c r="Q153" s="154">
        <v>2.1940757039999998</v>
      </c>
      <c r="R153" s="154">
        <f t="shared" si="12"/>
        <v>67.858373373311991</v>
      </c>
      <c r="S153" s="154">
        <v>0</v>
      </c>
      <c r="T153" s="155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181</v>
      </c>
      <c r="AT153" s="156" t="s">
        <v>177</v>
      </c>
      <c r="AU153" s="156" t="s">
        <v>182</v>
      </c>
      <c r="AY153" s="14" t="s">
        <v>175</v>
      </c>
      <c r="BE153" s="157">
        <f t="shared" si="14"/>
        <v>0</v>
      </c>
      <c r="BF153" s="157">
        <f t="shared" si="15"/>
        <v>2339.6999999999998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4" t="s">
        <v>182</v>
      </c>
      <c r="BK153" s="157">
        <f t="shared" si="19"/>
        <v>2339.6999999999998</v>
      </c>
      <c r="BL153" s="14" t="s">
        <v>181</v>
      </c>
      <c r="BM153" s="156" t="s">
        <v>220</v>
      </c>
    </row>
    <row r="154" spans="1:65" s="2" customFormat="1" ht="16.5" customHeight="1">
      <c r="A154" s="26"/>
      <c r="B154" s="144"/>
      <c r="C154" s="145" t="s">
        <v>221</v>
      </c>
      <c r="D154" s="145" t="s">
        <v>177</v>
      </c>
      <c r="E154" s="146" t="s">
        <v>222</v>
      </c>
      <c r="F154" s="147" t="s">
        <v>223</v>
      </c>
      <c r="G154" s="148" t="s">
        <v>209</v>
      </c>
      <c r="H154" s="149">
        <v>1.343</v>
      </c>
      <c r="I154" s="150">
        <v>1851.36</v>
      </c>
      <c r="J154" s="150">
        <f t="shared" si="10"/>
        <v>2486.38</v>
      </c>
      <c r="K154" s="151"/>
      <c r="L154" s="27"/>
      <c r="M154" s="152" t="s">
        <v>1</v>
      </c>
      <c r="N154" s="153" t="s">
        <v>35</v>
      </c>
      <c r="O154" s="154">
        <v>34.322000000000003</v>
      </c>
      <c r="P154" s="154">
        <f t="shared" si="11"/>
        <v>46.094446000000005</v>
      </c>
      <c r="Q154" s="154">
        <v>1.0189584970000001</v>
      </c>
      <c r="R154" s="154">
        <f t="shared" si="12"/>
        <v>1.3684612614710001</v>
      </c>
      <c r="S154" s="154">
        <v>0</v>
      </c>
      <c r="T154" s="155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181</v>
      </c>
      <c r="AT154" s="156" t="s">
        <v>177</v>
      </c>
      <c r="AU154" s="156" t="s">
        <v>182</v>
      </c>
      <c r="AY154" s="14" t="s">
        <v>175</v>
      </c>
      <c r="BE154" s="157">
        <f t="shared" si="14"/>
        <v>0</v>
      </c>
      <c r="BF154" s="157">
        <f t="shared" si="15"/>
        <v>2486.38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4" t="s">
        <v>182</v>
      </c>
      <c r="BK154" s="157">
        <f t="shared" si="19"/>
        <v>2486.38</v>
      </c>
      <c r="BL154" s="14" t="s">
        <v>181</v>
      </c>
      <c r="BM154" s="156" t="s">
        <v>224</v>
      </c>
    </row>
    <row r="155" spans="1:65" s="2" customFormat="1" ht="37.799999999999997" customHeight="1">
      <c r="A155" s="26"/>
      <c r="B155" s="144"/>
      <c r="C155" s="145" t="s">
        <v>202</v>
      </c>
      <c r="D155" s="145" t="s">
        <v>177</v>
      </c>
      <c r="E155" s="146" t="s">
        <v>225</v>
      </c>
      <c r="F155" s="147" t="s">
        <v>226</v>
      </c>
      <c r="G155" s="148" t="s">
        <v>180</v>
      </c>
      <c r="H155" s="149">
        <v>13.834</v>
      </c>
      <c r="I155" s="150">
        <v>107.78</v>
      </c>
      <c r="J155" s="150">
        <f t="shared" si="10"/>
        <v>1491.03</v>
      </c>
      <c r="K155" s="151"/>
      <c r="L155" s="27"/>
      <c r="M155" s="152" t="s">
        <v>1</v>
      </c>
      <c r="N155" s="153" t="s">
        <v>35</v>
      </c>
      <c r="O155" s="154">
        <v>3.0666199999999999</v>
      </c>
      <c r="P155" s="154">
        <f t="shared" si="11"/>
        <v>42.423621079999997</v>
      </c>
      <c r="Q155" s="154">
        <v>2.119093264</v>
      </c>
      <c r="R155" s="154">
        <f t="shared" si="12"/>
        <v>29.315536214175999</v>
      </c>
      <c r="S155" s="154">
        <v>0</v>
      </c>
      <c r="T155" s="155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181</v>
      </c>
      <c r="AT155" s="156" t="s">
        <v>177</v>
      </c>
      <c r="AU155" s="156" t="s">
        <v>182</v>
      </c>
      <c r="AY155" s="14" t="s">
        <v>175</v>
      </c>
      <c r="BE155" s="157">
        <f t="shared" si="14"/>
        <v>0</v>
      </c>
      <c r="BF155" s="157">
        <f t="shared" si="15"/>
        <v>1491.03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4" t="s">
        <v>182</v>
      </c>
      <c r="BK155" s="157">
        <f t="shared" si="19"/>
        <v>1491.03</v>
      </c>
      <c r="BL155" s="14" t="s">
        <v>181</v>
      </c>
      <c r="BM155" s="156" t="s">
        <v>227</v>
      </c>
    </row>
    <row r="156" spans="1:65" s="2" customFormat="1" ht="24.15" customHeight="1">
      <c r="A156" s="26"/>
      <c r="B156" s="144"/>
      <c r="C156" s="145" t="s">
        <v>228</v>
      </c>
      <c r="D156" s="145" t="s">
        <v>177</v>
      </c>
      <c r="E156" s="146" t="s">
        <v>229</v>
      </c>
      <c r="F156" s="147" t="s">
        <v>230</v>
      </c>
      <c r="G156" s="148" t="s">
        <v>231</v>
      </c>
      <c r="H156" s="149">
        <v>21.542999999999999</v>
      </c>
      <c r="I156" s="150">
        <v>9.31</v>
      </c>
      <c r="J156" s="150">
        <f t="shared" si="10"/>
        <v>200.57</v>
      </c>
      <c r="K156" s="151"/>
      <c r="L156" s="27"/>
      <c r="M156" s="152" t="s">
        <v>1</v>
      </c>
      <c r="N156" s="153" t="s">
        <v>35</v>
      </c>
      <c r="O156" s="154">
        <v>0.78800000000000003</v>
      </c>
      <c r="P156" s="154">
        <f t="shared" si="11"/>
        <v>16.975884000000001</v>
      </c>
      <c r="Q156" s="154">
        <v>4.0692599999999999E-3</v>
      </c>
      <c r="R156" s="154">
        <f t="shared" si="12"/>
        <v>8.7664068179999999E-2</v>
      </c>
      <c r="S156" s="154">
        <v>0</v>
      </c>
      <c r="T156" s="155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181</v>
      </c>
      <c r="AT156" s="156" t="s">
        <v>177</v>
      </c>
      <c r="AU156" s="156" t="s">
        <v>182</v>
      </c>
      <c r="AY156" s="14" t="s">
        <v>175</v>
      </c>
      <c r="BE156" s="157">
        <f t="shared" si="14"/>
        <v>0</v>
      </c>
      <c r="BF156" s="157">
        <f t="shared" si="15"/>
        <v>200.57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4" t="s">
        <v>182</v>
      </c>
      <c r="BK156" s="157">
        <f t="shared" si="19"/>
        <v>200.57</v>
      </c>
      <c r="BL156" s="14" t="s">
        <v>181</v>
      </c>
      <c r="BM156" s="156" t="s">
        <v>232</v>
      </c>
    </row>
    <row r="157" spans="1:65" s="2" customFormat="1" ht="24.15" customHeight="1">
      <c r="A157" s="26"/>
      <c r="B157" s="144"/>
      <c r="C157" s="145" t="s">
        <v>205</v>
      </c>
      <c r="D157" s="145" t="s">
        <v>177</v>
      </c>
      <c r="E157" s="146" t="s">
        <v>233</v>
      </c>
      <c r="F157" s="147" t="s">
        <v>234</v>
      </c>
      <c r="G157" s="148" t="s">
        <v>231</v>
      </c>
      <c r="H157" s="149">
        <v>21.542999999999999</v>
      </c>
      <c r="I157" s="150">
        <v>2.96</v>
      </c>
      <c r="J157" s="150">
        <f t="shared" si="10"/>
        <v>63.77</v>
      </c>
      <c r="K157" s="151"/>
      <c r="L157" s="27"/>
      <c r="M157" s="152" t="s">
        <v>1</v>
      </c>
      <c r="N157" s="153" t="s">
        <v>35</v>
      </c>
      <c r="O157" s="154">
        <v>0.32200000000000001</v>
      </c>
      <c r="P157" s="154">
        <f t="shared" si="11"/>
        <v>6.9368460000000001</v>
      </c>
      <c r="Q157" s="154">
        <v>0</v>
      </c>
      <c r="R157" s="154">
        <f t="shared" si="12"/>
        <v>0</v>
      </c>
      <c r="S157" s="154">
        <v>0</v>
      </c>
      <c r="T157" s="155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181</v>
      </c>
      <c r="AT157" s="156" t="s">
        <v>177</v>
      </c>
      <c r="AU157" s="156" t="s">
        <v>182</v>
      </c>
      <c r="AY157" s="14" t="s">
        <v>175</v>
      </c>
      <c r="BE157" s="157">
        <f t="shared" si="14"/>
        <v>0</v>
      </c>
      <c r="BF157" s="157">
        <f t="shared" si="15"/>
        <v>63.77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4" t="s">
        <v>182</v>
      </c>
      <c r="BK157" s="157">
        <f t="shared" si="19"/>
        <v>63.77</v>
      </c>
      <c r="BL157" s="14" t="s">
        <v>181</v>
      </c>
      <c r="BM157" s="156" t="s">
        <v>235</v>
      </c>
    </row>
    <row r="158" spans="1:65" s="2" customFormat="1" ht="33" customHeight="1">
      <c r="A158" s="26"/>
      <c r="B158" s="144"/>
      <c r="C158" s="145" t="s">
        <v>236</v>
      </c>
      <c r="D158" s="145" t="s">
        <v>177</v>
      </c>
      <c r="E158" s="146" t="s">
        <v>237</v>
      </c>
      <c r="F158" s="147" t="s">
        <v>238</v>
      </c>
      <c r="G158" s="148" t="s">
        <v>231</v>
      </c>
      <c r="H158" s="149">
        <v>314</v>
      </c>
      <c r="I158" s="150">
        <v>5.63</v>
      </c>
      <c r="J158" s="150">
        <f t="shared" si="10"/>
        <v>1767.82</v>
      </c>
      <c r="K158" s="151"/>
      <c r="L158" s="27"/>
      <c r="M158" s="152" t="s">
        <v>1</v>
      </c>
      <c r="N158" s="153" t="s">
        <v>35</v>
      </c>
      <c r="O158" s="154">
        <v>4.7059999999999998E-2</v>
      </c>
      <c r="P158" s="154">
        <f t="shared" si="11"/>
        <v>14.77684</v>
      </c>
      <c r="Q158" s="154">
        <v>6.2736099999999998E-3</v>
      </c>
      <c r="R158" s="154">
        <f t="shared" si="12"/>
        <v>1.9699135399999999</v>
      </c>
      <c r="S158" s="154">
        <v>0</v>
      </c>
      <c r="T158" s="15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181</v>
      </c>
      <c r="AT158" s="156" t="s">
        <v>177</v>
      </c>
      <c r="AU158" s="156" t="s">
        <v>182</v>
      </c>
      <c r="AY158" s="14" t="s">
        <v>175</v>
      </c>
      <c r="BE158" s="157">
        <f t="shared" si="14"/>
        <v>0</v>
      </c>
      <c r="BF158" s="157">
        <f t="shared" si="15"/>
        <v>1767.82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4" t="s">
        <v>182</v>
      </c>
      <c r="BK158" s="157">
        <f t="shared" si="19"/>
        <v>1767.82</v>
      </c>
      <c r="BL158" s="14" t="s">
        <v>181</v>
      </c>
      <c r="BM158" s="156" t="s">
        <v>239</v>
      </c>
    </row>
    <row r="159" spans="1:65" s="2" customFormat="1" ht="16.5" customHeight="1">
      <c r="A159" s="26"/>
      <c r="B159" s="144"/>
      <c r="C159" s="145" t="s">
        <v>210</v>
      </c>
      <c r="D159" s="145" t="s">
        <v>177</v>
      </c>
      <c r="E159" s="146" t="s">
        <v>240</v>
      </c>
      <c r="F159" s="147" t="s">
        <v>241</v>
      </c>
      <c r="G159" s="148" t="s">
        <v>180</v>
      </c>
      <c r="H159" s="149">
        <v>40.32</v>
      </c>
      <c r="I159" s="150">
        <v>76.66</v>
      </c>
      <c r="J159" s="150">
        <f t="shared" si="10"/>
        <v>3090.93</v>
      </c>
      <c r="K159" s="151"/>
      <c r="L159" s="27"/>
      <c r="M159" s="152" t="s">
        <v>1</v>
      </c>
      <c r="N159" s="153" t="s">
        <v>35</v>
      </c>
      <c r="O159" s="154">
        <v>0.61770999999999998</v>
      </c>
      <c r="P159" s="154">
        <f t="shared" si="11"/>
        <v>24.906067199999999</v>
      </c>
      <c r="Q159" s="154">
        <v>2.1940757039999998</v>
      </c>
      <c r="R159" s="154">
        <f t="shared" si="12"/>
        <v>88.46513238528</v>
      </c>
      <c r="S159" s="154">
        <v>0</v>
      </c>
      <c r="T159" s="155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181</v>
      </c>
      <c r="AT159" s="156" t="s">
        <v>177</v>
      </c>
      <c r="AU159" s="156" t="s">
        <v>182</v>
      </c>
      <c r="AY159" s="14" t="s">
        <v>175</v>
      </c>
      <c r="BE159" s="157">
        <f t="shared" si="14"/>
        <v>0</v>
      </c>
      <c r="BF159" s="157">
        <f t="shared" si="15"/>
        <v>3090.93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4" t="s">
        <v>182</v>
      </c>
      <c r="BK159" s="157">
        <f t="shared" si="19"/>
        <v>3090.93</v>
      </c>
      <c r="BL159" s="14" t="s">
        <v>181</v>
      </c>
      <c r="BM159" s="156" t="s">
        <v>242</v>
      </c>
    </row>
    <row r="160" spans="1:65" s="12" customFormat="1" ht="22.8" customHeight="1">
      <c r="B160" s="132"/>
      <c r="D160" s="133" t="s">
        <v>68</v>
      </c>
      <c r="E160" s="142" t="s">
        <v>185</v>
      </c>
      <c r="F160" s="142" t="s">
        <v>243</v>
      </c>
      <c r="J160" s="143">
        <f>BK160</f>
        <v>11462.040000000003</v>
      </c>
      <c r="L160" s="132"/>
      <c r="M160" s="136"/>
      <c r="N160" s="137"/>
      <c r="O160" s="137"/>
      <c r="P160" s="138">
        <f>SUM(P161:P166)</f>
        <v>223.45681780000007</v>
      </c>
      <c r="Q160" s="137"/>
      <c r="R160" s="138">
        <f>SUM(R161:R166)</f>
        <v>64.290706950000015</v>
      </c>
      <c r="S160" s="137"/>
      <c r="T160" s="139">
        <f>SUM(T161:T166)</f>
        <v>0</v>
      </c>
      <c r="AR160" s="133" t="s">
        <v>77</v>
      </c>
      <c r="AT160" s="140" t="s">
        <v>68</v>
      </c>
      <c r="AU160" s="140" t="s">
        <v>77</v>
      </c>
      <c r="AY160" s="133" t="s">
        <v>175</v>
      </c>
      <c r="BK160" s="141">
        <f>SUM(BK161:BK166)</f>
        <v>11462.040000000003</v>
      </c>
    </row>
    <row r="161" spans="1:65" s="2" customFormat="1" ht="37.799999999999997" customHeight="1">
      <c r="A161" s="26"/>
      <c r="B161" s="144"/>
      <c r="C161" s="145" t="s">
        <v>244</v>
      </c>
      <c r="D161" s="145" t="s">
        <v>177</v>
      </c>
      <c r="E161" s="146" t="s">
        <v>245</v>
      </c>
      <c r="F161" s="147" t="s">
        <v>246</v>
      </c>
      <c r="G161" s="148" t="s">
        <v>180</v>
      </c>
      <c r="H161" s="149">
        <v>72.144000000000005</v>
      </c>
      <c r="I161" s="150">
        <v>106.94</v>
      </c>
      <c r="J161" s="150">
        <f t="shared" ref="J161:J166" si="20">ROUND(I161*H161,2)</f>
        <v>7715.08</v>
      </c>
      <c r="K161" s="151"/>
      <c r="L161" s="27"/>
      <c r="M161" s="152" t="s">
        <v>1</v>
      </c>
      <c r="N161" s="153" t="s">
        <v>35</v>
      </c>
      <c r="O161" s="154">
        <v>2.3111999999999999</v>
      </c>
      <c r="P161" s="154">
        <f t="shared" ref="P161:P166" si="21">O161*H161</f>
        <v>166.73921280000002</v>
      </c>
      <c r="Q161" s="154">
        <v>0.70221</v>
      </c>
      <c r="R161" s="154">
        <f t="shared" ref="R161:R166" si="22">Q161*H161</f>
        <v>50.660238240000005</v>
      </c>
      <c r="S161" s="154">
        <v>0</v>
      </c>
      <c r="T161" s="155">
        <f t="shared" ref="T161:T166" si="23"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181</v>
      </c>
      <c r="AT161" s="156" t="s">
        <v>177</v>
      </c>
      <c r="AU161" s="156" t="s">
        <v>182</v>
      </c>
      <c r="AY161" s="14" t="s">
        <v>175</v>
      </c>
      <c r="BE161" s="157">
        <f t="shared" ref="BE161:BE166" si="24">IF(N161="základná",J161,0)</f>
        <v>0</v>
      </c>
      <c r="BF161" s="157">
        <f t="shared" ref="BF161:BF166" si="25">IF(N161="znížená",J161,0)</f>
        <v>7715.08</v>
      </c>
      <c r="BG161" s="157">
        <f t="shared" ref="BG161:BG166" si="26">IF(N161="zákl. prenesená",J161,0)</f>
        <v>0</v>
      </c>
      <c r="BH161" s="157">
        <f t="shared" ref="BH161:BH166" si="27">IF(N161="zníž. prenesená",J161,0)</f>
        <v>0</v>
      </c>
      <c r="BI161" s="157">
        <f t="shared" ref="BI161:BI166" si="28">IF(N161="nulová",J161,0)</f>
        <v>0</v>
      </c>
      <c r="BJ161" s="14" t="s">
        <v>182</v>
      </c>
      <c r="BK161" s="157">
        <f t="shared" ref="BK161:BK166" si="29">ROUND(I161*H161,2)</f>
        <v>7715.08</v>
      </c>
      <c r="BL161" s="14" t="s">
        <v>181</v>
      </c>
      <c r="BM161" s="156" t="s">
        <v>247</v>
      </c>
    </row>
    <row r="162" spans="1:65" s="2" customFormat="1" ht="33" customHeight="1">
      <c r="A162" s="26"/>
      <c r="B162" s="144"/>
      <c r="C162" s="145" t="s">
        <v>7</v>
      </c>
      <c r="D162" s="145" t="s">
        <v>177</v>
      </c>
      <c r="E162" s="146" t="s">
        <v>248</v>
      </c>
      <c r="F162" s="147" t="s">
        <v>249</v>
      </c>
      <c r="G162" s="148" t="s">
        <v>231</v>
      </c>
      <c r="H162" s="149">
        <v>104.78</v>
      </c>
      <c r="I162" s="150">
        <v>25.56</v>
      </c>
      <c r="J162" s="150">
        <f t="shared" si="20"/>
        <v>2678.18</v>
      </c>
      <c r="K162" s="151"/>
      <c r="L162" s="27"/>
      <c r="M162" s="152" t="s">
        <v>1</v>
      </c>
      <c r="N162" s="153" t="s">
        <v>35</v>
      </c>
      <c r="O162" s="154">
        <v>0.48975000000000002</v>
      </c>
      <c r="P162" s="154">
        <f t="shared" si="21"/>
        <v>51.316005000000004</v>
      </c>
      <c r="Q162" s="154">
        <v>0.1112445</v>
      </c>
      <c r="R162" s="154">
        <f t="shared" si="22"/>
        <v>11.65619871</v>
      </c>
      <c r="S162" s="154">
        <v>0</v>
      </c>
      <c r="T162" s="155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181</v>
      </c>
      <c r="AT162" s="156" t="s">
        <v>177</v>
      </c>
      <c r="AU162" s="156" t="s">
        <v>182</v>
      </c>
      <c r="AY162" s="14" t="s">
        <v>175</v>
      </c>
      <c r="BE162" s="157">
        <f t="shared" si="24"/>
        <v>0</v>
      </c>
      <c r="BF162" s="157">
        <f t="shared" si="25"/>
        <v>2678.18</v>
      </c>
      <c r="BG162" s="157">
        <f t="shared" si="26"/>
        <v>0</v>
      </c>
      <c r="BH162" s="157">
        <f t="shared" si="27"/>
        <v>0</v>
      </c>
      <c r="BI162" s="157">
        <f t="shared" si="28"/>
        <v>0</v>
      </c>
      <c r="BJ162" s="14" t="s">
        <v>182</v>
      </c>
      <c r="BK162" s="157">
        <f t="shared" si="29"/>
        <v>2678.18</v>
      </c>
      <c r="BL162" s="14" t="s">
        <v>181</v>
      </c>
      <c r="BM162" s="156" t="s">
        <v>250</v>
      </c>
    </row>
    <row r="163" spans="1:65" s="2" customFormat="1" ht="24.15" customHeight="1">
      <c r="A163" s="26"/>
      <c r="B163" s="144"/>
      <c r="C163" s="145" t="s">
        <v>251</v>
      </c>
      <c r="D163" s="145" t="s">
        <v>177</v>
      </c>
      <c r="E163" s="146" t="s">
        <v>252</v>
      </c>
      <c r="F163" s="147" t="s">
        <v>253</v>
      </c>
      <c r="G163" s="148" t="s">
        <v>254</v>
      </c>
      <c r="H163" s="149">
        <v>3</v>
      </c>
      <c r="I163" s="150">
        <v>42.87</v>
      </c>
      <c r="J163" s="150">
        <f t="shared" si="20"/>
        <v>128.61000000000001</v>
      </c>
      <c r="K163" s="151"/>
      <c r="L163" s="27"/>
      <c r="M163" s="152" t="s">
        <v>1</v>
      </c>
      <c r="N163" s="153" t="s">
        <v>35</v>
      </c>
      <c r="O163" s="154">
        <v>0.28520000000000001</v>
      </c>
      <c r="P163" s="154">
        <f t="shared" si="21"/>
        <v>0.85560000000000003</v>
      </c>
      <c r="Q163" s="154">
        <v>8.2930000000000004E-2</v>
      </c>
      <c r="R163" s="154">
        <f t="shared" si="22"/>
        <v>0.24879000000000001</v>
      </c>
      <c r="S163" s="154">
        <v>0</v>
      </c>
      <c r="T163" s="155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181</v>
      </c>
      <c r="AT163" s="156" t="s">
        <v>177</v>
      </c>
      <c r="AU163" s="156" t="s">
        <v>182</v>
      </c>
      <c r="AY163" s="14" t="s">
        <v>175</v>
      </c>
      <c r="BE163" s="157">
        <f t="shared" si="24"/>
        <v>0</v>
      </c>
      <c r="BF163" s="157">
        <f t="shared" si="25"/>
        <v>128.61000000000001</v>
      </c>
      <c r="BG163" s="157">
        <f t="shared" si="26"/>
        <v>0</v>
      </c>
      <c r="BH163" s="157">
        <f t="shared" si="27"/>
        <v>0</v>
      </c>
      <c r="BI163" s="157">
        <f t="shared" si="28"/>
        <v>0</v>
      </c>
      <c r="BJ163" s="14" t="s">
        <v>182</v>
      </c>
      <c r="BK163" s="157">
        <f t="shared" si="29"/>
        <v>128.61000000000001</v>
      </c>
      <c r="BL163" s="14" t="s">
        <v>181</v>
      </c>
      <c r="BM163" s="156" t="s">
        <v>255</v>
      </c>
    </row>
    <row r="164" spans="1:65" s="2" customFormat="1" ht="24.15" customHeight="1">
      <c r="A164" s="26"/>
      <c r="B164" s="144"/>
      <c r="C164" s="145" t="s">
        <v>217</v>
      </c>
      <c r="D164" s="145" t="s">
        <v>177</v>
      </c>
      <c r="E164" s="146" t="s">
        <v>256</v>
      </c>
      <c r="F164" s="147" t="s">
        <v>257</v>
      </c>
      <c r="G164" s="148" t="s">
        <v>254</v>
      </c>
      <c r="H164" s="149">
        <v>7</v>
      </c>
      <c r="I164" s="150">
        <v>81.739999999999995</v>
      </c>
      <c r="J164" s="150">
        <f t="shared" si="20"/>
        <v>572.17999999999995</v>
      </c>
      <c r="K164" s="151"/>
      <c r="L164" s="27"/>
      <c r="M164" s="152" t="s">
        <v>1</v>
      </c>
      <c r="N164" s="153" t="s">
        <v>35</v>
      </c>
      <c r="O164" s="154">
        <v>0.39774999999999999</v>
      </c>
      <c r="P164" s="154">
        <f t="shared" si="21"/>
        <v>2.7842500000000001</v>
      </c>
      <c r="Q164" s="154">
        <v>0.15951000000000001</v>
      </c>
      <c r="R164" s="154">
        <f t="shared" si="22"/>
        <v>1.1165700000000001</v>
      </c>
      <c r="S164" s="154">
        <v>0</v>
      </c>
      <c r="T164" s="155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181</v>
      </c>
      <c r="AT164" s="156" t="s">
        <v>177</v>
      </c>
      <c r="AU164" s="156" t="s">
        <v>182</v>
      </c>
      <c r="AY164" s="14" t="s">
        <v>175</v>
      </c>
      <c r="BE164" s="157">
        <f t="shared" si="24"/>
        <v>0</v>
      </c>
      <c r="BF164" s="157">
        <f t="shared" si="25"/>
        <v>572.17999999999995</v>
      </c>
      <c r="BG164" s="157">
        <f t="shared" si="26"/>
        <v>0</v>
      </c>
      <c r="BH164" s="157">
        <f t="shared" si="27"/>
        <v>0</v>
      </c>
      <c r="BI164" s="157">
        <f t="shared" si="28"/>
        <v>0</v>
      </c>
      <c r="BJ164" s="14" t="s">
        <v>182</v>
      </c>
      <c r="BK164" s="157">
        <f t="shared" si="29"/>
        <v>572.17999999999995</v>
      </c>
      <c r="BL164" s="14" t="s">
        <v>181</v>
      </c>
      <c r="BM164" s="156" t="s">
        <v>258</v>
      </c>
    </row>
    <row r="165" spans="1:65" s="2" customFormat="1" ht="24.15" customHeight="1">
      <c r="A165" s="26"/>
      <c r="B165" s="144"/>
      <c r="C165" s="145" t="s">
        <v>259</v>
      </c>
      <c r="D165" s="145" t="s">
        <v>177</v>
      </c>
      <c r="E165" s="146" t="s">
        <v>260</v>
      </c>
      <c r="F165" s="147" t="s">
        <v>261</v>
      </c>
      <c r="G165" s="148" t="s">
        <v>254</v>
      </c>
      <c r="H165" s="149">
        <v>5</v>
      </c>
      <c r="I165" s="150">
        <v>50.54</v>
      </c>
      <c r="J165" s="150">
        <f t="shared" si="20"/>
        <v>252.7</v>
      </c>
      <c r="K165" s="151"/>
      <c r="L165" s="27"/>
      <c r="M165" s="152" t="s">
        <v>1</v>
      </c>
      <c r="N165" s="153" t="s">
        <v>35</v>
      </c>
      <c r="O165" s="154">
        <v>0.35235</v>
      </c>
      <c r="P165" s="154">
        <f t="shared" si="21"/>
        <v>1.7617499999999999</v>
      </c>
      <c r="Q165" s="154">
        <v>9.6189999999999998E-2</v>
      </c>
      <c r="R165" s="154">
        <f t="shared" si="22"/>
        <v>0.48094999999999999</v>
      </c>
      <c r="S165" s="154">
        <v>0</v>
      </c>
      <c r="T165" s="155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181</v>
      </c>
      <c r="AT165" s="156" t="s">
        <v>177</v>
      </c>
      <c r="AU165" s="156" t="s">
        <v>182</v>
      </c>
      <c r="AY165" s="14" t="s">
        <v>175</v>
      </c>
      <c r="BE165" s="157">
        <f t="shared" si="24"/>
        <v>0</v>
      </c>
      <c r="BF165" s="157">
        <f t="shared" si="25"/>
        <v>252.7</v>
      </c>
      <c r="BG165" s="157">
        <f t="shared" si="26"/>
        <v>0</v>
      </c>
      <c r="BH165" s="157">
        <f t="shared" si="27"/>
        <v>0</v>
      </c>
      <c r="BI165" s="157">
        <f t="shared" si="28"/>
        <v>0</v>
      </c>
      <c r="BJ165" s="14" t="s">
        <v>182</v>
      </c>
      <c r="BK165" s="157">
        <f t="shared" si="29"/>
        <v>252.7</v>
      </c>
      <c r="BL165" s="14" t="s">
        <v>181</v>
      </c>
      <c r="BM165" s="156" t="s">
        <v>262</v>
      </c>
    </row>
    <row r="166" spans="1:65" s="2" customFormat="1" ht="24.15" customHeight="1">
      <c r="A166" s="26"/>
      <c r="B166" s="144"/>
      <c r="C166" s="145" t="s">
        <v>220</v>
      </c>
      <c r="D166" s="145" t="s">
        <v>177</v>
      </c>
      <c r="E166" s="146" t="s">
        <v>263</v>
      </c>
      <c r="F166" s="147" t="s">
        <v>264</v>
      </c>
      <c r="G166" s="148" t="s">
        <v>254</v>
      </c>
      <c r="H166" s="149">
        <v>7</v>
      </c>
      <c r="I166" s="150">
        <v>16.47</v>
      </c>
      <c r="J166" s="150">
        <f t="shared" si="20"/>
        <v>115.29</v>
      </c>
      <c r="K166" s="151"/>
      <c r="L166" s="27"/>
      <c r="M166" s="152" t="s">
        <v>1</v>
      </c>
      <c r="N166" s="153" t="s">
        <v>35</v>
      </c>
      <c r="O166" s="154">
        <v>0</v>
      </c>
      <c r="P166" s="154">
        <f t="shared" si="21"/>
        <v>0</v>
      </c>
      <c r="Q166" s="154">
        <v>1.8280000000000001E-2</v>
      </c>
      <c r="R166" s="154">
        <f t="shared" si="22"/>
        <v>0.12796000000000002</v>
      </c>
      <c r="S166" s="154">
        <v>0</v>
      </c>
      <c r="T166" s="155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181</v>
      </c>
      <c r="AT166" s="156" t="s">
        <v>177</v>
      </c>
      <c r="AU166" s="156" t="s">
        <v>182</v>
      </c>
      <c r="AY166" s="14" t="s">
        <v>175</v>
      </c>
      <c r="BE166" s="157">
        <f t="shared" si="24"/>
        <v>0</v>
      </c>
      <c r="BF166" s="157">
        <f t="shared" si="25"/>
        <v>115.29</v>
      </c>
      <c r="BG166" s="157">
        <f t="shared" si="26"/>
        <v>0</v>
      </c>
      <c r="BH166" s="157">
        <f t="shared" si="27"/>
        <v>0</v>
      </c>
      <c r="BI166" s="157">
        <f t="shared" si="28"/>
        <v>0</v>
      </c>
      <c r="BJ166" s="14" t="s">
        <v>182</v>
      </c>
      <c r="BK166" s="157">
        <f t="shared" si="29"/>
        <v>115.29</v>
      </c>
      <c r="BL166" s="14" t="s">
        <v>181</v>
      </c>
      <c r="BM166" s="156" t="s">
        <v>265</v>
      </c>
    </row>
    <row r="167" spans="1:65" s="12" customFormat="1" ht="22.8" customHeight="1">
      <c r="B167" s="132"/>
      <c r="D167" s="133" t="s">
        <v>68</v>
      </c>
      <c r="E167" s="142" t="s">
        <v>181</v>
      </c>
      <c r="F167" s="142" t="s">
        <v>266</v>
      </c>
      <c r="J167" s="143">
        <f>BK167</f>
        <v>2791.5</v>
      </c>
      <c r="L167" s="132"/>
      <c r="M167" s="136"/>
      <c r="N167" s="137"/>
      <c r="O167" s="137"/>
      <c r="P167" s="138">
        <f>SUM(P168:P173)</f>
        <v>89.694043270000009</v>
      </c>
      <c r="Q167" s="137"/>
      <c r="R167" s="138">
        <f>SUM(R168:R173)</f>
        <v>20.432752218570005</v>
      </c>
      <c r="S167" s="137"/>
      <c r="T167" s="139">
        <f>SUM(T168:T173)</f>
        <v>0</v>
      </c>
      <c r="AR167" s="133" t="s">
        <v>77</v>
      </c>
      <c r="AT167" s="140" t="s">
        <v>68</v>
      </c>
      <c r="AU167" s="140" t="s">
        <v>77</v>
      </c>
      <c r="AY167" s="133" t="s">
        <v>175</v>
      </c>
      <c r="BK167" s="141">
        <f>SUM(BK168:BK173)</f>
        <v>2791.5</v>
      </c>
    </row>
    <row r="168" spans="1:65" s="2" customFormat="1" ht="24.15" customHeight="1">
      <c r="A168" s="26"/>
      <c r="B168" s="144"/>
      <c r="C168" s="145" t="s">
        <v>267</v>
      </c>
      <c r="D168" s="145" t="s">
        <v>177</v>
      </c>
      <c r="E168" s="146" t="s">
        <v>268</v>
      </c>
      <c r="F168" s="147" t="s">
        <v>269</v>
      </c>
      <c r="G168" s="148" t="s">
        <v>231</v>
      </c>
      <c r="H168" s="149">
        <v>67.02</v>
      </c>
      <c r="I168" s="150">
        <v>6.19</v>
      </c>
      <c r="J168" s="150">
        <f t="shared" ref="J168:J173" si="30">ROUND(I168*H168,2)</f>
        <v>414.85</v>
      </c>
      <c r="K168" s="151"/>
      <c r="L168" s="27"/>
      <c r="M168" s="152" t="s">
        <v>1</v>
      </c>
      <c r="N168" s="153" t="s">
        <v>35</v>
      </c>
      <c r="O168" s="154">
        <v>0.48230000000000001</v>
      </c>
      <c r="P168" s="154">
        <f t="shared" ref="P168:P173" si="31">O168*H168</f>
        <v>32.323746</v>
      </c>
      <c r="Q168" s="154">
        <v>1.8542260000000001E-2</v>
      </c>
      <c r="R168" s="154">
        <f t="shared" ref="R168:R173" si="32">Q168*H168</f>
        <v>1.2427022651999999</v>
      </c>
      <c r="S168" s="154">
        <v>0</v>
      </c>
      <c r="T168" s="155">
        <f t="shared" ref="T168:T173" si="33"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181</v>
      </c>
      <c r="AT168" s="156" t="s">
        <v>177</v>
      </c>
      <c r="AU168" s="156" t="s">
        <v>182</v>
      </c>
      <c r="AY168" s="14" t="s">
        <v>175</v>
      </c>
      <c r="BE168" s="157">
        <f t="shared" ref="BE168:BE173" si="34">IF(N168="základná",J168,0)</f>
        <v>0</v>
      </c>
      <c r="BF168" s="157">
        <f t="shared" ref="BF168:BF173" si="35">IF(N168="znížená",J168,0)</f>
        <v>414.85</v>
      </c>
      <c r="BG168" s="157">
        <f t="shared" ref="BG168:BG173" si="36">IF(N168="zákl. prenesená",J168,0)</f>
        <v>0</v>
      </c>
      <c r="BH168" s="157">
        <f t="shared" ref="BH168:BH173" si="37">IF(N168="zníž. prenesená",J168,0)</f>
        <v>0</v>
      </c>
      <c r="BI168" s="157">
        <f t="shared" ref="BI168:BI173" si="38">IF(N168="nulová",J168,0)</f>
        <v>0</v>
      </c>
      <c r="BJ168" s="14" t="s">
        <v>182</v>
      </c>
      <c r="BK168" s="157">
        <f t="shared" ref="BK168:BK173" si="39">ROUND(I168*H168,2)</f>
        <v>414.85</v>
      </c>
      <c r="BL168" s="14" t="s">
        <v>181</v>
      </c>
      <c r="BM168" s="156" t="s">
        <v>270</v>
      </c>
    </row>
    <row r="169" spans="1:65" s="2" customFormat="1" ht="24.15" customHeight="1">
      <c r="A169" s="26"/>
      <c r="B169" s="144"/>
      <c r="C169" s="145" t="s">
        <v>224</v>
      </c>
      <c r="D169" s="145" t="s">
        <v>177</v>
      </c>
      <c r="E169" s="146" t="s">
        <v>271</v>
      </c>
      <c r="F169" s="147" t="s">
        <v>272</v>
      </c>
      <c r="G169" s="148" t="s">
        <v>231</v>
      </c>
      <c r="H169" s="149">
        <v>67.02</v>
      </c>
      <c r="I169" s="150">
        <v>2.1800000000000002</v>
      </c>
      <c r="J169" s="150">
        <f t="shared" si="30"/>
        <v>146.1</v>
      </c>
      <c r="K169" s="151"/>
      <c r="L169" s="27"/>
      <c r="M169" s="152" t="s">
        <v>1</v>
      </c>
      <c r="N169" s="153" t="s">
        <v>35</v>
      </c>
      <c r="O169" s="154">
        <v>0.23899999999999999</v>
      </c>
      <c r="P169" s="154">
        <f t="shared" si="31"/>
        <v>16.017779999999998</v>
      </c>
      <c r="Q169" s="154">
        <v>0</v>
      </c>
      <c r="R169" s="154">
        <f t="shared" si="32"/>
        <v>0</v>
      </c>
      <c r="S169" s="154">
        <v>0</v>
      </c>
      <c r="T169" s="155">
        <f t="shared" si="3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181</v>
      </c>
      <c r="AT169" s="156" t="s">
        <v>177</v>
      </c>
      <c r="AU169" s="156" t="s">
        <v>182</v>
      </c>
      <c r="AY169" s="14" t="s">
        <v>175</v>
      </c>
      <c r="BE169" s="157">
        <f t="shared" si="34"/>
        <v>0</v>
      </c>
      <c r="BF169" s="157">
        <f t="shared" si="35"/>
        <v>146.1</v>
      </c>
      <c r="BG169" s="157">
        <f t="shared" si="36"/>
        <v>0</v>
      </c>
      <c r="BH169" s="157">
        <f t="shared" si="37"/>
        <v>0</v>
      </c>
      <c r="BI169" s="157">
        <f t="shared" si="38"/>
        <v>0</v>
      </c>
      <c r="BJ169" s="14" t="s">
        <v>182</v>
      </c>
      <c r="BK169" s="157">
        <f t="shared" si="39"/>
        <v>146.1</v>
      </c>
      <c r="BL169" s="14" t="s">
        <v>181</v>
      </c>
      <c r="BM169" s="156" t="s">
        <v>273</v>
      </c>
    </row>
    <row r="170" spans="1:65" s="2" customFormat="1" ht="24.15" customHeight="1">
      <c r="A170" s="26"/>
      <c r="B170" s="144"/>
      <c r="C170" s="145" t="s">
        <v>274</v>
      </c>
      <c r="D170" s="145" t="s">
        <v>177</v>
      </c>
      <c r="E170" s="146" t="s">
        <v>275</v>
      </c>
      <c r="F170" s="147" t="s">
        <v>276</v>
      </c>
      <c r="G170" s="148" t="s">
        <v>209</v>
      </c>
      <c r="H170" s="149">
        <v>0.69699999999999995</v>
      </c>
      <c r="I170" s="150">
        <v>1898.41</v>
      </c>
      <c r="J170" s="150">
        <f t="shared" si="30"/>
        <v>1323.19</v>
      </c>
      <c r="K170" s="151"/>
      <c r="L170" s="27"/>
      <c r="M170" s="152" t="s">
        <v>1</v>
      </c>
      <c r="N170" s="153" t="s">
        <v>35</v>
      </c>
      <c r="O170" s="154">
        <v>35.618609999999997</v>
      </c>
      <c r="P170" s="154">
        <f t="shared" si="31"/>
        <v>24.826171169999995</v>
      </c>
      <c r="Q170" s="154">
        <v>1.0165904100000001</v>
      </c>
      <c r="R170" s="154">
        <f t="shared" si="32"/>
        <v>0.70856351576999999</v>
      </c>
      <c r="S170" s="154">
        <v>0</v>
      </c>
      <c r="T170" s="155">
        <f t="shared" si="3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181</v>
      </c>
      <c r="AT170" s="156" t="s">
        <v>177</v>
      </c>
      <c r="AU170" s="156" t="s">
        <v>182</v>
      </c>
      <c r="AY170" s="14" t="s">
        <v>175</v>
      </c>
      <c r="BE170" s="157">
        <f t="shared" si="34"/>
        <v>0</v>
      </c>
      <c r="BF170" s="157">
        <f t="shared" si="35"/>
        <v>1323.19</v>
      </c>
      <c r="BG170" s="157">
        <f t="shared" si="36"/>
        <v>0</v>
      </c>
      <c r="BH170" s="157">
        <f t="shared" si="37"/>
        <v>0</v>
      </c>
      <c r="BI170" s="157">
        <f t="shared" si="38"/>
        <v>0</v>
      </c>
      <c r="BJ170" s="14" t="s">
        <v>182</v>
      </c>
      <c r="BK170" s="157">
        <f t="shared" si="39"/>
        <v>1323.19</v>
      </c>
      <c r="BL170" s="14" t="s">
        <v>181</v>
      </c>
      <c r="BM170" s="156" t="s">
        <v>277</v>
      </c>
    </row>
    <row r="171" spans="1:65" s="2" customFormat="1" ht="21.75" customHeight="1">
      <c r="A171" s="26"/>
      <c r="B171" s="144"/>
      <c r="C171" s="145" t="s">
        <v>227</v>
      </c>
      <c r="D171" s="145" t="s">
        <v>177</v>
      </c>
      <c r="E171" s="146" t="s">
        <v>278</v>
      </c>
      <c r="F171" s="147" t="s">
        <v>279</v>
      </c>
      <c r="G171" s="148" t="s">
        <v>180</v>
      </c>
      <c r="H171" s="149">
        <v>8.0340000000000007</v>
      </c>
      <c r="I171" s="150">
        <v>92.1</v>
      </c>
      <c r="J171" s="150">
        <f t="shared" si="30"/>
        <v>739.93</v>
      </c>
      <c r="K171" s="151"/>
      <c r="L171" s="27"/>
      <c r="M171" s="152" t="s">
        <v>1</v>
      </c>
      <c r="N171" s="153" t="s">
        <v>35</v>
      </c>
      <c r="O171" s="154">
        <v>1.5711999999999999</v>
      </c>
      <c r="P171" s="154">
        <f t="shared" si="31"/>
        <v>12.623020800000001</v>
      </c>
      <c r="Q171" s="154">
        <v>2.2969864000000002</v>
      </c>
      <c r="R171" s="154">
        <f t="shared" si="32"/>
        <v>18.453988737600003</v>
      </c>
      <c r="S171" s="154">
        <v>0</v>
      </c>
      <c r="T171" s="155">
        <f t="shared" si="3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181</v>
      </c>
      <c r="AT171" s="156" t="s">
        <v>177</v>
      </c>
      <c r="AU171" s="156" t="s">
        <v>182</v>
      </c>
      <c r="AY171" s="14" t="s">
        <v>175</v>
      </c>
      <c r="BE171" s="157">
        <f t="shared" si="34"/>
        <v>0</v>
      </c>
      <c r="BF171" s="157">
        <f t="shared" si="35"/>
        <v>739.93</v>
      </c>
      <c r="BG171" s="157">
        <f t="shared" si="36"/>
        <v>0</v>
      </c>
      <c r="BH171" s="157">
        <f t="shared" si="37"/>
        <v>0</v>
      </c>
      <c r="BI171" s="157">
        <f t="shared" si="38"/>
        <v>0</v>
      </c>
      <c r="BJ171" s="14" t="s">
        <v>182</v>
      </c>
      <c r="BK171" s="157">
        <f t="shared" si="39"/>
        <v>739.93</v>
      </c>
      <c r="BL171" s="14" t="s">
        <v>181</v>
      </c>
      <c r="BM171" s="156" t="s">
        <v>280</v>
      </c>
    </row>
    <row r="172" spans="1:65" s="2" customFormat="1" ht="33" customHeight="1">
      <c r="A172" s="26"/>
      <c r="B172" s="144"/>
      <c r="C172" s="145" t="s">
        <v>281</v>
      </c>
      <c r="D172" s="145" t="s">
        <v>177</v>
      </c>
      <c r="E172" s="146" t="s">
        <v>282</v>
      </c>
      <c r="F172" s="147" t="s">
        <v>283</v>
      </c>
      <c r="G172" s="148" t="s">
        <v>231</v>
      </c>
      <c r="H172" s="149">
        <v>19.501999999999999</v>
      </c>
      <c r="I172" s="150">
        <v>1.97</v>
      </c>
      <c r="J172" s="150">
        <f t="shared" si="30"/>
        <v>38.42</v>
      </c>
      <c r="K172" s="151"/>
      <c r="L172" s="27"/>
      <c r="M172" s="152" t="s">
        <v>1</v>
      </c>
      <c r="N172" s="153" t="s">
        <v>35</v>
      </c>
      <c r="O172" s="154">
        <v>0.20014999999999999</v>
      </c>
      <c r="P172" s="154">
        <f t="shared" si="31"/>
        <v>3.9033252999999997</v>
      </c>
      <c r="Q172" s="154">
        <v>1.4999999999999999E-4</v>
      </c>
      <c r="R172" s="154">
        <f t="shared" si="32"/>
        <v>2.9252999999999996E-3</v>
      </c>
      <c r="S172" s="154">
        <v>0</v>
      </c>
      <c r="T172" s="155">
        <f t="shared" si="3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181</v>
      </c>
      <c r="AT172" s="156" t="s">
        <v>177</v>
      </c>
      <c r="AU172" s="156" t="s">
        <v>182</v>
      </c>
      <c r="AY172" s="14" t="s">
        <v>175</v>
      </c>
      <c r="BE172" s="157">
        <f t="shared" si="34"/>
        <v>0</v>
      </c>
      <c r="BF172" s="157">
        <f t="shared" si="35"/>
        <v>38.42</v>
      </c>
      <c r="BG172" s="157">
        <f t="shared" si="36"/>
        <v>0</v>
      </c>
      <c r="BH172" s="157">
        <f t="shared" si="37"/>
        <v>0</v>
      </c>
      <c r="BI172" s="157">
        <f t="shared" si="38"/>
        <v>0</v>
      </c>
      <c r="BJ172" s="14" t="s">
        <v>182</v>
      </c>
      <c r="BK172" s="157">
        <f t="shared" si="39"/>
        <v>38.42</v>
      </c>
      <c r="BL172" s="14" t="s">
        <v>181</v>
      </c>
      <c r="BM172" s="156" t="s">
        <v>284</v>
      </c>
    </row>
    <row r="173" spans="1:65" s="2" customFormat="1" ht="24.15" customHeight="1">
      <c r="A173" s="26"/>
      <c r="B173" s="144"/>
      <c r="C173" s="158" t="s">
        <v>232</v>
      </c>
      <c r="D173" s="158" t="s">
        <v>285</v>
      </c>
      <c r="E173" s="159" t="s">
        <v>286</v>
      </c>
      <c r="F173" s="160" t="s">
        <v>287</v>
      </c>
      <c r="G173" s="161" t="s">
        <v>231</v>
      </c>
      <c r="H173" s="162">
        <v>20.477</v>
      </c>
      <c r="I173" s="163">
        <v>6.3</v>
      </c>
      <c r="J173" s="163">
        <f t="shared" si="30"/>
        <v>129.01</v>
      </c>
      <c r="K173" s="164"/>
      <c r="L173" s="165"/>
      <c r="M173" s="166" t="s">
        <v>1</v>
      </c>
      <c r="N173" s="167" t="s">
        <v>35</v>
      </c>
      <c r="O173" s="154">
        <v>0</v>
      </c>
      <c r="P173" s="154">
        <f t="shared" si="31"/>
        <v>0</v>
      </c>
      <c r="Q173" s="154">
        <v>1.1999999999999999E-3</v>
      </c>
      <c r="R173" s="154">
        <f t="shared" si="32"/>
        <v>2.4572399999999998E-2</v>
      </c>
      <c r="S173" s="154">
        <v>0</v>
      </c>
      <c r="T173" s="155">
        <f t="shared" si="3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191</v>
      </c>
      <c r="AT173" s="156" t="s">
        <v>285</v>
      </c>
      <c r="AU173" s="156" t="s">
        <v>182</v>
      </c>
      <c r="AY173" s="14" t="s">
        <v>175</v>
      </c>
      <c r="BE173" s="157">
        <f t="shared" si="34"/>
        <v>0</v>
      </c>
      <c r="BF173" s="157">
        <f t="shared" si="35"/>
        <v>129.01</v>
      </c>
      <c r="BG173" s="157">
        <f t="shared" si="36"/>
        <v>0</v>
      </c>
      <c r="BH173" s="157">
        <f t="shared" si="37"/>
        <v>0</v>
      </c>
      <c r="BI173" s="157">
        <f t="shared" si="38"/>
        <v>0</v>
      </c>
      <c r="BJ173" s="14" t="s">
        <v>182</v>
      </c>
      <c r="BK173" s="157">
        <f t="shared" si="39"/>
        <v>129.01</v>
      </c>
      <c r="BL173" s="14" t="s">
        <v>181</v>
      </c>
      <c r="BM173" s="156" t="s">
        <v>288</v>
      </c>
    </row>
    <row r="174" spans="1:65" s="12" customFormat="1" ht="22.8" customHeight="1">
      <c r="B174" s="132"/>
      <c r="D174" s="133" t="s">
        <v>68</v>
      </c>
      <c r="E174" s="142" t="s">
        <v>188</v>
      </c>
      <c r="F174" s="142" t="s">
        <v>289</v>
      </c>
      <c r="J174" s="143">
        <f>BK174</f>
        <v>26910.759999999995</v>
      </c>
      <c r="L174" s="132"/>
      <c r="M174" s="136"/>
      <c r="N174" s="137"/>
      <c r="O174" s="137"/>
      <c r="P174" s="138">
        <f>SUM(P175:P189)</f>
        <v>1076.0307972099999</v>
      </c>
      <c r="Q174" s="137"/>
      <c r="R174" s="138">
        <f>SUM(R175:R189)</f>
        <v>59.451870718999999</v>
      </c>
      <c r="S174" s="137"/>
      <c r="T174" s="139">
        <f>SUM(T175:T189)</f>
        <v>0</v>
      </c>
      <c r="AR174" s="133" t="s">
        <v>77</v>
      </c>
      <c r="AT174" s="140" t="s">
        <v>68</v>
      </c>
      <c r="AU174" s="140" t="s">
        <v>77</v>
      </c>
      <c r="AY174" s="133" t="s">
        <v>175</v>
      </c>
      <c r="BK174" s="141">
        <f>SUM(BK175:BK189)</f>
        <v>26910.759999999995</v>
      </c>
    </row>
    <row r="175" spans="1:65" s="2" customFormat="1" ht="24.15" customHeight="1">
      <c r="A175" s="26"/>
      <c r="B175" s="144"/>
      <c r="C175" s="145" t="s">
        <v>290</v>
      </c>
      <c r="D175" s="145" t="s">
        <v>177</v>
      </c>
      <c r="E175" s="146" t="s">
        <v>291</v>
      </c>
      <c r="F175" s="147" t="s">
        <v>292</v>
      </c>
      <c r="G175" s="148" t="s">
        <v>231</v>
      </c>
      <c r="H175" s="149">
        <v>45.2</v>
      </c>
      <c r="I175" s="150">
        <v>1.3</v>
      </c>
      <c r="J175" s="150">
        <f t="shared" ref="J175:J189" si="40">ROUND(I175*H175,2)</f>
        <v>58.76</v>
      </c>
      <c r="K175" s="151"/>
      <c r="L175" s="27"/>
      <c r="M175" s="152" t="s">
        <v>1</v>
      </c>
      <c r="N175" s="153" t="s">
        <v>35</v>
      </c>
      <c r="O175" s="154">
        <v>5.2089999999999997E-2</v>
      </c>
      <c r="P175" s="154">
        <f t="shared" ref="P175:P189" si="41">O175*H175</f>
        <v>2.3544680000000002</v>
      </c>
      <c r="Q175" s="154">
        <v>4.2499999999999998E-4</v>
      </c>
      <c r="R175" s="154">
        <f t="shared" ref="R175:R189" si="42">Q175*H175</f>
        <v>1.9210000000000001E-2</v>
      </c>
      <c r="S175" s="154">
        <v>0</v>
      </c>
      <c r="T175" s="155">
        <f t="shared" ref="T175:T189" si="43"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6" t="s">
        <v>181</v>
      </c>
      <c r="AT175" s="156" t="s">
        <v>177</v>
      </c>
      <c r="AU175" s="156" t="s">
        <v>182</v>
      </c>
      <c r="AY175" s="14" t="s">
        <v>175</v>
      </c>
      <c r="BE175" s="157">
        <f t="shared" ref="BE175:BE189" si="44">IF(N175="základná",J175,0)</f>
        <v>0</v>
      </c>
      <c r="BF175" s="157">
        <f t="shared" ref="BF175:BF189" si="45">IF(N175="znížená",J175,0)</f>
        <v>58.76</v>
      </c>
      <c r="BG175" s="157">
        <f t="shared" ref="BG175:BG189" si="46">IF(N175="zákl. prenesená",J175,0)</f>
        <v>0</v>
      </c>
      <c r="BH175" s="157">
        <f t="shared" ref="BH175:BH189" si="47">IF(N175="zníž. prenesená",J175,0)</f>
        <v>0</v>
      </c>
      <c r="BI175" s="157">
        <f t="shared" ref="BI175:BI189" si="48">IF(N175="nulová",J175,0)</f>
        <v>0</v>
      </c>
      <c r="BJ175" s="14" t="s">
        <v>182</v>
      </c>
      <c r="BK175" s="157">
        <f t="shared" ref="BK175:BK189" si="49">ROUND(I175*H175,2)</f>
        <v>58.76</v>
      </c>
      <c r="BL175" s="14" t="s">
        <v>181</v>
      </c>
      <c r="BM175" s="156" t="s">
        <v>293</v>
      </c>
    </row>
    <row r="176" spans="1:65" s="2" customFormat="1" ht="24.15" customHeight="1">
      <c r="A176" s="26"/>
      <c r="B176" s="144"/>
      <c r="C176" s="145" t="s">
        <v>235</v>
      </c>
      <c r="D176" s="145" t="s">
        <v>177</v>
      </c>
      <c r="E176" s="146" t="s">
        <v>294</v>
      </c>
      <c r="F176" s="147" t="s">
        <v>295</v>
      </c>
      <c r="G176" s="148" t="s">
        <v>231</v>
      </c>
      <c r="H176" s="149">
        <v>538.928</v>
      </c>
      <c r="I176" s="150">
        <v>7.78</v>
      </c>
      <c r="J176" s="150">
        <f t="shared" si="40"/>
        <v>4192.8599999999997</v>
      </c>
      <c r="K176" s="151"/>
      <c r="L176" s="27"/>
      <c r="M176" s="152" t="s">
        <v>1</v>
      </c>
      <c r="N176" s="153" t="s">
        <v>35</v>
      </c>
      <c r="O176" s="154">
        <v>0.49247000000000002</v>
      </c>
      <c r="P176" s="154">
        <f t="shared" si="41"/>
        <v>265.40587216</v>
      </c>
      <c r="Q176" s="154">
        <v>3.15E-2</v>
      </c>
      <c r="R176" s="154">
        <f t="shared" si="42"/>
        <v>16.976232</v>
      </c>
      <c r="S176" s="154">
        <v>0</v>
      </c>
      <c r="T176" s="155">
        <f t="shared" si="4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181</v>
      </c>
      <c r="AT176" s="156" t="s">
        <v>177</v>
      </c>
      <c r="AU176" s="156" t="s">
        <v>182</v>
      </c>
      <c r="AY176" s="14" t="s">
        <v>175</v>
      </c>
      <c r="BE176" s="157">
        <f t="shared" si="44"/>
        <v>0</v>
      </c>
      <c r="BF176" s="157">
        <f t="shared" si="45"/>
        <v>4192.8599999999997</v>
      </c>
      <c r="BG176" s="157">
        <f t="shared" si="46"/>
        <v>0</v>
      </c>
      <c r="BH176" s="157">
        <f t="shared" si="47"/>
        <v>0</v>
      </c>
      <c r="BI176" s="157">
        <f t="shared" si="48"/>
        <v>0</v>
      </c>
      <c r="BJ176" s="14" t="s">
        <v>182</v>
      </c>
      <c r="BK176" s="157">
        <f t="shared" si="49"/>
        <v>4192.8599999999997</v>
      </c>
      <c r="BL176" s="14" t="s">
        <v>181</v>
      </c>
      <c r="BM176" s="156" t="s">
        <v>296</v>
      </c>
    </row>
    <row r="177" spans="1:65" s="2" customFormat="1" ht="24.15" customHeight="1">
      <c r="A177" s="26"/>
      <c r="B177" s="144"/>
      <c r="C177" s="145" t="s">
        <v>297</v>
      </c>
      <c r="D177" s="145" t="s">
        <v>177</v>
      </c>
      <c r="E177" s="146" t="s">
        <v>298</v>
      </c>
      <c r="F177" s="147" t="s">
        <v>299</v>
      </c>
      <c r="G177" s="148" t="s">
        <v>231</v>
      </c>
      <c r="H177" s="149">
        <v>538.928</v>
      </c>
      <c r="I177" s="150">
        <v>4.91</v>
      </c>
      <c r="J177" s="150">
        <f t="shared" si="40"/>
        <v>2646.14</v>
      </c>
      <c r="K177" s="151"/>
      <c r="L177" s="27"/>
      <c r="M177" s="152" t="s">
        <v>1</v>
      </c>
      <c r="N177" s="153" t="s">
        <v>35</v>
      </c>
      <c r="O177" s="154">
        <v>0.34761999999999998</v>
      </c>
      <c r="P177" s="154">
        <f t="shared" si="41"/>
        <v>187.34215136</v>
      </c>
      <c r="Q177" s="154">
        <v>7.8750000000000001E-3</v>
      </c>
      <c r="R177" s="154">
        <f t="shared" si="42"/>
        <v>4.2440579999999999</v>
      </c>
      <c r="S177" s="154">
        <v>0</v>
      </c>
      <c r="T177" s="155">
        <f t="shared" si="4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181</v>
      </c>
      <c r="AT177" s="156" t="s">
        <v>177</v>
      </c>
      <c r="AU177" s="156" t="s">
        <v>182</v>
      </c>
      <c r="AY177" s="14" t="s">
        <v>175</v>
      </c>
      <c r="BE177" s="157">
        <f t="shared" si="44"/>
        <v>0</v>
      </c>
      <c r="BF177" s="157">
        <f t="shared" si="45"/>
        <v>2646.14</v>
      </c>
      <c r="BG177" s="157">
        <f t="shared" si="46"/>
        <v>0</v>
      </c>
      <c r="BH177" s="157">
        <f t="shared" si="47"/>
        <v>0</v>
      </c>
      <c r="BI177" s="157">
        <f t="shared" si="48"/>
        <v>0</v>
      </c>
      <c r="BJ177" s="14" t="s">
        <v>182</v>
      </c>
      <c r="BK177" s="157">
        <f t="shared" si="49"/>
        <v>2646.14</v>
      </c>
      <c r="BL177" s="14" t="s">
        <v>181</v>
      </c>
      <c r="BM177" s="156" t="s">
        <v>300</v>
      </c>
    </row>
    <row r="178" spans="1:65" s="2" customFormat="1" ht="24.15" customHeight="1">
      <c r="A178" s="26"/>
      <c r="B178" s="144"/>
      <c r="C178" s="145" t="s">
        <v>239</v>
      </c>
      <c r="D178" s="145" t="s">
        <v>177</v>
      </c>
      <c r="E178" s="146" t="s">
        <v>301</v>
      </c>
      <c r="F178" s="147" t="s">
        <v>302</v>
      </c>
      <c r="G178" s="148" t="s">
        <v>231</v>
      </c>
      <c r="H178" s="149">
        <v>238.423</v>
      </c>
      <c r="I178" s="150">
        <v>33.049999999999997</v>
      </c>
      <c r="J178" s="150">
        <f t="shared" si="40"/>
        <v>7879.88</v>
      </c>
      <c r="K178" s="151"/>
      <c r="L178" s="27"/>
      <c r="M178" s="152" t="s">
        <v>1</v>
      </c>
      <c r="N178" s="153" t="s">
        <v>35</v>
      </c>
      <c r="O178" s="154">
        <v>0.86526000000000003</v>
      </c>
      <c r="P178" s="154">
        <f t="shared" si="41"/>
        <v>206.29788498000002</v>
      </c>
      <c r="Q178" s="154">
        <v>3.3694000000000002E-2</v>
      </c>
      <c r="R178" s="154">
        <f t="shared" si="42"/>
        <v>8.0334245620000004</v>
      </c>
      <c r="S178" s="154">
        <v>0</v>
      </c>
      <c r="T178" s="155">
        <f t="shared" si="4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6" t="s">
        <v>181</v>
      </c>
      <c r="AT178" s="156" t="s">
        <v>177</v>
      </c>
      <c r="AU178" s="156" t="s">
        <v>182</v>
      </c>
      <c r="AY178" s="14" t="s">
        <v>175</v>
      </c>
      <c r="BE178" s="157">
        <f t="shared" si="44"/>
        <v>0</v>
      </c>
      <c r="BF178" s="157">
        <f t="shared" si="45"/>
        <v>7879.88</v>
      </c>
      <c r="BG178" s="157">
        <f t="shared" si="46"/>
        <v>0</v>
      </c>
      <c r="BH178" s="157">
        <f t="shared" si="47"/>
        <v>0</v>
      </c>
      <c r="BI178" s="157">
        <f t="shared" si="48"/>
        <v>0</v>
      </c>
      <c r="BJ178" s="14" t="s">
        <v>182</v>
      </c>
      <c r="BK178" s="157">
        <f t="shared" si="49"/>
        <v>7879.88</v>
      </c>
      <c r="BL178" s="14" t="s">
        <v>181</v>
      </c>
      <c r="BM178" s="156" t="s">
        <v>303</v>
      </c>
    </row>
    <row r="179" spans="1:65" s="2" customFormat="1" ht="24.15" customHeight="1">
      <c r="A179" s="26"/>
      <c r="B179" s="144"/>
      <c r="C179" s="145" t="s">
        <v>304</v>
      </c>
      <c r="D179" s="145" t="s">
        <v>177</v>
      </c>
      <c r="E179" s="146" t="s">
        <v>305</v>
      </c>
      <c r="F179" s="147" t="s">
        <v>306</v>
      </c>
      <c r="G179" s="148" t="s">
        <v>231</v>
      </c>
      <c r="H179" s="149">
        <v>13.837999999999999</v>
      </c>
      <c r="I179" s="150">
        <v>23.09</v>
      </c>
      <c r="J179" s="150">
        <f t="shared" si="40"/>
        <v>319.52</v>
      </c>
      <c r="K179" s="151"/>
      <c r="L179" s="27"/>
      <c r="M179" s="152" t="s">
        <v>1</v>
      </c>
      <c r="N179" s="153" t="s">
        <v>35</v>
      </c>
      <c r="O179" s="154">
        <v>1.3290200000000001</v>
      </c>
      <c r="P179" s="154">
        <f t="shared" si="41"/>
        <v>18.390978759999999</v>
      </c>
      <c r="Q179" s="154">
        <v>1.8686500000000002E-2</v>
      </c>
      <c r="R179" s="154">
        <f t="shared" si="42"/>
        <v>0.25858378700000001</v>
      </c>
      <c r="S179" s="154">
        <v>0</v>
      </c>
      <c r="T179" s="155">
        <f t="shared" si="4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6" t="s">
        <v>181</v>
      </c>
      <c r="AT179" s="156" t="s">
        <v>177</v>
      </c>
      <c r="AU179" s="156" t="s">
        <v>182</v>
      </c>
      <c r="AY179" s="14" t="s">
        <v>175</v>
      </c>
      <c r="BE179" s="157">
        <f t="shared" si="44"/>
        <v>0</v>
      </c>
      <c r="BF179" s="157">
        <f t="shared" si="45"/>
        <v>319.52</v>
      </c>
      <c r="BG179" s="157">
        <f t="shared" si="46"/>
        <v>0</v>
      </c>
      <c r="BH179" s="157">
        <f t="shared" si="47"/>
        <v>0</v>
      </c>
      <c r="BI179" s="157">
        <f t="shared" si="48"/>
        <v>0</v>
      </c>
      <c r="BJ179" s="14" t="s">
        <v>182</v>
      </c>
      <c r="BK179" s="157">
        <f t="shared" si="49"/>
        <v>319.52</v>
      </c>
      <c r="BL179" s="14" t="s">
        <v>181</v>
      </c>
      <c r="BM179" s="156" t="s">
        <v>307</v>
      </c>
    </row>
    <row r="180" spans="1:65" s="2" customFormat="1" ht="33" customHeight="1">
      <c r="A180" s="26"/>
      <c r="B180" s="144"/>
      <c r="C180" s="145" t="s">
        <v>242</v>
      </c>
      <c r="D180" s="145" t="s">
        <v>177</v>
      </c>
      <c r="E180" s="146" t="s">
        <v>308</v>
      </c>
      <c r="F180" s="147" t="s">
        <v>309</v>
      </c>
      <c r="G180" s="148" t="s">
        <v>231</v>
      </c>
      <c r="H180" s="149">
        <v>57.56</v>
      </c>
      <c r="I180" s="150">
        <v>28.87</v>
      </c>
      <c r="J180" s="150">
        <f t="shared" si="40"/>
        <v>1661.76</v>
      </c>
      <c r="K180" s="151"/>
      <c r="L180" s="27"/>
      <c r="M180" s="152" t="s">
        <v>1</v>
      </c>
      <c r="N180" s="153" t="s">
        <v>35</v>
      </c>
      <c r="O180" s="154">
        <v>0.79405999999999999</v>
      </c>
      <c r="P180" s="154">
        <f t="shared" si="41"/>
        <v>45.706093600000003</v>
      </c>
      <c r="Q180" s="154">
        <v>1.4629E-2</v>
      </c>
      <c r="R180" s="154">
        <f t="shared" si="42"/>
        <v>0.84204524000000003</v>
      </c>
      <c r="S180" s="154">
        <v>0</v>
      </c>
      <c r="T180" s="155">
        <f t="shared" si="4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181</v>
      </c>
      <c r="AT180" s="156" t="s">
        <v>177</v>
      </c>
      <c r="AU180" s="156" t="s">
        <v>182</v>
      </c>
      <c r="AY180" s="14" t="s">
        <v>175</v>
      </c>
      <c r="BE180" s="157">
        <f t="shared" si="44"/>
        <v>0</v>
      </c>
      <c r="BF180" s="157">
        <f t="shared" si="45"/>
        <v>1661.76</v>
      </c>
      <c r="BG180" s="157">
        <f t="shared" si="46"/>
        <v>0</v>
      </c>
      <c r="BH180" s="157">
        <f t="shared" si="47"/>
        <v>0</v>
      </c>
      <c r="BI180" s="157">
        <f t="shared" si="48"/>
        <v>0</v>
      </c>
      <c r="BJ180" s="14" t="s">
        <v>182</v>
      </c>
      <c r="BK180" s="157">
        <f t="shared" si="49"/>
        <v>1661.76</v>
      </c>
      <c r="BL180" s="14" t="s">
        <v>181</v>
      </c>
      <c r="BM180" s="156" t="s">
        <v>310</v>
      </c>
    </row>
    <row r="181" spans="1:65" s="2" customFormat="1" ht="16.5" customHeight="1">
      <c r="A181" s="26"/>
      <c r="B181" s="144"/>
      <c r="C181" s="145" t="s">
        <v>311</v>
      </c>
      <c r="D181" s="145" t="s">
        <v>177</v>
      </c>
      <c r="E181" s="146" t="s">
        <v>312</v>
      </c>
      <c r="F181" s="147" t="s">
        <v>313</v>
      </c>
      <c r="G181" s="148" t="s">
        <v>314</v>
      </c>
      <c r="H181" s="149">
        <v>55.35</v>
      </c>
      <c r="I181" s="150">
        <v>2.83</v>
      </c>
      <c r="J181" s="150">
        <f t="shared" si="40"/>
        <v>156.63999999999999</v>
      </c>
      <c r="K181" s="151"/>
      <c r="L181" s="27"/>
      <c r="M181" s="152" t="s">
        <v>1</v>
      </c>
      <c r="N181" s="153" t="s">
        <v>35</v>
      </c>
      <c r="O181" s="154">
        <v>9.4109999999999999E-2</v>
      </c>
      <c r="P181" s="154">
        <f t="shared" si="41"/>
        <v>5.2089885000000002</v>
      </c>
      <c r="Q181" s="154">
        <v>2.31E-4</v>
      </c>
      <c r="R181" s="154">
        <f t="shared" si="42"/>
        <v>1.2785850000000001E-2</v>
      </c>
      <c r="S181" s="154">
        <v>0</v>
      </c>
      <c r="T181" s="155">
        <f t="shared" si="4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181</v>
      </c>
      <c r="AT181" s="156" t="s">
        <v>177</v>
      </c>
      <c r="AU181" s="156" t="s">
        <v>182</v>
      </c>
      <c r="AY181" s="14" t="s">
        <v>175</v>
      </c>
      <c r="BE181" s="157">
        <f t="shared" si="44"/>
        <v>0</v>
      </c>
      <c r="BF181" s="157">
        <f t="shared" si="45"/>
        <v>156.63999999999999</v>
      </c>
      <c r="BG181" s="157">
        <f t="shared" si="46"/>
        <v>0</v>
      </c>
      <c r="BH181" s="157">
        <f t="shared" si="47"/>
        <v>0</v>
      </c>
      <c r="BI181" s="157">
        <f t="shared" si="48"/>
        <v>0</v>
      </c>
      <c r="BJ181" s="14" t="s">
        <v>182</v>
      </c>
      <c r="BK181" s="157">
        <f t="shared" si="49"/>
        <v>156.63999999999999</v>
      </c>
      <c r="BL181" s="14" t="s">
        <v>181</v>
      </c>
      <c r="BM181" s="156" t="s">
        <v>315</v>
      </c>
    </row>
    <row r="182" spans="1:65" s="2" customFormat="1" ht="21.75" customHeight="1">
      <c r="A182" s="26"/>
      <c r="B182" s="144"/>
      <c r="C182" s="145" t="s">
        <v>247</v>
      </c>
      <c r="D182" s="145" t="s">
        <v>177</v>
      </c>
      <c r="E182" s="146" t="s">
        <v>316</v>
      </c>
      <c r="F182" s="147" t="s">
        <v>317</v>
      </c>
      <c r="G182" s="148" t="s">
        <v>314</v>
      </c>
      <c r="H182" s="149">
        <v>125</v>
      </c>
      <c r="I182" s="150">
        <v>1.7</v>
      </c>
      <c r="J182" s="150">
        <f t="shared" si="40"/>
        <v>212.5</v>
      </c>
      <c r="K182" s="151"/>
      <c r="L182" s="27"/>
      <c r="M182" s="152" t="s">
        <v>1</v>
      </c>
      <c r="N182" s="153" t="s">
        <v>35</v>
      </c>
      <c r="O182" s="154">
        <v>9.4119999999999995E-2</v>
      </c>
      <c r="P182" s="154">
        <f t="shared" si="41"/>
        <v>11.764999999999999</v>
      </c>
      <c r="Q182" s="154">
        <v>2.4149999999999999E-4</v>
      </c>
      <c r="R182" s="154">
        <f t="shared" si="42"/>
        <v>3.0187499999999999E-2</v>
      </c>
      <c r="S182" s="154">
        <v>0</v>
      </c>
      <c r="T182" s="155">
        <f t="shared" si="4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6" t="s">
        <v>181</v>
      </c>
      <c r="AT182" s="156" t="s">
        <v>177</v>
      </c>
      <c r="AU182" s="156" t="s">
        <v>182</v>
      </c>
      <c r="AY182" s="14" t="s">
        <v>175</v>
      </c>
      <c r="BE182" s="157">
        <f t="shared" si="44"/>
        <v>0</v>
      </c>
      <c r="BF182" s="157">
        <f t="shared" si="45"/>
        <v>212.5</v>
      </c>
      <c r="BG182" s="157">
        <f t="shared" si="46"/>
        <v>0</v>
      </c>
      <c r="BH182" s="157">
        <f t="shared" si="47"/>
        <v>0</v>
      </c>
      <c r="BI182" s="157">
        <f t="shared" si="48"/>
        <v>0</v>
      </c>
      <c r="BJ182" s="14" t="s">
        <v>182</v>
      </c>
      <c r="BK182" s="157">
        <f t="shared" si="49"/>
        <v>212.5</v>
      </c>
      <c r="BL182" s="14" t="s">
        <v>181</v>
      </c>
      <c r="BM182" s="156" t="s">
        <v>318</v>
      </c>
    </row>
    <row r="183" spans="1:65" s="2" customFormat="1" ht="16.5" customHeight="1">
      <c r="A183" s="26"/>
      <c r="B183" s="144"/>
      <c r="C183" s="145" t="s">
        <v>319</v>
      </c>
      <c r="D183" s="145" t="s">
        <v>177</v>
      </c>
      <c r="E183" s="146" t="s">
        <v>320</v>
      </c>
      <c r="F183" s="147" t="s">
        <v>321</v>
      </c>
      <c r="G183" s="148" t="s">
        <v>314</v>
      </c>
      <c r="H183" s="149">
        <v>71.95</v>
      </c>
      <c r="I183" s="150">
        <v>3.89</v>
      </c>
      <c r="J183" s="150">
        <f t="shared" si="40"/>
        <v>279.89</v>
      </c>
      <c r="K183" s="151"/>
      <c r="L183" s="27"/>
      <c r="M183" s="152" t="s">
        <v>1</v>
      </c>
      <c r="N183" s="153" t="s">
        <v>35</v>
      </c>
      <c r="O183" s="154">
        <v>9.4020000000000006E-2</v>
      </c>
      <c r="P183" s="154">
        <f t="shared" si="41"/>
        <v>6.7647390000000005</v>
      </c>
      <c r="Q183" s="154">
        <v>5.2500000000000002E-5</v>
      </c>
      <c r="R183" s="154">
        <f t="shared" si="42"/>
        <v>3.7773750000000004E-3</v>
      </c>
      <c r="S183" s="154">
        <v>0</v>
      </c>
      <c r="T183" s="155">
        <f t="shared" si="4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6" t="s">
        <v>181</v>
      </c>
      <c r="AT183" s="156" t="s">
        <v>177</v>
      </c>
      <c r="AU183" s="156" t="s">
        <v>182</v>
      </c>
      <c r="AY183" s="14" t="s">
        <v>175</v>
      </c>
      <c r="BE183" s="157">
        <f t="shared" si="44"/>
        <v>0</v>
      </c>
      <c r="BF183" s="157">
        <f t="shared" si="45"/>
        <v>279.89</v>
      </c>
      <c r="BG183" s="157">
        <f t="shared" si="46"/>
        <v>0</v>
      </c>
      <c r="BH183" s="157">
        <f t="shared" si="47"/>
        <v>0</v>
      </c>
      <c r="BI183" s="157">
        <f t="shared" si="48"/>
        <v>0</v>
      </c>
      <c r="BJ183" s="14" t="s">
        <v>182</v>
      </c>
      <c r="BK183" s="157">
        <f t="shared" si="49"/>
        <v>279.89</v>
      </c>
      <c r="BL183" s="14" t="s">
        <v>181</v>
      </c>
      <c r="BM183" s="156" t="s">
        <v>322</v>
      </c>
    </row>
    <row r="184" spans="1:65" s="2" customFormat="1" ht="24.15" customHeight="1">
      <c r="A184" s="26"/>
      <c r="B184" s="144"/>
      <c r="C184" s="145" t="s">
        <v>250</v>
      </c>
      <c r="D184" s="145" t="s">
        <v>177</v>
      </c>
      <c r="E184" s="146" t="s">
        <v>323</v>
      </c>
      <c r="F184" s="147" t="s">
        <v>324</v>
      </c>
      <c r="G184" s="148" t="s">
        <v>231</v>
      </c>
      <c r="H184" s="149">
        <v>309.82100000000003</v>
      </c>
      <c r="I184" s="150">
        <v>1.53</v>
      </c>
      <c r="J184" s="150">
        <f t="shared" si="40"/>
        <v>474.03</v>
      </c>
      <c r="K184" s="151"/>
      <c r="L184" s="27"/>
      <c r="M184" s="152" t="s">
        <v>1</v>
      </c>
      <c r="N184" s="153" t="s">
        <v>35</v>
      </c>
      <c r="O184" s="154">
        <v>9.2050000000000007E-2</v>
      </c>
      <c r="P184" s="154">
        <f t="shared" si="41"/>
        <v>28.519023050000005</v>
      </c>
      <c r="Q184" s="154">
        <v>2.2499999999999999E-4</v>
      </c>
      <c r="R184" s="154">
        <f t="shared" si="42"/>
        <v>6.9709725E-2</v>
      </c>
      <c r="S184" s="154">
        <v>0</v>
      </c>
      <c r="T184" s="155">
        <f t="shared" si="4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6" t="s">
        <v>181</v>
      </c>
      <c r="AT184" s="156" t="s">
        <v>177</v>
      </c>
      <c r="AU184" s="156" t="s">
        <v>182</v>
      </c>
      <c r="AY184" s="14" t="s">
        <v>175</v>
      </c>
      <c r="BE184" s="157">
        <f t="shared" si="44"/>
        <v>0</v>
      </c>
      <c r="BF184" s="157">
        <f t="shared" si="45"/>
        <v>474.03</v>
      </c>
      <c r="BG184" s="157">
        <f t="shared" si="46"/>
        <v>0</v>
      </c>
      <c r="BH184" s="157">
        <f t="shared" si="47"/>
        <v>0</v>
      </c>
      <c r="BI184" s="157">
        <f t="shared" si="48"/>
        <v>0</v>
      </c>
      <c r="BJ184" s="14" t="s">
        <v>182</v>
      </c>
      <c r="BK184" s="157">
        <f t="shared" si="49"/>
        <v>474.03</v>
      </c>
      <c r="BL184" s="14" t="s">
        <v>181</v>
      </c>
      <c r="BM184" s="156" t="s">
        <v>325</v>
      </c>
    </row>
    <row r="185" spans="1:65" s="2" customFormat="1" ht="24.15" customHeight="1">
      <c r="A185" s="26"/>
      <c r="B185" s="144"/>
      <c r="C185" s="145" t="s">
        <v>326</v>
      </c>
      <c r="D185" s="145" t="s">
        <v>177</v>
      </c>
      <c r="E185" s="146" t="s">
        <v>327</v>
      </c>
      <c r="F185" s="147" t="s">
        <v>328</v>
      </c>
      <c r="G185" s="148" t="s">
        <v>231</v>
      </c>
      <c r="H185" s="149">
        <v>309.82100000000003</v>
      </c>
      <c r="I185" s="150">
        <v>8.5</v>
      </c>
      <c r="J185" s="150">
        <f t="shared" si="40"/>
        <v>2633.48</v>
      </c>
      <c r="K185" s="151"/>
      <c r="L185" s="27"/>
      <c r="M185" s="152" t="s">
        <v>1</v>
      </c>
      <c r="N185" s="153" t="s">
        <v>35</v>
      </c>
      <c r="O185" s="154">
        <v>0.35859999999999997</v>
      </c>
      <c r="P185" s="154">
        <f t="shared" si="41"/>
        <v>111.10181060000001</v>
      </c>
      <c r="Q185" s="154">
        <v>2.9199999999999999E-3</v>
      </c>
      <c r="R185" s="154">
        <f t="shared" si="42"/>
        <v>0.90467732000000001</v>
      </c>
      <c r="S185" s="154">
        <v>0</v>
      </c>
      <c r="T185" s="155">
        <f t="shared" si="4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6" t="s">
        <v>181</v>
      </c>
      <c r="AT185" s="156" t="s">
        <v>177</v>
      </c>
      <c r="AU185" s="156" t="s">
        <v>182</v>
      </c>
      <c r="AY185" s="14" t="s">
        <v>175</v>
      </c>
      <c r="BE185" s="157">
        <f t="shared" si="44"/>
        <v>0</v>
      </c>
      <c r="BF185" s="157">
        <f t="shared" si="45"/>
        <v>2633.48</v>
      </c>
      <c r="BG185" s="157">
        <f t="shared" si="46"/>
        <v>0</v>
      </c>
      <c r="BH185" s="157">
        <f t="shared" si="47"/>
        <v>0</v>
      </c>
      <c r="BI185" s="157">
        <f t="shared" si="48"/>
        <v>0</v>
      </c>
      <c r="BJ185" s="14" t="s">
        <v>182</v>
      </c>
      <c r="BK185" s="157">
        <f t="shared" si="49"/>
        <v>2633.48</v>
      </c>
      <c r="BL185" s="14" t="s">
        <v>181</v>
      </c>
      <c r="BM185" s="156" t="s">
        <v>329</v>
      </c>
    </row>
    <row r="186" spans="1:65" s="2" customFormat="1" ht="24.15" customHeight="1">
      <c r="A186" s="26"/>
      <c r="B186" s="144"/>
      <c r="C186" s="145" t="s">
        <v>255</v>
      </c>
      <c r="D186" s="145" t="s">
        <v>177</v>
      </c>
      <c r="E186" s="146" t="s">
        <v>330</v>
      </c>
      <c r="F186" s="147" t="s">
        <v>331</v>
      </c>
      <c r="G186" s="148" t="s">
        <v>231</v>
      </c>
      <c r="H186" s="149">
        <v>179.04</v>
      </c>
      <c r="I186" s="150">
        <v>0.09</v>
      </c>
      <c r="J186" s="150">
        <f t="shared" si="40"/>
        <v>16.11</v>
      </c>
      <c r="K186" s="151"/>
      <c r="L186" s="27"/>
      <c r="M186" s="152" t="s">
        <v>1</v>
      </c>
      <c r="N186" s="153" t="s">
        <v>35</v>
      </c>
      <c r="O186" s="154">
        <v>1.001E-2</v>
      </c>
      <c r="P186" s="154">
        <f t="shared" si="41"/>
        <v>1.7921904</v>
      </c>
      <c r="Q186" s="154">
        <v>0</v>
      </c>
      <c r="R186" s="154">
        <f t="shared" si="42"/>
        <v>0</v>
      </c>
      <c r="S186" s="154">
        <v>0</v>
      </c>
      <c r="T186" s="155">
        <f t="shared" si="4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6" t="s">
        <v>181</v>
      </c>
      <c r="AT186" s="156" t="s">
        <v>177</v>
      </c>
      <c r="AU186" s="156" t="s">
        <v>182</v>
      </c>
      <c r="AY186" s="14" t="s">
        <v>175</v>
      </c>
      <c r="BE186" s="157">
        <f t="shared" si="44"/>
        <v>0</v>
      </c>
      <c r="BF186" s="157">
        <f t="shared" si="45"/>
        <v>16.11</v>
      </c>
      <c r="BG186" s="157">
        <f t="shared" si="46"/>
        <v>0</v>
      </c>
      <c r="BH186" s="157">
        <f t="shared" si="47"/>
        <v>0</v>
      </c>
      <c r="BI186" s="157">
        <f t="shared" si="48"/>
        <v>0</v>
      </c>
      <c r="BJ186" s="14" t="s">
        <v>182</v>
      </c>
      <c r="BK186" s="157">
        <f t="shared" si="49"/>
        <v>16.11</v>
      </c>
      <c r="BL186" s="14" t="s">
        <v>181</v>
      </c>
      <c r="BM186" s="156" t="s">
        <v>332</v>
      </c>
    </row>
    <row r="187" spans="1:65" s="2" customFormat="1" ht="24.15" customHeight="1">
      <c r="A187" s="26"/>
      <c r="B187" s="144"/>
      <c r="C187" s="158" t="s">
        <v>333</v>
      </c>
      <c r="D187" s="158" t="s">
        <v>285</v>
      </c>
      <c r="E187" s="159" t="s">
        <v>334</v>
      </c>
      <c r="F187" s="160" t="s">
        <v>335</v>
      </c>
      <c r="G187" s="161" t="s">
        <v>231</v>
      </c>
      <c r="H187" s="162">
        <v>179.04</v>
      </c>
      <c r="I187" s="163">
        <v>0.49</v>
      </c>
      <c r="J187" s="163">
        <f t="shared" si="40"/>
        <v>87.73</v>
      </c>
      <c r="K187" s="164"/>
      <c r="L187" s="165"/>
      <c r="M187" s="166" t="s">
        <v>1</v>
      </c>
      <c r="N187" s="167" t="s">
        <v>35</v>
      </c>
      <c r="O187" s="154">
        <v>0</v>
      </c>
      <c r="P187" s="154">
        <f t="shared" si="41"/>
        <v>0</v>
      </c>
      <c r="Q187" s="154">
        <v>1E-4</v>
      </c>
      <c r="R187" s="154">
        <f t="shared" si="42"/>
        <v>1.7904E-2</v>
      </c>
      <c r="S187" s="154">
        <v>0</v>
      </c>
      <c r="T187" s="155">
        <f t="shared" si="4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6" t="s">
        <v>191</v>
      </c>
      <c r="AT187" s="156" t="s">
        <v>285</v>
      </c>
      <c r="AU187" s="156" t="s">
        <v>182</v>
      </c>
      <c r="AY187" s="14" t="s">
        <v>175</v>
      </c>
      <c r="BE187" s="157">
        <f t="shared" si="44"/>
        <v>0</v>
      </c>
      <c r="BF187" s="157">
        <f t="shared" si="45"/>
        <v>87.73</v>
      </c>
      <c r="BG187" s="157">
        <f t="shared" si="46"/>
        <v>0</v>
      </c>
      <c r="BH187" s="157">
        <f t="shared" si="47"/>
        <v>0</v>
      </c>
      <c r="BI187" s="157">
        <f t="shared" si="48"/>
        <v>0</v>
      </c>
      <c r="BJ187" s="14" t="s">
        <v>182</v>
      </c>
      <c r="BK187" s="157">
        <f t="shared" si="49"/>
        <v>87.73</v>
      </c>
      <c r="BL187" s="14" t="s">
        <v>181</v>
      </c>
      <c r="BM187" s="156" t="s">
        <v>336</v>
      </c>
    </row>
    <row r="188" spans="1:65" s="2" customFormat="1" ht="21.75" customHeight="1">
      <c r="A188" s="26"/>
      <c r="B188" s="144"/>
      <c r="C188" s="145" t="s">
        <v>258</v>
      </c>
      <c r="D188" s="145" t="s">
        <v>177</v>
      </c>
      <c r="E188" s="146" t="s">
        <v>337</v>
      </c>
      <c r="F188" s="147" t="s">
        <v>338</v>
      </c>
      <c r="G188" s="148" t="s">
        <v>231</v>
      </c>
      <c r="H188" s="149">
        <v>179.04</v>
      </c>
      <c r="I188" s="150">
        <v>32.56</v>
      </c>
      <c r="J188" s="150">
        <f t="shared" si="40"/>
        <v>5829.54</v>
      </c>
      <c r="K188" s="151"/>
      <c r="L188" s="27"/>
      <c r="M188" s="152" t="s">
        <v>1</v>
      </c>
      <c r="N188" s="153" t="s">
        <v>35</v>
      </c>
      <c r="O188" s="154">
        <v>0.71140999999999999</v>
      </c>
      <c r="P188" s="154">
        <f t="shared" si="41"/>
        <v>127.37084639999999</v>
      </c>
      <c r="Q188" s="154">
        <v>0.15656</v>
      </c>
      <c r="R188" s="154">
        <f t="shared" si="42"/>
        <v>28.0305024</v>
      </c>
      <c r="S188" s="154">
        <v>0</v>
      </c>
      <c r="T188" s="155">
        <f t="shared" si="4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6" t="s">
        <v>181</v>
      </c>
      <c r="AT188" s="156" t="s">
        <v>177</v>
      </c>
      <c r="AU188" s="156" t="s">
        <v>182</v>
      </c>
      <c r="AY188" s="14" t="s">
        <v>175</v>
      </c>
      <c r="BE188" s="157">
        <f t="shared" si="44"/>
        <v>0</v>
      </c>
      <c r="BF188" s="157">
        <f t="shared" si="45"/>
        <v>5829.54</v>
      </c>
      <c r="BG188" s="157">
        <f t="shared" si="46"/>
        <v>0</v>
      </c>
      <c r="BH188" s="157">
        <f t="shared" si="47"/>
        <v>0</v>
      </c>
      <c r="BI188" s="157">
        <f t="shared" si="48"/>
        <v>0</v>
      </c>
      <c r="BJ188" s="14" t="s">
        <v>182</v>
      </c>
      <c r="BK188" s="157">
        <f t="shared" si="49"/>
        <v>5829.54</v>
      </c>
      <c r="BL188" s="14" t="s">
        <v>181</v>
      </c>
      <c r="BM188" s="156" t="s">
        <v>339</v>
      </c>
    </row>
    <row r="189" spans="1:65" s="2" customFormat="1" ht="16.5" customHeight="1">
      <c r="A189" s="26"/>
      <c r="B189" s="144"/>
      <c r="C189" s="145" t="s">
        <v>340</v>
      </c>
      <c r="D189" s="145" t="s">
        <v>177</v>
      </c>
      <c r="E189" s="146" t="s">
        <v>341</v>
      </c>
      <c r="F189" s="147" t="s">
        <v>342</v>
      </c>
      <c r="G189" s="148" t="s">
        <v>231</v>
      </c>
      <c r="H189" s="149">
        <v>179.04</v>
      </c>
      <c r="I189" s="150">
        <v>2.58</v>
      </c>
      <c r="J189" s="150">
        <f t="shared" si="40"/>
        <v>461.92</v>
      </c>
      <c r="K189" s="151"/>
      <c r="L189" s="27"/>
      <c r="M189" s="152" t="s">
        <v>1</v>
      </c>
      <c r="N189" s="153" t="s">
        <v>35</v>
      </c>
      <c r="O189" s="154">
        <v>0.32401000000000002</v>
      </c>
      <c r="P189" s="154">
        <f t="shared" si="41"/>
        <v>58.010750399999999</v>
      </c>
      <c r="Q189" s="154">
        <v>4.8999999999999998E-5</v>
      </c>
      <c r="R189" s="154">
        <f t="shared" si="42"/>
        <v>8.7729599999999998E-3</v>
      </c>
      <c r="S189" s="154">
        <v>0</v>
      </c>
      <c r="T189" s="155">
        <f t="shared" si="4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6" t="s">
        <v>181</v>
      </c>
      <c r="AT189" s="156" t="s">
        <v>177</v>
      </c>
      <c r="AU189" s="156" t="s">
        <v>182</v>
      </c>
      <c r="AY189" s="14" t="s">
        <v>175</v>
      </c>
      <c r="BE189" s="157">
        <f t="shared" si="44"/>
        <v>0</v>
      </c>
      <c r="BF189" s="157">
        <f t="shared" si="45"/>
        <v>461.92</v>
      </c>
      <c r="BG189" s="157">
        <f t="shared" si="46"/>
        <v>0</v>
      </c>
      <c r="BH189" s="157">
        <f t="shared" si="47"/>
        <v>0</v>
      </c>
      <c r="BI189" s="157">
        <f t="shared" si="48"/>
        <v>0</v>
      </c>
      <c r="BJ189" s="14" t="s">
        <v>182</v>
      </c>
      <c r="BK189" s="157">
        <f t="shared" si="49"/>
        <v>461.92</v>
      </c>
      <c r="BL189" s="14" t="s">
        <v>181</v>
      </c>
      <c r="BM189" s="156" t="s">
        <v>343</v>
      </c>
    </row>
    <row r="190" spans="1:65" s="12" customFormat="1" ht="22.8" customHeight="1">
      <c r="B190" s="132"/>
      <c r="D190" s="133" t="s">
        <v>68</v>
      </c>
      <c r="E190" s="142" t="s">
        <v>206</v>
      </c>
      <c r="F190" s="142" t="s">
        <v>344</v>
      </c>
      <c r="J190" s="143">
        <f>BK190</f>
        <v>1946.8999999999999</v>
      </c>
      <c r="L190" s="132"/>
      <c r="M190" s="136"/>
      <c r="N190" s="137"/>
      <c r="O190" s="137"/>
      <c r="P190" s="138">
        <f>SUM(P191:P193)</f>
        <v>111.7932</v>
      </c>
      <c r="Q190" s="137"/>
      <c r="R190" s="138">
        <f>SUM(R191:R193)</f>
        <v>24.357876638999997</v>
      </c>
      <c r="S190" s="137"/>
      <c r="T190" s="139">
        <f>SUM(T191:T193)</f>
        <v>0</v>
      </c>
      <c r="AR190" s="133" t="s">
        <v>77</v>
      </c>
      <c r="AT190" s="140" t="s">
        <v>68</v>
      </c>
      <c r="AU190" s="140" t="s">
        <v>77</v>
      </c>
      <c r="AY190" s="133" t="s">
        <v>175</v>
      </c>
      <c r="BK190" s="141">
        <f>SUM(BK191:BK193)</f>
        <v>1946.8999999999999</v>
      </c>
    </row>
    <row r="191" spans="1:65" s="2" customFormat="1" ht="33" customHeight="1">
      <c r="A191" s="26"/>
      <c r="B191" s="144"/>
      <c r="C191" s="145" t="s">
        <v>262</v>
      </c>
      <c r="D191" s="145" t="s">
        <v>177</v>
      </c>
      <c r="E191" s="146" t="s">
        <v>345</v>
      </c>
      <c r="F191" s="147" t="s">
        <v>346</v>
      </c>
      <c r="G191" s="148" t="s">
        <v>231</v>
      </c>
      <c r="H191" s="149">
        <v>473.7</v>
      </c>
      <c r="I191" s="150">
        <v>1.43</v>
      </c>
      <c r="J191" s="150">
        <f>ROUND(I191*H191,2)</f>
        <v>677.39</v>
      </c>
      <c r="K191" s="151"/>
      <c r="L191" s="27"/>
      <c r="M191" s="152" t="s">
        <v>1</v>
      </c>
      <c r="N191" s="153" t="s">
        <v>35</v>
      </c>
      <c r="O191" s="154">
        <v>0.13200000000000001</v>
      </c>
      <c r="P191" s="154">
        <f>O191*H191</f>
        <v>62.528400000000005</v>
      </c>
      <c r="Q191" s="154">
        <v>2.5710469999999999E-2</v>
      </c>
      <c r="R191" s="154">
        <f>Q191*H191</f>
        <v>12.179049638999999</v>
      </c>
      <c r="S191" s="154">
        <v>0</v>
      </c>
      <c r="T191" s="155">
        <f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6" t="s">
        <v>181</v>
      </c>
      <c r="AT191" s="156" t="s">
        <v>177</v>
      </c>
      <c r="AU191" s="156" t="s">
        <v>182</v>
      </c>
      <c r="AY191" s="14" t="s">
        <v>175</v>
      </c>
      <c r="BE191" s="157">
        <f>IF(N191="základná",J191,0)</f>
        <v>0</v>
      </c>
      <c r="BF191" s="157">
        <f>IF(N191="znížená",J191,0)</f>
        <v>677.39</v>
      </c>
      <c r="BG191" s="157">
        <f>IF(N191="zákl. prenesená",J191,0)</f>
        <v>0</v>
      </c>
      <c r="BH191" s="157">
        <f>IF(N191="zníž. prenesená",J191,0)</f>
        <v>0</v>
      </c>
      <c r="BI191" s="157">
        <f>IF(N191="nulová",J191,0)</f>
        <v>0</v>
      </c>
      <c r="BJ191" s="14" t="s">
        <v>182</v>
      </c>
      <c r="BK191" s="157">
        <f>ROUND(I191*H191,2)</f>
        <v>677.39</v>
      </c>
      <c r="BL191" s="14" t="s">
        <v>181</v>
      </c>
      <c r="BM191" s="156" t="s">
        <v>347</v>
      </c>
    </row>
    <row r="192" spans="1:65" s="2" customFormat="1" ht="44.25" customHeight="1">
      <c r="A192" s="26"/>
      <c r="B192" s="144"/>
      <c r="C192" s="145" t="s">
        <v>348</v>
      </c>
      <c r="D192" s="145" t="s">
        <v>177</v>
      </c>
      <c r="E192" s="146" t="s">
        <v>349</v>
      </c>
      <c r="F192" s="147" t="s">
        <v>350</v>
      </c>
      <c r="G192" s="148" t="s">
        <v>231</v>
      </c>
      <c r="H192" s="149">
        <v>947.4</v>
      </c>
      <c r="I192" s="150">
        <v>0.88</v>
      </c>
      <c r="J192" s="150">
        <f>ROUND(I192*H192,2)</f>
        <v>833.71</v>
      </c>
      <c r="K192" s="151"/>
      <c r="L192" s="27"/>
      <c r="M192" s="152" t="s">
        <v>1</v>
      </c>
      <c r="N192" s="153" t="s">
        <v>35</v>
      </c>
      <c r="O192" s="154">
        <v>6.0000000000000001E-3</v>
      </c>
      <c r="P192" s="154">
        <f>O192*H192</f>
        <v>5.6844000000000001</v>
      </c>
      <c r="Q192" s="154">
        <v>0</v>
      </c>
      <c r="R192" s="154">
        <f>Q192*H192</f>
        <v>0</v>
      </c>
      <c r="S192" s="154">
        <v>0</v>
      </c>
      <c r="T192" s="155">
        <f>S192*H192</f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6" t="s">
        <v>181</v>
      </c>
      <c r="AT192" s="156" t="s">
        <v>177</v>
      </c>
      <c r="AU192" s="156" t="s">
        <v>182</v>
      </c>
      <c r="AY192" s="14" t="s">
        <v>175</v>
      </c>
      <c r="BE192" s="157">
        <f>IF(N192="základná",J192,0)</f>
        <v>0</v>
      </c>
      <c r="BF192" s="157">
        <f>IF(N192="znížená",J192,0)</f>
        <v>833.71</v>
      </c>
      <c r="BG192" s="157">
        <f>IF(N192="zákl. prenesená",J192,0)</f>
        <v>0</v>
      </c>
      <c r="BH192" s="157">
        <f>IF(N192="zníž. prenesená",J192,0)</f>
        <v>0</v>
      </c>
      <c r="BI192" s="157">
        <f>IF(N192="nulová",J192,0)</f>
        <v>0</v>
      </c>
      <c r="BJ192" s="14" t="s">
        <v>182</v>
      </c>
      <c r="BK192" s="157">
        <f>ROUND(I192*H192,2)</f>
        <v>833.71</v>
      </c>
      <c r="BL192" s="14" t="s">
        <v>181</v>
      </c>
      <c r="BM192" s="156" t="s">
        <v>351</v>
      </c>
    </row>
    <row r="193" spans="1:65" s="2" customFormat="1" ht="33" customHeight="1">
      <c r="A193" s="26"/>
      <c r="B193" s="144"/>
      <c r="C193" s="145" t="s">
        <v>265</v>
      </c>
      <c r="D193" s="145" t="s">
        <v>177</v>
      </c>
      <c r="E193" s="146" t="s">
        <v>352</v>
      </c>
      <c r="F193" s="147" t="s">
        <v>353</v>
      </c>
      <c r="G193" s="148" t="s">
        <v>231</v>
      </c>
      <c r="H193" s="149">
        <v>473.7</v>
      </c>
      <c r="I193" s="150">
        <v>0.92</v>
      </c>
      <c r="J193" s="150">
        <f>ROUND(I193*H193,2)</f>
        <v>435.8</v>
      </c>
      <c r="K193" s="151"/>
      <c r="L193" s="27"/>
      <c r="M193" s="152" t="s">
        <v>1</v>
      </c>
      <c r="N193" s="153" t="s">
        <v>35</v>
      </c>
      <c r="O193" s="154">
        <v>9.1999999999999998E-2</v>
      </c>
      <c r="P193" s="154">
        <f>O193*H193</f>
        <v>43.580399999999997</v>
      </c>
      <c r="Q193" s="154">
        <v>2.571E-2</v>
      </c>
      <c r="R193" s="154">
        <f>Q193*H193</f>
        <v>12.178827</v>
      </c>
      <c r="S193" s="154">
        <v>0</v>
      </c>
      <c r="T193" s="155">
        <f>S193*H193</f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6" t="s">
        <v>181</v>
      </c>
      <c r="AT193" s="156" t="s">
        <v>177</v>
      </c>
      <c r="AU193" s="156" t="s">
        <v>182</v>
      </c>
      <c r="AY193" s="14" t="s">
        <v>175</v>
      </c>
      <c r="BE193" s="157">
        <f>IF(N193="základná",J193,0)</f>
        <v>0</v>
      </c>
      <c r="BF193" s="157">
        <f>IF(N193="znížená",J193,0)</f>
        <v>435.8</v>
      </c>
      <c r="BG193" s="157">
        <f>IF(N193="zákl. prenesená",J193,0)</f>
        <v>0</v>
      </c>
      <c r="BH193" s="157">
        <f>IF(N193="zníž. prenesená",J193,0)</f>
        <v>0</v>
      </c>
      <c r="BI193" s="157">
        <f>IF(N193="nulová",J193,0)</f>
        <v>0</v>
      </c>
      <c r="BJ193" s="14" t="s">
        <v>182</v>
      </c>
      <c r="BK193" s="157">
        <f>ROUND(I193*H193,2)</f>
        <v>435.8</v>
      </c>
      <c r="BL193" s="14" t="s">
        <v>181</v>
      </c>
      <c r="BM193" s="156" t="s">
        <v>354</v>
      </c>
    </row>
    <row r="194" spans="1:65" s="12" customFormat="1" ht="22.8" customHeight="1">
      <c r="B194" s="132"/>
      <c r="D194" s="133" t="s">
        <v>68</v>
      </c>
      <c r="E194" s="142" t="s">
        <v>355</v>
      </c>
      <c r="F194" s="142" t="s">
        <v>356</v>
      </c>
      <c r="J194" s="143">
        <f>BK194</f>
        <v>1402.23</v>
      </c>
      <c r="L194" s="132"/>
      <c r="M194" s="136"/>
      <c r="N194" s="137"/>
      <c r="O194" s="137"/>
      <c r="P194" s="138">
        <f>P195</f>
        <v>1554.5727000000002</v>
      </c>
      <c r="Q194" s="137"/>
      <c r="R194" s="138">
        <f>R195</f>
        <v>0</v>
      </c>
      <c r="S194" s="137"/>
      <c r="T194" s="139">
        <f>T195</f>
        <v>0</v>
      </c>
      <c r="AR194" s="133" t="s">
        <v>77</v>
      </c>
      <c r="AT194" s="140" t="s">
        <v>68</v>
      </c>
      <c r="AU194" s="140" t="s">
        <v>77</v>
      </c>
      <c r="AY194" s="133" t="s">
        <v>175</v>
      </c>
      <c r="BK194" s="141">
        <f>BK195</f>
        <v>1402.23</v>
      </c>
    </row>
    <row r="195" spans="1:65" s="2" customFormat="1" ht="24.15" customHeight="1">
      <c r="A195" s="26"/>
      <c r="B195" s="144"/>
      <c r="C195" s="145" t="s">
        <v>357</v>
      </c>
      <c r="D195" s="145" t="s">
        <v>177</v>
      </c>
      <c r="E195" s="146" t="s">
        <v>358</v>
      </c>
      <c r="F195" s="147" t="s">
        <v>359</v>
      </c>
      <c r="G195" s="148" t="s">
        <v>209</v>
      </c>
      <c r="H195" s="149">
        <v>1731.15</v>
      </c>
      <c r="I195" s="150">
        <v>0.81</v>
      </c>
      <c r="J195" s="150">
        <f>ROUND(I195*H195,2)</f>
        <v>1402.23</v>
      </c>
      <c r="K195" s="151"/>
      <c r="L195" s="27"/>
      <c r="M195" s="152" t="s">
        <v>1</v>
      </c>
      <c r="N195" s="153" t="s">
        <v>35</v>
      </c>
      <c r="O195" s="154">
        <v>0.89800000000000002</v>
      </c>
      <c r="P195" s="154">
        <f>O195*H195</f>
        <v>1554.5727000000002</v>
      </c>
      <c r="Q195" s="154">
        <v>0</v>
      </c>
      <c r="R195" s="154">
        <f>Q195*H195</f>
        <v>0</v>
      </c>
      <c r="S195" s="154">
        <v>0</v>
      </c>
      <c r="T195" s="155">
        <f>S195*H195</f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6" t="s">
        <v>181</v>
      </c>
      <c r="AT195" s="156" t="s">
        <v>177</v>
      </c>
      <c r="AU195" s="156" t="s">
        <v>182</v>
      </c>
      <c r="AY195" s="14" t="s">
        <v>175</v>
      </c>
      <c r="BE195" s="157">
        <f>IF(N195="základná",J195,0)</f>
        <v>0</v>
      </c>
      <c r="BF195" s="157">
        <f>IF(N195="znížená",J195,0)</f>
        <v>1402.23</v>
      </c>
      <c r="BG195" s="157">
        <f>IF(N195="zákl. prenesená",J195,0)</f>
        <v>0</v>
      </c>
      <c r="BH195" s="157">
        <f>IF(N195="zníž. prenesená",J195,0)</f>
        <v>0</v>
      </c>
      <c r="BI195" s="157">
        <f>IF(N195="nulová",J195,0)</f>
        <v>0</v>
      </c>
      <c r="BJ195" s="14" t="s">
        <v>182</v>
      </c>
      <c r="BK195" s="157">
        <f>ROUND(I195*H195,2)</f>
        <v>1402.23</v>
      </c>
      <c r="BL195" s="14" t="s">
        <v>181</v>
      </c>
      <c r="BM195" s="156" t="s">
        <v>360</v>
      </c>
    </row>
    <row r="196" spans="1:65" s="12" customFormat="1" ht="25.95" customHeight="1">
      <c r="B196" s="132"/>
      <c r="D196" s="133" t="s">
        <v>68</v>
      </c>
      <c r="E196" s="134" t="s">
        <v>361</v>
      </c>
      <c r="F196" s="134" t="s">
        <v>362</v>
      </c>
      <c r="J196" s="135">
        <f>BK196</f>
        <v>44073.640000000007</v>
      </c>
      <c r="L196" s="132"/>
      <c r="M196" s="136"/>
      <c r="N196" s="137"/>
      <c r="O196" s="137"/>
      <c r="P196" s="138">
        <f>P197+P203+P212+P222+P228+P231+P238+P251+P253+P264+P268+P272+P276</f>
        <v>1043.31086228</v>
      </c>
      <c r="Q196" s="137"/>
      <c r="R196" s="138">
        <f>R197+R203+R212+R222+R228+R231+R238+R251+R253+R264+R268+R272+R276</f>
        <v>184.87047875040037</v>
      </c>
      <c r="S196" s="137"/>
      <c r="T196" s="139">
        <f>T197+T203+T212+T222+T228+T231+T238+T251+T253+T264+T268+T272+T276</f>
        <v>0</v>
      </c>
      <c r="AR196" s="133" t="s">
        <v>182</v>
      </c>
      <c r="AT196" s="140" t="s">
        <v>68</v>
      </c>
      <c r="AU196" s="140" t="s">
        <v>69</v>
      </c>
      <c r="AY196" s="133" t="s">
        <v>175</v>
      </c>
      <c r="BK196" s="141">
        <f>BK197+BK203+BK212+BK222+BK228+BK231+BK238+BK251+BK253+BK264+BK268+BK272+BK276</f>
        <v>44073.640000000007</v>
      </c>
    </row>
    <row r="197" spans="1:65" s="12" customFormat="1" ht="22.8" customHeight="1">
      <c r="B197" s="132"/>
      <c r="D197" s="133" t="s">
        <v>68</v>
      </c>
      <c r="E197" s="142" t="s">
        <v>363</v>
      </c>
      <c r="F197" s="142" t="s">
        <v>364</v>
      </c>
      <c r="J197" s="143">
        <f>BK197</f>
        <v>1855.19</v>
      </c>
      <c r="L197" s="132"/>
      <c r="M197" s="136"/>
      <c r="N197" s="137"/>
      <c r="O197" s="137"/>
      <c r="P197" s="138">
        <f>SUM(P198:P202)</f>
        <v>65.230741399999999</v>
      </c>
      <c r="Q197" s="137"/>
      <c r="R197" s="138">
        <f>SUM(R198:R202)</f>
        <v>1.6857265152000001</v>
      </c>
      <c r="S197" s="137"/>
      <c r="T197" s="139">
        <f>SUM(T198:T202)</f>
        <v>0</v>
      </c>
      <c r="AR197" s="133" t="s">
        <v>182</v>
      </c>
      <c r="AT197" s="140" t="s">
        <v>68</v>
      </c>
      <c r="AU197" s="140" t="s">
        <v>77</v>
      </c>
      <c r="AY197" s="133" t="s">
        <v>175</v>
      </c>
      <c r="BK197" s="141">
        <f>SUM(BK198:BK202)</f>
        <v>1855.19</v>
      </c>
    </row>
    <row r="198" spans="1:65" s="2" customFormat="1" ht="24.15" customHeight="1">
      <c r="A198" s="26"/>
      <c r="B198" s="144"/>
      <c r="C198" s="145" t="s">
        <v>270</v>
      </c>
      <c r="D198" s="145" t="s">
        <v>177</v>
      </c>
      <c r="E198" s="146" t="s">
        <v>365</v>
      </c>
      <c r="F198" s="147" t="s">
        <v>366</v>
      </c>
      <c r="G198" s="148" t="s">
        <v>231</v>
      </c>
      <c r="H198" s="149">
        <v>223.52</v>
      </c>
      <c r="I198" s="150">
        <v>0.17</v>
      </c>
      <c r="J198" s="150">
        <f>ROUND(I198*H198,2)</f>
        <v>38</v>
      </c>
      <c r="K198" s="151"/>
      <c r="L198" s="27"/>
      <c r="M198" s="152" t="s">
        <v>1</v>
      </c>
      <c r="N198" s="153" t="s">
        <v>35</v>
      </c>
      <c r="O198" s="154">
        <v>1.6080000000000001E-2</v>
      </c>
      <c r="P198" s="154">
        <f>O198*H198</f>
        <v>3.5942016000000003</v>
      </c>
      <c r="Q198" s="154">
        <v>0</v>
      </c>
      <c r="R198" s="154">
        <f>Q198*H198</f>
        <v>0</v>
      </c>
      <c r="S198" s="154">
        <v>0</v>
      </c>
      <c r="T198" s="155">
        <f>S198*H198</f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6" t="s">
        <v>205</v>
      </c>
      <c r="AT198" s="156" t="s">
        <v>177</v>
      </c>
      <c r="AU198" s="156" t="s">
        <v>182</v>
      </c>
      <c r="AY198" s="14" t="s">
        <v>175</v>
      </c>
      <c r="BE198" s="157">
        <f>IF(N198="základná",J198,0)</f>
        <v>0</v>
      </c>
      <c r="BF198" s="157">
        <f>IF(N198="znížená",J198,0)</f>
        <v>38</v>
      </c>
      <c r="BG198" s="157">
        <f>IF(N198="zákl. prenesená",J198,0)</f>
        <v>0</v>
      </c>
      <c r="BH198" s="157">
        <f>IF(N198="zníž. prenesená",J198,0)</f>
        <v>0</v>
      </c>
      <c r="BI198" s="157">
        <f>IF(N198="nulová",J198,0)</f>
        <v>0</v>
      </c>
      <c r="BJ198" s="14" t="s">
        <v>182</v>
      </c>
      <c r="BK198" s="157">
        <f>ROUND(I198*H198,2)</f>
        <v>38</v>
      </c>
      <c r="BL198" s="14" t="s">
        <v>205</v>
      </c>
      <c r="BM198" s="156" t="s">
        <v>367</v>
      </c>
    </row>
    <row r="199" spans="1:65" s="2" customFormat="1" ht="16.5" customHeight="1">
      <c r="A199" s="26"/>
      <c r="B199" s="144"/>
      <c r="C199" s="158" t="s">
        <v>368</v>
      </c>
      <c r="D199" s="158" t="s">
        <v>285</v>
      </c>
      <c r="E199" s="159" t="s">
        <v>369</v>
      </c>
      <c r="F199" s="160" t="s">
        <v>370</v>
      </c>
      <c r="G199" s="161" t="s">
        <v>209</v>
      </c>
      <c r="H199" s="162">
        <v>0.16800000000000001</v>
      </c>
      <c r="I199" s="163">
        <v>1165.2</v>
      </c>
      <c r="J199" s="163">
        <f>ROUND(I199*H199,2)</f>
        <v>195.75</v>
      </c>
      <c r="K199" s="164"/>
      <c r="L199" s="165"/>
      <c r="M199" s="166" t="s">
        <v>1</v>
      </c>
      <c r="N199" s="167" t="s">
        <v>35</v>
      </c>
      <c r="O199" s="154">
        <v>0</v>
      </c>
      <c r="P199" s="154">
        <f>O199*H199</f>
        <v>0</v>
      </c>
      <c r="Q199" s="154">
        <v>1</v>
      </c>
      <c r="R199" s="154">
        <f>Q199*H199</f>
        <v>0.16800000000000001</v>
      </c>
      <c r="S199" s="154">
        <v>0</v>
      </c>
      <c r="T199" s="155">
        <f>S199*H199</f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6" t="s">
        <v>235</v>
      </c>
      <c r="AT199" s="156" t="s">
        <v>285</v>
      </c>
      <c r="AU199" s="156" t="s">
        <v>182</v>
      </c>
      <c r="AY199" s="14" t="s">
        <v>175</v>
      </c>
      <c r="BE199" s="157">
        <f>IF(N199="základná",J199,0)</f>
        <v>0</v>
      </c>
      <c r="BF199" s="157">
        <f>IF(N199="znížená",J199,0)</f>
        <v>195.75</v>
      </c>
      <c r="BG199" s="157">
        <f>IF(N199="zákl. prenesená",J199,0)</f>
        <v>0</v>
      </c>
      <c r="BH199" s="157">
        <f>IF(N199="zníž. prenesená",J199,0)</f>
        <v>0</v>
      </c>
      <c r="BI199" s="157">
        <f>IF(N199="nulová",J199,0)</f>
        <v>0</v>
      </c>
      <c r="BJ199" s="14" t="s">
        <v>182</v>
      </c>
      <c r="BK199" s="157">
        <f>ROUND(I199*H199,2)</f>
        <v>195.75</v>
      </c>
      <c r="BL199" s="14" t="s">
        <v>205</v>
      </c>
      <c r="BM199" s="156" t="s">
        <v>371</v>
      </c>
    </row>
    <row r="200" spans="1:65" s="2" customFormat="1" ht="24.15" customHeight="1">
      <c r="A200" s="26"/>
      <c r="B200" s="144"/>
      <c r="C200" s="145" t="s">
        <v>273</v>
      </c>
      <c r="D200" s="145" t="s">
        <v>177</v>
      </c>
      <c r="E200" s="146" t="s">
        <v>372</v>
      </c>
      <c r="F200" s="147" t="s">
        <v>373</v>
      </c>
      <c r="G200" s="148" t="s">
        <v>231</v>
      </c>
      <c r="H200" s="149">
        <v>279.52</v>
      </c>
      <c r="I200" s="150">
        <v>2.4900000000000002</v>
      </c>
      <c r="J200" s="150">
        <f>ROUND(I200*H200,2)</f>
        <v>696</v>
      </c>
      <c r="K200" s="151"/>
      <c r="L200" s="27"/>
      <c r="M200" s="152" t="s">
        <v>1</v>
      </c>
      <c r="N200" s="153" t="s">
        <v>35</v>
      </c>
      <c r="O200" s="154">
        <v>0.21099000000000001</v>
      </c>
      <c r="P200" s="154">
        <f>O200*H200</f>
        <v>58.975924800000001</v>
      </c>
      <c r="Q200" s="154">
        <v>5.4226000000000003E-4</v>
      </c>
      <c r="R200" s="154">
        <f>Q200*H200</f>
        <v>0.15157251520000001</v>
      </c>
      <c r="S200" s="154">
        <v>0</v>
      </c>
      <c r="T200" s="155">
        <f>S200*H200</f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6" t="s">
        <v>205</v>
      </c>
      <c r="AT200" s="156" t="s">
        <v>177</v>
      </c>
      <c r="AU200" s="156" t="s">
        <v>182</v>
      </c>
      <c r="AY200" s="14" t="s">
        <v>175</v>
      </c>
      <c r="BE200" s="157">
        <f>IF(N200="základná",J200,0)</f>
        <v>0</v>
      </c>
      <c r="BF200" s="157">
        <f>IF(N200="znížená",J200,0)</f>
        <v>696</v>
      </c>
      <c r="BG200" s="157">
        <f>IF(N200="zákl. prenesená",J200,0)</f>
        <v>0</v>
      </c>
      <c r="BH200" s="157">
        <f>IF(N200="zníž. prenesená",J200,0)</f>
        <v>0</v>
      </c>
      <c r="BI200" s="157">
        <f>IF(N200="nulová",J200,0)</f>
        <v>0</v>
      </c>
      <c r="BJ200" s="14" t="s">
        <v>182</v>
      </c>
      <c r="BK200" s="157">
        <f>ROUND(I200*H200,2)</f>
        <v>696</v>
      </c>
      <c r="BL200" s="14" t="s">
        <v>205</v>
      </c>
      <c r="BM200" s="156" t="s">
        <v>374</v>
      </c>
    </row>
    <row r="201" spans="1:65" s="2" customFormat="1" ht="24.15" customHeight="1">
      <c r="A201" s="26"/>
      <c r="B201" s="144"/>
      <c r="C201" s="158" t="s">
        <v>375</v>
      </c>
      <c r="D201" s="158" t="s">
        <v>285</v>
      </c>
      <c r="E201" s="159" t="s">
        <v>376</v>
      </c>
      <c r="F201" s="160" t="s">
        <v>377</v>
      </c>
      <c r="G201" s="161" t="s">
        <v>231</v>
      </c>
      <c r="H201" s="162">
        <v>321.44799999999998</v>
      </c>
      <c r="I201" s="163">
        <v>2.78</v>
      </c>
      <c r="J201" s="163">
        <f>ROUND(I201*H201,2)</f>
        <v>893.63</v>
      </c>
      <c r="K201" s="164"/>
      <c r="L201" s="165"/>
      <c r="M201" s="166" t="s">
        <v>1</v>
      </c>
      <c r="N201" s="167" t="s">
        <v>35</v>
      </c>
      <c r="O201" s="154">
        <v>0</v>
      </c>
      <c r="P201" s="154">
        <f>O201*H201</f>
        <v>0</v>
      </c>
      <c r="Q201" s="154">
        <v>4.2500000000000003E-3</v>
      </c>
      <c r="R201" s="154">
        <f>Q201*H201</f>
        <v>1.3661540000000001</v>
      </c>
      <c r="S201" s="154">
        <v>0</v>
      </c>
      <c r="T201" s="155">
        <f>S201*H201</f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6" t="s">
        <v>235</v>
      </c>
      <c r="AT201" s="156" t="s">
        <v>285</v>
      </c>
      <c r="AU201" s="156" t="s">
        <v>182</v>
      </c>
      <c r="AY201" s="14" t="s">
        <v>175</v>
      </c>
      <c r="BE201" s="157">
        <f>IF(N201="základná",J201,0)</f>
        <v>0</v>
      </c>
      <c r="BF201" s="157">
        <f>IF(N201="znížená",J201,0)</f>
        <v>893.63</v>
      </c>
      <c r="BG201" s="157">
        <f>IF(N201="zákl. prenesená",J201,0)</f>
        <v>0</v>
      </c>
      <c r="BH201" s="157">
        <f>IF(N201="zníž. prenesená",J201,0)</f>
        <v>0</v>
      </c>
      <c r="BI201" s="157">
        <f>IF(N201="nulová",J201,0)</f>
        <v>0</v>
      </c>
      <c r="BJ201" s="14" t="s">
        <v>182</v>
      </c>
      <c r="BK201" s="157">
        <f>ROUND(I201*H201,2)</f>
        <v>893.63</v>
      </c>
      <c r="BL201" s="14" t="s">
        <v>205</v>
      </c>
      <c r="BM201" s="156" t="s">
        <v>378</v>
      </c>
    </row>
    <row r="202" spans="1:65" s="2" customFormat="1" ht="24.15" customHeight="1">
      <c r="A202" s="26"/>
      <c r="B202" s="144"/>
      <c r="C202" s="145" t="s">
        <v>277</v>
      </c>
      <c r="D202" s="145" t="s">
        <v>177</v>
      </c>
      <c r="E202" s="146" t="s">
        <v>379</v>
      </c>
      <c r="F202" s="147" t="s">
        <v>380</v>
      </c>
      <c r="G202" s="148" t="s">
        <v>209</v>
      </c>
      <c r="H202" s="149">
        <v>1.6850000000000001</v>
      </c>
      <c r="I202" s="150">
        <v>18.88</v>
      </c>
      <c r="J202" s="150">
        <f>ROUND(I202*H202,2)</f>
        <v>31.81</v>
      </c>
      <c r="K202" s="151"/>
      <c r="L202" s="27"/>
      <c r="M202" s="152" t="s">
        <v>1</v>
      </c>
      <c r="N202" s="153" t="s">
        <v>35</v>
      </c>
      <c r="O202" s="154">
        <v>1.579</v>
      </c>
      <c r="P202" s="154">
        <f>O202*H202</f>
        <v>2.660615</v>
      </c>
      <c r="Q202" s="154">
        <v>0</v>
      </c>
      <c r="R202" s="154">
        <f>Q202*H202</f>
        <v>0</v>
      </c>
      <c r="S202" s="154">
        <v>0</v>
      </c>
      <c r="T202" s="155">
        <f>S202*H202</f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6" t="s">
        <v>205</v>
      </c>
      <c r="AT202" s="156" t="s">
        <v>177</v>
      </c>
      <c r="AU202" s="156" t="s">
        <v>182</v>
      </c>
      <c r="AY202" s="14" t="s">
        <v>175</v>
      </c>
      <c r="BE202" s="157">
        <f>IF(N202="základná",J202,0)</f>
        <v>0</v>
      </c>
      <c r="BF202" s="157">
        <f>IF(N202="znížená",J202,0)</f>
        <v>31.81</v>
      </c>
      <c r="BG202" s="157">
        <f>IF(N202="zákl. prenesená",J202,0)</f>
        <v>0</v>
      </c>
      <c r="BH202" s="157">
        <f>IF(N202="zníž. prenesená",J202,0)</f>
        <v>0</v>
      </c>
      <c r="BI202" s="157">
        <f>IF(N202="nulová",J202,0)</f>
        <v>0</v>
      </c>
      <c r="BJ202" s="14" t="s">
        <v>182</v>
      </c>
      <c r="BK202" s="157">
        <f>ROUND(I202*H202,2)</f>
        <v>31.81</v>
      </c>
      <c r="BL202" s="14" t="s">
        <v>205</v>
      </c>
      <c r="BM202" s="156" t="s">
        <v>381</v>
      </c>
    </row>
    <row r="203" spans="1:65" s="12" customFormat="1" ht="22.8" customHeight="1">
      <c r="B203" s="132"/>
      <c r="D203" s="133" t="s">
        <v>68</v>
      </c>
      <c r="E203" s="142" t="s">
        <v>382</v>
      </c>
      <c r="F203" s="142" t="s">
        <v>383</v>
      </c>
      <c r="J203" s="143">
        <f>BK203</f>
        <v>5795.119999999999</v>
      </c>
      <c r="L203" s="132"/>
      <c r="M203" s="136"/>
      <c r="N203" s="137"/>
      <c r="O203" s="137"/>
      <c r="P203" s="138">
        <f>SUM(P204:P211)</f>
        <v>132.44226775999999</v>
      </c>
      <c r="Q203" s="137"/>
      <c r="R203" s="138">
        <f>SUM(R204:R211)</f>
        <v>1.3931188130000001</v>
      </c>
      <c r="S203" s="137"/>
      <c r="T203" s="139">
        <f>SUM(T204:T211)</f>
        <v>0</v>
      </c>
      <c r="AR203" s="133" t="s">
        <v>182</v>
      </c>
      <c r="AT203" s="140" t="s">
        <v>68</v>
      </c>
      <c r="AU203" s="140" t="s">
        <v>77</v>
      </c>
      <c r="AY203" s="133" t="s">
        <v>175</v>
      </c>
      <c r="BK203" s="141">
        <f>SUM(BK204:BK211)</f>
        <v>5795.119999999999</v>
      </c>
    </row>
    <row r="204" spans="1:65" s="2" customFormat="1" ht="24.15" customHeight="1">
      <c r="A204" s="26"/>
      <c r="B204" s="144"/>
      <c r="C204" s="145" t="s">
        <v>384</v>
      </c>
      <c r="D204" s="145" t="s">
        <v>177</v>
      </c>
      <c r="E204" s="146" t="s">
        <v>385</v>
      </c>
      <c r="F204" s="147" t="s">
        <v>386</v>
      </c>
      <c r="G204" s="148" t="s">
        <v>231</v>
      </c>
      <c r="H204" s="149">
        <v>270.27600000000001</v>
      </c>
      <c r="I204" s="150">
        <v>0.34</v>
      </c>
      <c r="J204" s="150">
        <f t="shared" ref="J204:J211" si="50">ROUND(I204*H204,2)</f>
        <v>91.89</v>
      </c>
      <c r="K204" s="151"/>
      <c r="L204" s="27"/>
      <c r="M204" s="152" t="s">
        <v>1</v>
      </c>
      <c r="N204" s="153" t="s">
        <v>35</v>
      </c>
      <c r="O204" s="154">
        <v>2.802E-2</v>
      </c>
      <c r="P204" s="154">
        <f t="shared" ref="P204:P211" si="51">O204*H204</f>
        <v>7.5731335199999998</v>
      </c>
      <c r="Q204" s="154">
        <v>0</v>
      </c>
      <c r="R204" s="154">
        <f t="shared" ref="R204:R211" si="52">Q204*H204</f>
        <v>0</v>
      </c>
      <c r="S204" s="154">
        <v>0</v>
      </c>
      <c r="T204" s="155">
        <f t="shared" ref="T204:T211" si="53">S204*H204</f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6" t="s">
        <v>205</v>
      </c>
      <c r="AT204" s="156" t="s">
        <v>177</v>
      </c>
      <c r="AU204" s="156" t="s">
        <v>182</v>
      </c>
      <c r="AY204" s="14" t="s">
        <v>175</v>
      </c>
      <c r="BE204" s="157">
        <f t="shared" ref="BE204:BE211" si="54">IF(N204="základná",J204,0)</f>
        <v>0</v>
      </c>
      <c r="BF204" s="157">
        <f t="shared" ref="BF204:BF211" si="55">IF(N204="znížená",J204,0)</f>
        <v>91.89</v>
      </c>
      <c r="BG204" s="157">
        <f t="shared" ref="BG204:BG211" si="56">IF(N204="zákl. prenesená",J204,0)</f>
        <v>0</v>
      </c>
      <c r="BH204" s="157">
        <f t="shared" ref="BH204:BH211" si="57">IF(N204="zníž. prenesená",J204,0)</f>
        <v>0</v>
      </c>
      <c r="BI204" s="157">
        <f t="shared" ref="BI204:BI211" si="58">IF(N204="nulová",J204,0)</f>
        <v>0</v>
      </c>
      <c r="BJ204" s="14" t="s">
        <v>182</v>
      </c>
      <c r="BK204" s="157">
        <f t="shared" ref="BK204:BK211" si="59">ROUND(I204*H204,2)</f>
        <v>91.89</v>
      </c>
      <c r="BL204" s="14" t="s">
        <v>205</v>
      </c>
      <c r="BM204" s="156" t="s">
        <v>387</v>
      </c>
    </row>
    <row r="205" spans="1:65" s="2" customFormat="1" ht="16.5" customHeight="1">
      <c r="A205" s="26"/>
      <c r="B205" s="144"/>
      <c r="C205" s="158" t="s">
        <v>280</v>
      </c>
      <c r="D205" s="158" t="s">
        <v>285</v>
      </c>
      <c r="E205" s="159" t="s">
        <v>388</v>
      </c>
      <c r="F205" s="160" t="s">
        <v>389</v>
      </c>
      <c r="G205" s="161" t="s">
        <v>231</v>
      </c>
      <c r="H205" s="162">
        <v>310.81700000000001</v>
      </c>
      <c r="I205" s="163">
        <v>0.67</v>
      </c>
      <c r="J205" s="163">
        <f t="shared" si="50"/>
        <v>208.25</v>
      </c>
      <c r="K205" s="164"/>
      <c r="L205" s="165"/>
      <c r="M205" s="166" t="s">
        <v>1</v>
      </c>
      <c r="N205" s="167" t="s">
        <v>35</v>
      </c>
      <c r="O205" s="154">
        <v>0</v>
      </c>
      <c r="P205" s="154">
        <f t="shared" si="51"/>
        <v>0</v>
      </c>
      <c r="Q205" s="154">
        <v>1.3999999999999999E-4</v>
      </c>
      <c r="R205" s="154">
        <f t="shared" si="52"/>
        <v>4.3514379999999998E-2</v>
      </c>
      <c r="S205" s="154">
        <v>0</v>
      </c>
      <c r="T205" s="155">
        <f t="shared" si="5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6" t="s">
        <v>235</v>
      </c>
      <c r="AT205" s="156" t="s">
        <v>285</v>
      </c>
      <c r="AU205" s="156" t="s">
        <v>182</v>
      </c>
      <c r="AY205" s="14" t="s">
        <v>175</v>
      </c>
      <c r="BE205" s="157">
        <f t="shared" si="54"/>
        <v>0</v>
      </c>
      <c r="BF205" s="157">
        <f t="shared" si="55"/>
        <v>208.25</v>
      </c>
      <c r="BG205" s="157">
        <f t="shared" si="56"/>
        <v>0</v>
      </c>
      <c r="BH205" s="157">
        <f t="shared" si="57"/>
        <v>0</v>
      </c>
      <c r="BI205" s="157">
        <f t="shared" si="58"/>
        <v>0</v>
      </c>
      <c r="BJ205" s="14" t="s">
        <v>182</v>
      </c>
      <c r="BK205" s="157">
        <f t="shared" si="59"/>
        <v>208.25</v>
      </c>
      <c r="BL205" s="14" t="s">
        <v>205</v>
      </c>
      <c r="BM205" s="156" t="s">
        <v>390</v>
      </c>
    </row>
    <row r="206" spans="1:65" s="2" customFormat="1" ht="33" customHeight="1">
      <c r="A206" s="26"/>
      <c r="B206" s="144"/>
      <c r="C206" s="145" t="s">
        <v>391</v>
      </c>
      <c r="D206" s="145" t="s">
        <v>177</v>
      </c>
      <c r="E206" s="146" t="s">
        <v>392</v>
      </c>
      <c r="F206" s="147" t="s">
        <v>393</v>
      </c>
      <c r="G206" s="148" t="s">
        <v>231</v>
      </c>
      <c r="H206" s="149">
        <v>270.27600000000001</v>
      </c>
      <c r="I206" s="150">
        <v>7.83</v>
      </c>
      <c r="J206" s="150">
        <f t="shared" si="50"/>
        <v>2116.2600000000002</v>
      </c>
      <c r="K206" s="151"/>
      <c r="L206" s="27"/>
      <c r="M206" s="152" t="s">
        <v>1</v>
      </c>
      <c r="N206" s="153" t="s">
        <v>35</v>
      </c>
      <c r="O206" s="154">
        <v>0.33773999999999998</v>
      </c>
      <c r="P206" s="154">
        <f t="shared" si="51"/>
        <v>91.283016239999995</v>
      </c>
      <c r="Q206" s="154">
        <v>5.1524999999999997E-4</v>
      </c>
      <c r="R206" s="154">
        <f t="shared" si="52"/>
        <v>0.13925970900000001</v>
      </c>
      <c r="S206" s="154">
        <v>0</v>
      </c>
      <c r="T206" s="155">
        <f t="shared" si="5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6" t="s">
        <v>205</v>
      </c>
      <c r="AT206" s="156" t="s">
        <v>177</v>
      </c>
      <c r="AU206" s="156" t="s">
        <v>182</v>
      </c>
      <c r="AY206" s="14" t="s">
        <v>175</v>
      </c>
      <c r="BE206" s="157">
        <f t="shared" si="54"/>
        <v>0</v>
      </c>
      <c r="BF206" s="157">
        <f t="shared" si="55"/>
        <v>2116.2600000000002</v>
      </c>
      <c r="BG206" s="157">
        <f t="shared" si="56"/>
        <v>0</v>
      </c>
      <c r="BH206" s="157">
        <f t="shared" si="57"/>
        <v>0</v>
      </c>
      <c r="BI206" s="157">
        <f t="shared" si="58"/>
        <v>0</v>
      </c>
      <c r="BJ206" s="14" t="s">
        <v>182</v>
      </c>
      <c r="BK206" s="157">
        <f t="shared" si="59"/>
        <v>2116.2600000000002</v>
      </c>
      <c r="BL206" s="14" t="s">
        <v>205</v>
      </c>
      <c r="BM206" s="156" t="s">
        <v>394</v>
      </c>
    </row>
    <row r="207" spans="1:65" s="2" customFormat="1" ht="37.799999999999997" customHeight="1">
      <c r="A207" s="26"/>
      <c r="B207" s="144"/>
      <c r="C207" s="158" t="s">
        <v>284</v>
      </c>
      <c r="D207" s="158" t="s">
        <v>285</v>
      </c>
      <c r="E207" s="159" t="s">
        <v>395</v>
      </c>
      <c r="F207" s="160" t="s">
        <v>396</v>
      </c>
      <c r="G207" s="161" t="s">
        <v>231</v>
      </c>
      <c r="H207" s="162">
        <v>310.81700000000001</v>
      </c>
      <c r="I207" s="163">
        <v>7.01</v>
      </c>
      <c r="J207" s="163">
        <f t="shared" si="50"/>
        <v>2178.83</v>
      </c>
      <c r="K207" s="164"/>
      <c r="L207" s="165"/>
      <c r="M207" s="166" t="s">
        <v>1</v>
      </c>
      <c r="N207" s="167" t="s">
        <v>35</v>
      </c>
      <c r="O207" s="154">
        <v>0</v>
      </c>
      <c r="P207" s="154">
        <f t="shared" si="51"/>
        <v>0</v>
      </c>
      <c r="Q207" s="154">
        <v>2.2000000000000001E-3</v>
      </c>
      <c r="R207" s="154">
        <f t="shared" si="52"/>
        <v>0.68379740000000011</v>
      </c>
      <c r="S207" s="154">
        <v>0</v>
      </c>
      <c r="T207" s="155">
        <f t="shared" si="5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6" t="s">
        <v>235</v>
      </c>
      <c r="AT207" s="156" t="s">
        <v>285</v>
      </c>
      <c r="AU207" s="156" t="s">
        <v>182</v>
      </c>
      <c r="AY207" s="14" t="s">
        <v>175</v>
      </c>
      <c r="BE207" s="157">
        <f t="shared" si="54"/>
        <v>0</v>
      </c>
      <c r="BF207" s="157">
        <f t="shared" si="55"/>
        <v>2178.83</v>
      </c>
      <c r="BG207" s="157">
        <f t="shared" si="56"/>
        <v>0</v>
      </c>
      <c r="BH207" s="157">
        <f t="shared" si="57"/>
        <v>0</v>
      </c>
      <c r="BI207" s="157">
        <f t="shared" si="58"/>
        <v>0</v>
      </c>
      <c r="BJ207" s="14" t="s">
        <v>182</v>
      </c>
      <c r="BK207" s="157">
        <f t="shared" si="59"/>
        <v>2178.83</v>
      </c>
      <c r="BL207" s="14" t="s">
        <v>205</v>
      </c>
      <c r="BM207" s="156" t="s">
        <v>397</v>
      </c>
    </row>
    <row r="208" spans="1:65" s="2" customFormat="1" ht="33" customHeight="1">
      <c r="A208" s="26"/>
      <c r="B208" s="144"/>
      <c r="C208" s="145" t="s">
        <v>398</v>
      </c>
      <c r="D208" s="145" t="s">
        <v>177</v>
      </c>
      <c r="E208" s="146" t="s">
        <v>399</v>
      </c>
      <c r="F208" s="147" t="s">
        <v>400</v>
      </c>
      <c r="G208" s="148" t="s">
        <v>314</v>
      </c>
      <c r="H208" s="149">
        <v>68</v>
      </c>
      <c r="I208" s="150">
        <v>6.13</v>
      </c>
      <c r="J208" s="150">
        <f t="shared" si="50"/>
        <v>416.84</v>
      </c>
      <c r="K208" s="151"/>
      <c r="L208" s="27"/>
      <c r="M208" s="152" t="s">
        <v>1</v>
      </c>
      <c r="N208" s="153" t="s">
        <v>35</v>
      </c>
      <c r="O208" s="154">
        <v>0.46834999999999999</v>
      </c>
      <c r="P208" s="154">
        <f t="shared" si="51"/>
        <v>31.847799999999999</v>
      </c>
      <c r="Q208" s="154">
        <v>3.2943E-5</v>
      </c>
      <c r="R208" s="154">
        <f t="shared" si="52"/>
        <v>2.240124E-3</v>
      </c>
      <c r="S208" s="154">
        <v>0</v>
      </c>
      <c r="T208" s="155">
        <f t="shared" si="5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6" t="s">
        <v>205</v>
      </c>
      <c r="AT208" s="156" t="s">
        <v>177</v>
      </c>
      <c r="AU208" s="156" t="s">
        <v>182</v>
      </c>
      <c r="AY208" s="14" t="s">
        <v>175</v>
      </c>
      <c r="BE208" s="157">
        <f t="shared" si="54"/>
        <v>0</v>
      </c>
      <c r="BF208" s="157">
        <f t="shared" si="55"/>
        <v>416.84</v>
      </c>
      <c r="BG208" s="157">
        <f t="shared" si="56"/>
        <v>0</v>
      </c>
      <c r="BH208" s="157">
        <f t="shared" si="57"/>
        <v>0</v>
      </c>
      <c r="BI208" s="157">
        <f t="shared" si="58"/>
        <v>0</v>
      </c>
      <c r="BJ208" s="14" t="s">
        <v>182</v>
      </c>
      <c r="BK208" s="157">
        <f t="shared" si="59"/>
        <v>416.84</v>
      </c>
      <c r="BL208" s="14" t="s">
        <v>205</v>
      </c>
      <c r="BM208" s="156" t="s">
        <v>401</v>
      </c>
    </row>
    <row r="209" spans="1:65" s="2" customFormat="1" ht="16.5" customHeight="1">
      <c r="A209" s="26"/>
      <c r="B209" s="144"/>
      <c r="C209" s="158" t="s">
        <v>288</v>
      </c>
      <c r="D209" s="158" t="s">
        <v>285</v>
      </c>
      <c r="E209" s="159" t="s">
        <v>402</v>
      </c>
      <c r="F209" s="160" t="s">
        <v>403</v>
      </c>
      <c r="G209" s="161" t="s">
        <v>254</v>
      </c>
      <c r="H209" s="162">
        <v>544</v>
      </c>
      <c r="I209" s="163">
        <v>0.16</v>
      </c>
      <c r="J209" s="163">
        <f t="shared" si="50"/>
        <v>87.04</v>
      </c>
      <c r="K209" s="164"/>
      <c r="L209" s="165"/>
      <c r="M209" s="166" t="s">
        <v>1</v>
      </c>
      <c r="N209" s="167" t="s">
        <v>35</v>
      </c>
      <c r="O209" s="154">
        <v>0</v>
      </c>
      <c r="P209" s="154">
        <f t="shared" si="51"/>
        <v>0</v>
      </c>
      <c r="Q209" s="154">
        <v>3.5E-4</v>
      </c>
      <c r="R209" s="154">
        <f t="shared" si="52"/>
        <v>0.19039999999999999</v>
      </c>
      <c r="S209" s="154">
        <v>0</v>
      </c>
      <c r="T209" s="155">
        <f t="shared" si="5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6" t="s">
        <v>235</v>
      </c>
      <c r="AT209" s="156" t="s">
        <v>285</v>
      </c>
      <c r="AU209" s="156" t="s">
        <v>182</v>
      </c>
      <c r="AY209" s="14" t="s">
        <v>175</v>
      </c>
      <c r="BE209" s="157">
        <f t="shared" si="54"/>
        <v>0</v>
      </c>
      <c r="BF209" s="157">
        <f t="shared" si="55"/>
        <v>87.04</v>
      </c>
      <c r="BG209" s="157">
        <f t="shared" si="56"/>
        <v>0</v>
      </c>
      <c r="BH209" s="157">
        <f t="shared" si="57"/>
        <v>0</v>
      </c>
      <c r="BI209" s="157">
        <f t="shared" si="58"/>
        <v>0</v>
      </c>
      <c r="BJ209" s="14" t="s">
        <v>182</v>
      </c>
      <c r="BK209" s="157">
        <f t="shared" si="59"/>
        <v>87.04</v>
      </c>
      <c r="BL209" s="14" t="s">
        <v>205</v>
      </c>
      <c r="BM209" s="156" t="s">
        <v>404</v>
      </c>
    </row>
    <row r="210" spans="1:65" s="2" customFormat="1" ht="16.5" customHeight="1">
      <c r="A210" s="26"/>
      <c r="B210" s="144"/>
      <c r="C210" s="158" t="s">
        <v>405</v>
      </c>
      <c r="D210" s="158" t="s">
        <v>285</v>
      </c>
      <c r="E210" s="159" t="s">
        <v>406</v>
      </c>
      <c r="F210" s="160" t="s">
        <v>407</v>
      </c>
      <c r="G210" s="161" t="s">
        <v>231</v>
      </c>
      <c r="H210" s="162">
        <v>42.16</v>
      </c>
      <c r="I210" s="163">
        <v>15.94</v>
      </c>
      <c r="J210" s="163">
        <f t="shared" si="50"/>
        <v>672.03</v>
      </c>
      <c r="K210" s="164"/>
      <c r="L210" s="165"/>
      <c r="M210" s="166" t="s">
        <v>1</v>
      </c>
      <c r="N210" s="167" t="s">
        <v>35</v>
      </c>
      <c r="O210" s="154">
        <v>0</v>
      </c>
      <c r="P210" s="154">
        <f t="shared" si="51"/>
        <v>0</v>
      </c>
      <c r="Q210" s="154">
        <v>7.92E-3</v>
      </c>
      <c r="R210" s="154">
        <f t="shared" si="52"/>
        <v>0.33390719999999996</v>
      </c>
      <c r="S210" s="154">
        <v>0</v>
      </c>
      <c r="T210" s="155">
        <f t="shared" si="5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6" t="s">
        <v>235</v>
      </c>
      <c r="AT210" s="156" t="s">
        <v>285</v>
      </c>
      <c r="AU210" s="156" t="s">
        <v>182</v>
      </c>
      <c r="AY210" s="14" t="s">
        <v>175</v>
      </c>
      <c r="BE210" s="157">
        <f t="shared" si="54"/>
        <v>0</v>
      </c>
      <c r="BF210" s="157">
        <f t="shared" si="55"/>
        <v>672.03</v>
      </c>
      <c r="BG210" s="157">
        <f t="shared" si="56"/>
        <v>0</v>
      </c>
      <c r="BH210" s="157">
        <f t="shared" si="57"/>
        <v>0</v>
      </c>
      <c r="BI210" s="157">
        <f t="shared" si="58"/>
        <v>0</v>
      </c>
      <c r="BJ210" s="14" t="s">
        <v>182</v>
      </c>
      <c r="BK210" s="157">
        <f t="shared" si="59"/>
        <v>672.03</v>
      </c>
      <c r="BL210" s="14" t="s">
        <v>205</v>
      </c>
      <c r="BM210" s="156" t="s">
        <v>408</v>
      </c>
    </row>
    <row r="211" spans="1:65" s="2" customFormat="1" ht="24.15" customHeight="1">
      <c r="A211" s="26"/>
      <c r="B211" s="144"/>
      <c r="C211" s="145" t="s">
        <v>293</v>
      </c>
      <c r="D211" s="145" t="s">
        <v>177</v>
      </c>
      <c r="E211" s="146" t="s">
        <v>409</v>
      </c>
      <c r="F211" s="147" t="s">
        <v>410</v>
      </c>
      <c r="G211" s="148" t="s">
        <v>209</v>
      </c>
      <c r="H211" s="149">
        <v>1.3939999999999999</v>
      </c>
      <c r="I211" s="150">
        <v>17.2</v>
      </c>
      <c r="J211" s="150">
        <f t="shared" si="50"/>
        <v>23.98</v>
      </c>
      <c r="K211" s="151"/>
      <c r="L211" s="27"/>
      <c r="M211" s="152" t="s">
        <v>1</v>
      </c>
      <c r="N211" s="153" t="s">
        <v>35</v>
      </c>
      <c r="O211" s="154">
        <v>1.2470000000000001</v>
      </c>
      <c r="P211" s="154">
        <f t="shared" si="51"/>
        <v>1.738318</v>
      </c>
      <c r="Q211" s="154">
        <v>0</v>
      </c>
      <c r="R211" s="154">
        <f t="shared" si="52"/>
        <v>0</v>
      </c>
      <c r="S211" s="154">
        <v>0</v>
      </c>
      <c r="T211" s="155">
        <f t="shared" si="5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6" t="s">
        <v>205</v>
      </c>
      <c r="AT211" s="156" t="s">
        <v>177</v>
      </c>
      <c r="AU211" s="156" t="s">
        <v>182</v>
      </c>
      <c r="AY211" s="14" t="s">
        <v>175</v>
      </c>
      <c r="BE211" s="157">
        <f t="shared" si="54"/>
        <v>0</v>
      </c>
      <c r="BF211" s="157">
        <f t="shared" si="55"/>
        <v>23.98</v>
      </c>
      <c r="BG211" s="157">
        <f t="shared" si="56"/>
        <v>0</v>
      </c>
      <c r="BH211" s="157">
        <f t="shared" si="57"/>
        <v>0</v>
      </c>
      <c r="BI211" s="157">
        <f t="shared" si="58"/>
        <v>0</v>
      </c>
      <c r="BJ211" s="14" t="s">
        <v>182</v>
      </c>
      <c r="BK211" s="157">
        <f t="shared" si="59"/>
        <v>23.98</v>
      </c>
      <c r="BL211" s="14" t="s">
        <v>205</v>
      </c>
      <c r="BM211" s="156" t="s">
        <v>411</v>
      </c>
    </row>
    <row r="212" spans="1:65" s="12" customFormat="1" ht="22.8" customHeight="1">
      <c r="B212" s="132"/>
      <c r="D212" s="133" t="s">
        <v>68</v>
      </c>
      <c r="E212" s="142" t="s">
        <v>412</v>
      </c>
      <c r="F212" s="142" t="s">
        <v>413</v>
      </c>
      <c r="J212" s="143">
        <f>BK212</f>
        <v>10150.41</v>
      </c>
      <c r="L212" s="132"/>
      <c r="M212" s="136"/>
      <c r="N212" s="137"/>
      <c r="O212" s="137"/>
      <c r="P212" s="138">
        <f>SUM(P213:P221)</f>
        <v>161.92959334000003</v>
      </c>
      <c r="Q212" s="137"/>
      <c r="R212" s="138">
        <f>SUM(R213:R221)</f>
        <v>3.2572972999999998</v>
      </c>
      <c r="S212" s="137"/>
      <c r="T212" s="139">
        <f>SUM(T213:T221)</f>
        <v>0</v>
      </c>
      <c r="AR212" s="133" t="s">
        <v>182</v>
      </c>
      <c r="AT212" s="140" t="s">
        <v>68</v>
      </c>
      <c r="AU212" s="140" t="s">
        <v>77</v>
      </c>
      <c r="AY212" s="133" t="s">
        <v>175</v>
      </c>
      <c r="BK212" s="141">
        <f>SUM(BK213:BK221)</f>
        <v>10150.41</v>
      </c>
    </row>
    <row r="213" spans="1:65" s="2" customFormat="1" ht="24.15" customHeight="1">
      <c r="A213" s="26"/>
      <c r="B213" s="144"/>
      <c r="C213" s="145" t="s">
        <v>414</v>
      </c>
      <c r="D213" s="145" t="s">
        <v>177</v>
      </c>
      <c r="E213" s="146" t="s">
        <v>415</v>
      </c>
      <c r="F213" s="147" t="s">
        <v>416</v>
      </c>
      <c r="G213" s="148" t="s">
        <v>231</v>
      </c>
      <c r="H213" s="149">
        <v>179.04</v>
      </c>
      <c r="I213" s="150">
        <v>1.21</v>
      </c>
      <c r="J213" s="150">
        <f t="shared" ref="J213:J221" si="60">ROUND(I213*H213,2)</f>
        <v>216.64</v>
      </c>
      <c r="K213" s="151"/>
      <c r="L213" s="27"/>
      <c r="M213" s="152" t="s">
        <v>1</v>
      </c>
      <c r="N213" s="153" t="s">
        <v>35</v>
      </c>
      <c r="O213" s="154">
        <v>0.131471</v>
      </c>
      <c r="P213" s="154">
        <f t="shared" ref="P213:P221" si="61">O213*H213</f>
        <v>23.538567839999999</v>
      </c>
      <c r="Q213" s="154">
        <v>0</v>
      </c>
      <c r="R213" s="154">
        <f t="shared" ref="R213:R221" si="62">Q213*H213</f>
        <v>0</v>
      </c>
      <c r="S213" s="154">
        <v>0</v>
      </c>
      <c r="T213" s="155">
        <f t="shared" ref="T213:T221" si="63">S213*H213</f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6" t="s">
        <v>205</v>
      </c>
      <c r="AT213" s="156" t="s">
        <v>177</v>
      </c>
      <c r="AU213" s="156" t="s">
        <v>182</v>
      </c>
      <c r="AY213" s="14" t="s">
        <v>175</v>
      </c>
      <c r="BE213" s="157">
        <f t="shared" ref="BE213:BE221" si="64">IF(N213="základná",J213,0)</f>
        <v>0</v>
      </c>
      <c r="BF213" s="157">
        <f t="shared" ref="BF213:BF221" si="65">IF(N213="znížená",J213,0)</f>
        <v>216.64</v>
      </c>
      <c r="BG213" s="157">
        <f t="shared" ref="BG213:BG221" si="66">IF(N213="zákl. prenesená",J213,0)</f>
        <v>0</v>
      </c>
      <c r="BH213" s="157">
        <f t="shared" ref="BH213:BH221" si="67">IF(N213="zníž. prenesená",J213,0)</f>
        <v>0</v>
      </c>
      <c r="BI213" s="157">
        <f t="shared" ref="BI213:BI221" si="68">IF(N213="nulová",J213,0)</f>
        <v>0</v>
      </c>
      <c r="BJ213" s="14" t="s">
        <v>182</v>
      </c>
      <c r="BK213" s="157">
        <f t="shared" ref="BK213:BK221" si="69">ROUND(I213*H213,2)</f>
        <v>216.64</v>
      </c>
      <c r="BL213" s="14" t="s">
        <v>205</v>
      </c>
      <c r="BM213" s="156" t="s">
        <v>417</v>
      </c>
    </row>
    <row r="214" spans="1:65" s="2" customFormat="1" ht="24.15" customHeight="1">
      <c r="A214" s="26"/>
      <c r="B214" s="144"/>
      <c r="C214" s="158" t="s">
        <v>296</v>
      </c>
      <c r="D214" s="158" t="s">
        <v>285</v>
      </c>
      <c r="E214" s="159" t="s">
        <v>418</v>
      </c>
      <c r="F214" s="160" t="s">
        <v>419</v>
      </c>
      <c r="G214" s="161" t="s">
        <v>231</v>
      </c>
      <c r="H214" s="162">
        <v>365.24200000000002</v>
      </c>
      <c r="I214" s="163">
        <v>3.75</v>
      </c>
      <c r="J214" s="163">
        <f t="shared" si="60"/>
        <v>1369.66</v>
      </c>
      <c r="K214" s="164"/>
      <c r="L214" s="165"/>
      <c r="M214" s="166" t="s">
        <v>1</v>
      </c>
      <c r="N214" s="167" t="s">
        <v>35</v>
      </c>
      <c r="O214" s="154">
        <v>0</v>
      </c>
      <c r="P214" s="154">
        <f t="shared" si="61"/>
        <v>0</v>
      </c>
      <c r="Q214" s="154">
        <v>1.17E-3</v>
      </c>
      <c r="R214" s="154">
        <f t="shared" si="62"/>
        <v>0.42733314000000006</v>
      </c>
      <c r="S214" s="154">
        <v>0</v>
      </c>
      <c r="T214" s="155">
        <f t="shared" si="6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6" t="s">
        <v>235</v>
      </c>
      <c r="AT214" s="156" t="s">
        <v>285</v>
      </c>
      <c r="AU214" s="156" t="s">
        <v>182</v>
      </c>
      <c r="AY214" s="14" t="s">
        <v>175</v>
      </c>
      <c r="BE214" s="157">
        <f t="shared" si="64"/>
        <v>0</v>
      </c>
      <c r="BF214" s="157">
        <f t="shared" si="65"/>
        <v>1369.66</v>
      </c>
      <c r="BG214" s="157">
        <f t="shared" si="66"/>
        <v>0</v>
      </c>
      <c r="BH214" s="157">
        <f t="shared" si="67"/>
        <v>0</v>
      </c>
      <c r="BI214" s="157">
        <f t="shared" si="68"/>
        <v>0</v>
      </c>
      <c r="BJ214" s="14" t="s">
        <v>182</v>
      </c>
      <c r="BK214" s="157">
        <f t="shared" si="69"/>
        <v>1369.66</v>
      </c>
      <c r="BL214" s="14" t="s">
        <v>205</v>
      </c>
      <c r="BM214" s="156" t="s">
        <v>420</v>
      </c>
    </row>
    <row r="215" spans="1:65" s="2" customFormat="1" ht="33" customHeight="1">
      <c r="A215" s="26"/>
      <c r="B215" s="144"/>
      <c r="C215" s="145" t="s">
        <v>421</v>
      </c>
      <c r="D215" s="145" t="s">
        <v>177</v>
      </c>
      <c r="E215" s="146" t="s">
        <v>422</v>
      </c>
      <c r="F215" s="147" t="s">
        <v>423</v>
      </c>
      <c r="G215" s="148" t="s">
        <v>231</v>
      </c>
      <c r="H215" s="149">
        <v>223.55</v>
      </c>
      <c r="I215" s="150">
        <v>2.41</v>
      </c>
      <c r="J215" s="150">
        <f t="shared" si="60"/>
        <v>538.76</v>
      </c>
      <c r="K215" s="151"/>
      <c r="L215" s="27"/>
      <c r="M215" s="152" t="s">
        <v>1</v>
      </c>
      <c r="N215" s="153" t="s">
        <v>35</v>
      </c>
      <c r="O215" s="154">
        <v>0.23776</v>
      </c>
      <c r="P215" s="154">
        <f t="shared" si="61"/>
        <v>53.151248000000002</v>
      </c>
      <c r="Q215" s="154">
        <v>2.8899999999999998E-4</v>
      </c>
      <c r="R215" s="154">
        <f t="shared" si="62"/>
        <v>6.4605949999999995E-2</v>
      </c>
      <c r="S215" s="154">
        <v>0</v>
      </c>
      <c r="T215" s="155">
        <f t="shared" si="6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6" t="s">
        <v>205</v>
      </c>
      <c r="AT215" s="156" t="s">
        <v>177</v>
      </c>
      <c r="AU215" s="156" t="s">
        <v>182</v>
      </c>
      <c r="AY215" s="14" t="s">
        <v>175</v>
      </c>
      <c r="BE215" s="157">
        <f t="shared" si="64"/>
        <v>0</v>
      </c>
      <c r="BF215" s="157">
        <f t="shared" si="65"/>
        <v>538.76</v>
      </c>
      <c r="BG215" s="157">
        <f t="shared" si="66"/>
        <v>0</v>
      </c>
      <c r="BH215" s="157">
        <f t="shared" si="67"/>
        <v>0</v>
      </c>
      <c r="BI215" s="157">
        <f t="shared" si="68"/>
        <v>0</v>
      </c>
      <c r="BJ215" s="14" t="s">
        <v>182</v>
      </c>
      <c r="BK215" s="157">
        <f t="shared" si="69"/>
        <v>538.76</v>
      </c>
      <c r="BL215" s="14" t="s">
        <v>205</v>
      </c>
      <c r="BM215" s="156" t="s">
        <v>424</v>
      </c>
    </row>
    <row r="216" spans="1:65" s="2" customFormat="1" ht="37.799999999999997" customHeight="1">
      <c r="A216" s="26"/>
      <c r="B216" s="144"/>
      <c r="C216" s="158" t="s">
        <v>300</v>
      </c>
      <c r="D216" s="158" t="s">
        <v>285</v>
      </c>
      <c r="E216" s="159" t="s">
        <v>425</v>
      </c>
      <c r="F216" s="160" t="s">
        <v>426</v>
      </c>
      <c r="G216" s="161" t="s">
        <v>231</v>
      </c>
      <c r="H216" s="162">
        <v>228.02099999999999</v>
      </c>
      <c r="I216" s="163">
        <v>9.1300000000000008</v>
      </c>
      <c r="J216" s="163">
        <f t="shared" si="60"/>
        <v>2081.83</v>
      </c>
      <c r="K216" s="164"/>
      <c r="L216" s="165"/>
      <c r="M216" s="166" t="s">
        <v>1</v>
      </c>
      <c r="N216" s="167" t="s">
        <v>35</v>
      </c>
      <c r="O216" s="154">
        <v>0</v>
      </c>
      <c r="P216" s="154">
        <f t="shared" si="61"/>
        <v>0</v>
      </c>
      <c r="Q216" s="154">
        <v>6.0000000000000001E-3</v>
      </c>
      <c r="R216" s="154">
        <f t="shared" si="62"/>
        <v>1.368126</v>
      </c>
      <c r="S216" s="154">
        <v>0</v>
      </c>
      <c r="T216" s="155">
        <f t="shared" si="6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6" t="s">
        <v>235</v>
      </c>
      <c r="AT216" s="156" t="s">
        <v>285</v>
      </c>
      <c r="AU216" s="156" t="s">
        <v>182</v>
      </c>
      <c r="AY216" s="14" t="s">
        <v>175</v>
      </c>
      <c r="BE216" s="157">
        <f t="shared" si="64"/>
        <v>0</v>
      </c>
      <c r="BF216" s="157">
        <f t="shared" si="65"/>
        <v>2081.83</v>
      </c>
      <c r="BG216" s="157">
        <f t="shared" si="66"/>
        <v>0</v>
      </c>
      <c r="BH216" s="157">
        <f t="shared" si="67"/>
        <v>0</v>
      </c>
      <c r="BI216" s="157">
        <f t="shared" si="68"/>
        <v>0</v>
      </c>
      <c r="BJ216" s="14" t="s">
        <v>182</v>
      </c>
      <c r="BK216" s="157">
        <f t="shared" si="69"/>
        <v>2081.83</v>
      </c>
      <c r="BL216" s="14" t="s">
        <v>205</v>
      </c>
      <c r="BM216" s="156" t="s">
        <v>427</v>
      </c>
    </row>
    <row r="217" spans="1:65" s="2" customFormat="1" ht="24.15" customHeight="1">
      <c r="A217" s="26"/>
      <c r="B217" s="144"/>
      <c r="C217" s="145" t="s">
        <v>428</v>
      </c>
      <c r="D217" s="145" t="s">
        <v>177</v>
      </c>
      <c r="E217" s="146" t="s">
        <v>429</v>
      </c>
      <c r="F217" s="147" t="s">
        <v>430</v>
      </c>
      <c r="G217" s="148" t="s">
        <v>231</v>
      </c>
      <c r="H217" s="149">
        <v>223.55</v>
      </c>
      <c r="I217" s="150">
        <v>4.8099999999999996</v>
      </c>
      <c r="J217" s="150">
        <f t="shared" si="60"/>
        <v>1075.28</v>
      </c>
      <c r="K217" s="151"/>
      <c r="L217" s="27"/>
      <c r="M217" s="152" t="s">
        <v>1</v>
      </c>
      <c r="N217" s="153" t="s">
        <v>35</v>
      </c>
      <c r="O217" s="154">
        <v>0.29519000000000001</v>
      </c>
      <c r="P217" s="154">
        <f t="shared" si="61"/>
        <v>65.989724500000008</v>
      </c>
      <c r="Q217" s="154">
        <v>1.2E-4</v>
      </c>
      <c r="R217" s="154">
        <f t="shared" si="62"/>
        <v>2.6826000000000003E-2</v>
      </c>
      <c r="S217" s="154">
        <v>0</v>
      </c>
      <c r="T217" s="155">
        <f t="shared" si="6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6" t="s">
        <v>205</v>
      </c>
      <c r="AT217" s="156" t="s">
        <v>177</v>
      </c>
      <c r="AU217" s="156" t="s">
        <v>182</v>
      </c>
      <c r="AY217" s="14" t="s">
        <v>175</v>
      </c>
      <c r="BE217" s="157">
        <f t="shared" si="64"/>
        <v>0</v>
      </c>
      <c r="BF217" s="157">
        <f t="shared" si="65"/>
        <v>1075.28</v>
      </c>
      <c r="BG217" s="157">
        <f t="shared" si="66"/>
        <v>0</v>
      </c>
      <c r="BH217" s="157">
        <f t="shared" si="67"/>
        <v>0</v>
      </c>
      <c r="BI217" s="157">
        <f t="shared" si="68"/>
        <v>0</v>
      </c>
      <c r="BJ217" s="14" t="s">
        <v>182</v>
      </c>
      <c r="BK217" s="157">
        <f t="shared" si="69"/>
        <v>1075.28</v>
      </c>
      <c r="BL217" s="14" t="s">
        <v>205</v>
      </c>
      <c r="BM217" s="156" t="s">
        <v>431</v>
      </c>
    </row>
    <row r="218" spans="1:65" s="2" customFormat="1" ht="24.15" customHeight="1">
      <c r="A218" s="26"/>
      <c r="B218" s="144"/>
      <c r="C218" s="158" t="s">
        <v>303</v>
      </c>
      <c r="D218" s="158" t="s">
        <v>285</v>
      </c>
      <c r="E218" s="159" t="s">
        <v>432</v>
      </c>
      <c r="F218" s="160" t="s">
        <v>433</v>
      </c>
      <c r="G218" s="161" t="s">
        <v>231</v>
      </c>
      <c r="H218" s="162">
        <v>456.04199999999997</v>
      </c>
      <c r="I218" s="163">
        <v>7.45</v>
      </c>
      <c r="J218" s="163">
        <f t="shared" si="60"/>
        <v>3397.51</v>
      </c>
      <c r="K218" s="164"/>
      <c r="L218" s="165"/>
      <c r="M218" s="166" t="s">
        <v>1</v>
      </c>
      <c r="N218" s="167" t="s">
        <v>35</v>
      </c>
      <c r="O218" s="154">
        <v>0</v>
      </c>
      <c r="P218" s="154">
        <f t="shared" si="61"/>
        <v>0</v>
      </c>
      <c r="Q218" s="154">
        <v>2.3400000000000001E-3</v>
      </c>
      <c r="R218" s="154">
        <f t="shared" si="62"/>
        <v>1.06713828</v>
      </c>
      <c r="S218" s="154">
        <v>0</v>
      </c>
      <c r="T218" s="155">
        <f t="shared" si="6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6" t="s">
        <v>235</v>
      </c>
      <c r="AT218" s="156" t="s">
        <v>285</v>
      </c>
      <c r="AU218" s="156" t="s">
        <v>182</v>
      </c>
      <c r="AY218" s="14" t="s">
        <v>175</v>
      </c>
      <c r="BE218" s="157">
        <f t="shared" si="64"/>
        <v>0</v>
      </c>
      <c r="BF218" s="157">
        <f t="shared" si="65"/>
        <v>3397.51</v>
      </c>
      <c r="BG218" s="157">
        <f t="shared" si="66"/>
        <v>0</v>
      </c>
      <c r="BH218" s="157">
        <f t="shared" si="67"/>
        <v>0</v>
      </c>
      <c r="BI218" s="157">
        <f t="shared" si="68"/>
        <v>0</v>
      </c>
      <c r="BJ218" s="14" t="s">
        <v>182</v>
      </c>
      <c r="BK218" s="157">
        <f t="shared" si="69"/>
        <v>3397.51</v>
      </c>
      <c r="BL218" s="14" t="s">
        <v>205</v>
      </c>
      <c r="BM218" s="156" t="s">
        <v>434</v>
      </c>
    </row>
    <row r="219" spans="1:65" s="2" customFormat="1" ht="24.15" customHeight="1">
      <c r="A219" s="26"/>
      <c r="B219" s="144"/>
      <c r="C219" s="145" t="s">
        <v>435</v>
      </c>
      <c r="D219" s="145" t="s">
        <v>177</v>
      </c>
      <c r="E219" s="146" t="s">
        <v>436</v>
      </c>
      <c r="F219" s="147" t="s">
        <v>437</v>
      </c>
      <c r="G219" s="148" t="s">
        <v>231</v>
      </c>
      <c r="H219" s="149">
        <v>223.55</v>
      </c>
      <c r="I219" s="150">
        <v>0.57999999999999996</v>
      </c>
      <c r="J219" s="150">
        <f t="shared" si="60"/>
        <v>129.66</v>
      </c>
      <c r="K219" s="151"/>
      <c r="L219" s="27"/>
      <c r="M219" s="152" t="s">
        <v>1</v>
      </c>
      <c r="N219" s="153" t="s">
        <v>35</v>
      </c>
      <c r="O219" s="154">
        <v>6.0139999999999999E-2</v>
      </c>
      <c r="P219" s="154">
        <f t="shared" si="61"/>
        <v>13.444297000000001</v>
      </c>
      <c r="Q219" s="154">
        <v>0</v>
      </c>
      <c r="R219" s="154">
        <f t="shared" si="62"/>
        <v>0</v>
      </c>
      <c r="S219" s="154">
        <v>0</v>
      </c>
      <c r="T219" s="155">
        <f t="shared" si="6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6" t="s">
        <v>205</v>
      </c>
      <c r="AT219" s="156" t="s">
        <v>177</v>
      </c>
      <c r="AU219" s="156" t="s">
        <v>182</v>
      </c>
      <c r="AY219" s="14" t="s">
        <v>175</v>
      </c>
      <c r="BE219" s="157">
        <f t="shared" si="64"/>
        <v>0</v>
      </c>
      <c r="BF219" s="157">
        <f t="shared" si="65"/>
        <v>129.66</v>
      </c>
      <c r="BG219" s="157">
        <f t="shared" si="66"/>
        <v>0</v>
      </c>
      <c r="BH219" s="157">
        <f t="shared" si="67"/>
        <v>0</v>
      </c>
      <c r="BI219" s="157">
        <f t="shared" si="68"/>
        <v>0</v>
      </c>
      <c r="BJ219" s="14" t="s">
        <v>182</v>
      </c>
      <c r="BK219" s="157">
        <f t="shared" si="69"/>
        <v>129.66</v>
      </c>
      <c r="BL219" s="14" t="s">
        <v>205</v>
      </c>
      <c r="BM219" s="156" t="s">
        <v>438</v>
      </c>
    </row>
    <row r="220" spans="1:65" s="2" customFormat="1" ht="16.5" customHeight="1">
      <c r="A220" s="26"/>
      <c r="B220" s="144"/>
      <c r="C220" s="158" t="s">
        <v>307</v>
      </c>
      <c r="D220" s="158" t="s">
        <v>285</v>
      </c>
      <c r="E220" s="159" t="s">
        <v>439</v>
      </c>
      <c r="F220" s="160" t="s">
        <v>440</v>
      </c>
      <c r="G220" s="161" t="s">
        <v>231</v>
      </c>
      <c r="H220" s="162">
        <v>228.02099999999999</v>
      </c>
      <c r="I220" s="163">
        <v>5.6</v>
      </c>
      <c r="J220" s="163">
        <f t="shared" si="60"/>
        <v>1276.92</v>
      </c>
      <c r="K220" s="164"/>
      <c r="L220" s="165"/>
      <c r="M220" s="166" t="s">
        <v>1</v>
      </c>
      <c r="N220" s="167" t="s">
        <v>35</v>
      </c>
      <c r="O220" s="154">
        <v>0</v>
      </c>
      <c r="P220" s="154">
        <f t="shared" si="61"/>
        <v>0</v>
      </c>
      <c r="Q220" s="154">
        <v>1.33E-3</v>
      </c>
      <c r="R220" s="154">
        <f t="shared" si="62"/>
        <v>0.30326792999999996</v>
      </c>
      <c r="S220" s="154">
        <v>0</v>
      </c>
      <c r="T220" s="155">
        <f t="shared" si="6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6" t="s">
        <v>235</v>
      </c>
      <c r="AT220" s="156" t="s">
        <v>285</v>
      </c>
      <c r="AU220" s="156" t="s">
        <v>182</v>
      </c>
      <c r="AY220" s="14" t="s">
        <v>175</v>
      </c>
      <c r="BE220" s="157">
        <f t="shared" si="64"/>
        <v>0</v>
      </c>
      <c r="BF220" s="157">
        <f t="shared" si="65"/>
        <v>1276.92</v>
      </c>
      <c r="BG220" s="157">
        <f t="shared" si="66"/>
        <v>0</v>
      </c>
      <c r="BH220" s="157">
        <f t="shared" si="67"/>
        <v>0</v>
      </c>
      <c r="BI220" s="157">
        <f t="shared" si="68"/>
        <v>0</v>
      </c>
      <c r="BJ220" s="14" t="s">
        <v>182</v>
      </c>
      <c r="BK220" s="157">
        <f t="shared" si="69"/>
        <v>1276.92</v>
      </c>
      <c r="BL220" s="14" t="s">
        <v>205</v>
      </c>
      <c r="BM220" s="156" t="s">
        <v>441</v>
      </c>
    </row>
    <row r="221" spans="1:65" s="2" customFormat="1" ht="24.15" customHeight="1">
      <c r="A221" s="26"/>
      <c r="B221" s="144"/>
      <c r="C221" s="145" t="s">
        <v>442</v>
      </c>
      <c r="D221" s="145" t="s">
        <v>177</v>
      </c>
      <c r="E221" s="146" t="s">
        <v>443</v>
      </c>
      <c r="F221" s="147" t="s">
        <v>444</v>
      </c>
      <c r="G221" s="148" t="s">
        <v>209</v>
      </c>
      <c r="H221" s="149">
        <v>3.258</v>
      </c>
      <c r="I221" s="150">
        <v>19.690000000000001</v>
      </c>
      <c r="J221" s="150">
        <f t="shared" si="60"/>
        <v>64.150000000000006</v>
      </c>
      <c r="K221" s="151"/>
      <c r="L221" s="27"/>
      <c r="M221" s="152" t="s">
        <v>1</v>
      </c>
      <c r="N221" s="153" t="s">
        <v>35</v>
      </c>
      <c r="O221" s="154">
        <v>1.782</v>
      </c>
      <c r="P221" s="154">
        <f t="shared" si="61"/>
        <v>5.8057559999999997</v>
      </c>
      <c r="Q221" s="154">
        <v>0</v>
      </c>
      <c r="R221" s="154">
        <f t="shared" si="62"/>
        <v>0</v>
      </c>
      <c r="S221" s="154">
        <v>0</v>
      </c>
      <c r="T221" s="155">
        <f t="shared" si="6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6" t="s">
        <v>205</v>
      </c>
      <c r="AT221" s="156" t="s">
        <v>177</v>
      </c>
      <c r="AU221" s="156" t="s">
        <v>182</v>
      </c>
      <c r="AY221" s="14" t="s">
        <v>175</v>
      </c>
      <c r="BE221" s="157">
        <f t="shared" si="64"/>
        <v>0</v>
      </c>
      <c r="BF221" s="157">
        <f t="shared" si="65"/>
        <v>64.150000000000006</v>
      </c>
      <c r="BG221" s="157">
        <f t="shared" si="66"/>
        <v>0</v>
      </c>
      <c r="BH221" s="157">
        <f t="shared" si="67"/>
        <v>0</v>
      </c>
      <c r="BI221" s="157">
        <f t="shared" si="68"/>
        <v>0</v>
      </c>
      <c r="BJ221" s="14" t="s">
        <v>182</v>
      </c>
      <c r="BK221" s="157">
        <f t="shared" si="69"/>
        <v>64.150000000000006</v>
      </c>
      <c r="BL221" s="14" t="s">
        <v>205</v>
      </c>
      <c r="BM221" s="156" t="s">
        <v>445</v>
      </c>
    </row>
    <row r="222" spans="1:65" s="12" customFormat="1" ht="22.8" customHeight="1">
      <c r="B222" s="132"/>
      <c r="D222" s="133" t="s">
        <v>68</v>
      </c>
      <c r="E222" s="142" t="s">
        <v>446</v>
      </c>
      <c r="F222" s="142" t="s">
        <v>447</v>
      </c>
      <c r="J222" s="143">
        <f>BK222</f>
        <v>7528.9</v>
      </c>
      <c r="L222" s="132"/>
      <c r="M222" s="136"/>
      <c r="N222" s="137"/>
      <c r="O222" s="137"/>
      <c r="P222" s="138">
        <f>SUM(P223:P227)</f>
        <v>112.8436926</v>
      </c>
      <c r="Q222" s="137"/>
      <c r="R222" s="138">
        <f>SUM(R223:R227)</f>
        <v>7.0938716380000004</v>
      </c>
      <c r="S222" s="137"/>
      <c r="T222" s="139">
        <f>SUM(T223:T227)</f>
        <v>0</v>
      </c>
      <c r="AR222" s="133" t="s">
        <v>182</v>
      </c>
      <c r="AT222" s="140" t="s">
        <v>68</v>
      </c>
      <c r="AU222" s="140" t="s">
        <v>77</v>
      </c>
      <c r="AY222" s="133" t="s">
        <v>175</v>
      </c>
      <c r="BK222" s="141">
        <f>SUM(BK223:BK227)</f>
        <v>7528.9</v>
      </c>
    </row>
    <row r="223" spans="1:65" s="2" customFormat="1" ht="24.15" customHeight="1">
      <c r="A223" s="26"/>
      <c r="B223" s="144"/>
      <c r="C223" s="145" t="s">
        <v>310</v>
      </c>
      <c r="D223" s="145" t="s">
        <v>177</v>
      </c>
      <c r="E223" s="146" t="s">
        <v>448</v>
      </c>
      <c r="F223" s="147" t="s">
        <v>449</v>
      </c>
      <c r="G223" s="148" t="s">
        <v>314</v>
      </c>
      <c r="H223" s="149">
        <v>347.84</v>
      </c>
      <c r="I223" s="150">
        <v>2.06</v>
      </c>
      <c r="J223" s="150">
        <f>ROUND(I223*H223,2)</f>
        <v>716.55</v>
      </c>
      <c r="K223" s="151"/>
      <c r="L223" s="27"/>
      <c r="M223" s="152" t="s">
        <v>1</v>
      </c>
      <c r="N223" s="153" t="s">
        <v>35</v>
      </c>
      <c r="O223" s="154">
        <v>0.18335000000000001</v>
      </c>
      <c r="P223" s="154">
        <f>O223*H223</f>
        <v>63.776463999999997</v>
      </c>
      <c r="Q223" s="154">
        <v>0</v>
      </c>
      <c r="R223" s="154">
        <f>Q223*H223</f>
        <v>0</v>
      </c>
      <c r="S223" s="154">
        <v>0</v>
      </c>
      <c r="T223" s="155">
        <f>S223*H223</f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6" t="s">
        <v>205</v>
      </c>
      <c r="AT223" s="156" t="s">
        <v>177</v>
      </c>
      <c r="AU223" s="156" t="s">
        <v>182</v>
      </c>
      <c r="AY223" s="14" t="s">
        <v>175</v>
      </c>
      <c r="BE223" s="157">
        <f>IF(N223="základná",J223,0)</f>
        <v>0</v>
      </c>
      <c r="BF223" s="157">
        <f>IF(N223="znížená",J223,0)</f>
        <v>716.55</v>
      </c>
      <c r="BG223" s="157">
        <f>IF(N223="zákl. prenesená",J223,0)</f>
        <v>0</v>
      </c>
      <c r="BH223" s="157">
        <f>IF(N223="zníž. prenesená",J223,0)</f>
        <v>0</v>
      </c>
      <c r="BI223" s="157">
        <f>IF(N223="nulová",J223,0)</f>
        <v>0</v>
      </c>
      <c r="BJ223" s="14" t="s">
        <v>182</v>
      </c>
      <c r="BK223" s="157">
        <f>ROUND(I223*H223,2)</f>
        <v>716.55</v>
      </c>
      <c r="BL223" s="14" t="s">
        <v>205</v>
      </c>
      <c r="BM223" s="156" t="s">
        <v>450</v>
      </c>
    </row>
    <row r="224" spans="1:65" s="2" customFormat="1" ht="33" customHeight="1">
      <c r="A224" s="26"/>
      <c r="B224" s="144"/>
      <c r="C224" s="158" t="s">
        <v>451</v>
      </c>
      <c r="D224" s="158" t="s">
        <v>285</v>
      </c>
      <c r="E224" s="159" t="s">
        <v>452</v>
      </c>
      <c r="F224" s="160" t="s">
        <v>453</v>
      </c>
      <c r="G224" s="161" t="s">
        <v>180</v>
      </c>
      <c r="H224" s="162">
        <v>7.87</v>
      </c>
      <c r="I224" s="163">
        <v>265.94</v>
      </c>
      <c r="J224" s="163">
        <f>ROUND(I224*H224,2)</f>
        <v>2092.9499999999998</v>
      </c>
      <c r="K224" s="164"/>
      <c r="L224" s="165"/>
      <c r="M224" s="166" t="s">
        <v>1</v>
      </c>
      <c r="N224" s="167" t="s">
        <v>35</v>
      </c>
      <c r="O224" s="154">
        <v>0</v>
      </c>
      <c r="P224" s="154">
        <f>O224*H224</f>
        <v>0</v>
      </c>
      <c r="Q224" s="154">
        <v>0.55000000000000004</v>
      </c>
      <c r="R224" s="154">
        <f>Q224*H224</f>
        <v>4.3285</v>
      </c>
      <c r="S224" s="154">
        <v>0</v>
      </c>
      <c r="T224" s="155">
        <f>S224*H224</f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6" t="s">
        <v>235</v>
      </c>
      <c r="AT224" s="156" t="s">
        <v>285</v>
      </c>
      <c r="AU224" s="156" t="s">
        <v>182</v>
      </c>
      <c r="AY224" s="14" t="s">
        <v>175</v>
      </c>
      <c r="BE224" s="157">
        <f>IF(N224="základná",J224,0)</f>
        <v>0</v>
      </c>
      <c r="BF224" s="157">
        <f>IF(N224="znížená",J224,0)</f>
        <v>2092.9499999999998</v>
      </c>
      <c r="BG224" s="157">
        <f>IF(N224="zákl. prenesená",J224,0)</f>
        <v>0</v>
      </c>
      <c r="BH224" s="157">
        <f>IF(N224="zníž. prenesená",J224,0)</f>
        <v>0</v>
      </c>
      <c r="BI224" s="157">
        <f>IF(N224="nulová",J224,0)</f>
        <v>0</v>
      </c>
      <c r="BJ224" s="14" t="s">
        <v>182</v>
      </c>
      <c r="BK224" s="157">
        <f>ROUND(I224*H224,2)</f>
        <v>2092.9499999999998</v>
      </c>
      <c r="BL224" s="14" t="s">
        <v>205</v>
      </c>
      <c r="BM224" s="156" t="s">
        <v>454</v>
      </c>
    </row>
    <row r="225" spans="1:65" s="2" customFormat="1" ht="24.15" customHeight="1">
      <c r="A225" s="26"/>
      <c r="B225" s="144"/>
      <c r="C225" s="145" t="s">
        <v>455</v>
      </c>
      <c r="D225" s="145" t="s">
        <v>177</v>
      </c>
      <c r="E225" s="146" t="s">
        <v>456</v>
      </c>
      <c r="F225" s="147" t="s">
        <v>457</v>
      </c>
      <c r="G225" s="148" t="s">
        <v>180</v>
      </c>
      <c r="H225" s="149">
        <v>8.782</v>
      </c>
      <c r="I225" s="150">
        <v>2.2200000000000002</v>
      </c>
      <c r="J225" s="150">
        <f>ROUND(I225*H225,2)</f>
        <v>19.5</v>
      </c>
      <c r="K225" s="151"/>
      <c r="L225" s="27"/>
      <c r="M225" s="152" t="s">
        <v>1</v>
      </c>
      <c r="N225" s="153" t="s">
        <v>35</v>
      </c>
      <c r="O225" s="154">
        <v>1.2999999999999999E-3</v>
      </c>
      <c r="P225" s="154">
        <f>O225*H225</f>
        <v>1.1416599999999999E-2</v>
      </c>
      <c r="Q225" s="154">
        <v>2.934E-3</v>
      </c>
      <c r="R225" s="154">
        <f>Q225*H225</f>
        <v>2.5766388000000001E-2</v>
      </c>
      <c r="S225" s="154">
        <v>0</v>
      </c>
      <c r="T225" s="155">
        <f>S225*H225</f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6" t="s">
        <v>205</v>
      </c>
      <c r="AT225" s="156" t="s">
        <v>177</v>
      </c>
      <c r="AU225" s="156" t="s">
        <v>182</v>
      </c>
      <c r="AY225" s="14" t="s">
        <v>175</v>
      </c>
      <c r="BE225" s="157">
        <f>IF(N225="základná",J225,0)</f>
        <v>0</v>
      </c>
      <c r="BF225" s="157">
        <f>IF(N225="znížená",J225,0)</f>
        <v>19.5</v>
      </c>
      <c r="BG225" s="157">
        <f>IF(N225="zákl. prenesená",J225,0)</f>
        <v>0</v>
      </c>
      <c r="BH225" s="157">
        <f>IF(N225="zníž. prenesená",J225,0)</f>
        <v>0</v>
      </c>
      <c r="BI225" s="157">
        <f>IF(N225="nulová",J225,0)</f>
        <v>0</v>
      </c>
      <c r="BJ225" s="14" t="s">
        <v>182</v>
      </c>
      <c r="BK225" s="157">
        <f>ROUND(I225*H225,2)</f>
        <v>19.5</v>
      </c>
      <c r="BL225" s="14" t="s">
        <v>205</v>
      </c>
      <c r="BM225" s="156" t="s">
        <v>458</v>
      </c>
    </row>
    <row r="226" spans="1:65" s="2" customFormat="1" ht="24.15" customHeight="1">
      <c r="A226" s="26"/>
      <c r="B226" s="144"/>
      <c r="C226" s="145" t="s">
        <v>315</v>
      </c>
      <c r="D226" s="145" t="s">
        <v>177</v>
      </c>
      <c r="E226" s="146" t="s">
        <v>459</v>
      </c>
      <c r="F226" s="147" t="s">
        <v>460</v>
      </c>
      <c r="G226" s="148" t="s">
        <v>231</v>
      </c>
      <c r="H226" s="149">
        <v>223.55</v>
      </c>
      <c r="I226" s="150">
        <v>20.75</v>
      </c>
      <c r="J226" s="150">
        <f>ROUND(I226*H226,2)</f>
        <v>4638.66</v>
      </c>
      <c r="K226" s="151"/>
      <c r="L226" s="27"/>
      <c r="M226" s="152" t="s">
        <v>1</v>
      </c>
      <c r="N226" s="153" t="s">
        <v>35</v>
      </c>
      <c r="O226" s="154">
        <v>0.21944</v>
      </c>
      <c r="P226" s="154">
        <f>O226*H226</f>
        <v>49.055812000000003</v>
      </c>
      <c r="Q226" s="154">
        <v>1.2255E-2</v>
      </c>
      <c r="R226" s="154">
        <f>Q226*H226</f>
        <v>2.7396052500000003</v>
      </c>
      <c r="S226" s="154">
        <v>0</v>
      </c>
      <c r="T226" s="155">
        <f>S226*H226</f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6" t="s">
        <v>205</v>
      </c>
      <c r="AT226" s="156" t="s">
        <v>177</v>
      </c>
      <c r="AU226" s="156" t="s">
        <v>182</v>
      </c>
      <c r="AY226" s="14" t="s">
        <v>175</v>
      </c>
      <c r="BE226" s="157">
        <f>IF(N226="základná",J226,0)</f>
        <v>0</v>
      </c>
      <c r="BF226" s="157">
        <f>IF(N226="znížená",J226,0)</f>
        <v>4638.66</v>
      </c>
      <c r="BG226" s="157">
        <f>IF(N226="zákl. prenesená",J226,0)</f>
        <v>0</v>
      </c>
      <c r="BH226" s="157">
        <f>IF(N226="zníž. prenesená",J226,0)</f>
        <v>0</v>
      </c>
      <c r="BI226" s="157">
        <f>IF(N226="nulová",J226,0)</f>
        <v>0</v>
      </c>
      <c r="BJ226" s="14" t="s">
        <v>182</v>
      </c>
      <c r="BK226" s="157">
        <f>ROUND(I226*H226,2)</f>
        <v>4638.66</v>
      </c>
      <c r="BL226" s="14" t="s">
        <v>205</v>
      </c>
      <c r="BM226" s="156" t="s">
        <v>461</v>
      </c>
    </row>
    <row r="227" spans="1:65" s="2" customFormat="1" ht="24.15" customHeight="1">
      <c r="A227" s="26"/>
      <c r="B227" s="144"/>
      <c r="C227" s="145" t="s">
        <v>318</v>
      </c>
      <c r="D227" s="145" t="s">
        <v>177</v>
      </c>
      <c r="E227" s="146" t="s">
        <v>462</v>
      </c>
      <c r="F227" s="147" t="s">
        <v>463</v>
      </c>
      <c r="G227" s="148" t="s">
        <v>464</v>
      </c>
      <c r="H227" s="149">
        <v>22.681999999999999</v>
      </c>
      <c r="I227" s="150">
        <v>2.7</v>
      </c>
      <c r="J227" s="150">
        <f>ROUND(I227*H227,2)</f>
        <v>61.24</v>
      </c>
      <c r="K227" s="151"/>
      <c r="L227" s="27"/>
      <c r="M227" s="152" t="s">
        <v>1</v>
      </c>
      <c r="N227" s="153" t="s">
        <v>35</v>
      </c>
      <c r="O227" s="154">
        <v>0</v>
      </c>
      <c r="P227" s="154">
        <f>O227*H227</f>
        <v>0</v>
      </c>
      <c r="Q227" s="154">
        <v>0</v>
      </c>
      <c r="R227" s="154">
        <f>Q227*H227</f>
        <v>0</v>
      </c>
      <c r="S227" s="154">
        <v>0</v>
      </c>
      <c r="T227" s="155">
        <f>S227*H227</f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6" t="s">
        <v>205</v>
      </c>
      <c r="AT227" s="156" t="s">
        <v>177</v>
      </c>
      <c r="AU227" s="156" t="s">
        <v>182</v>
      </c>
      <c r="AY227" s="14" t="s">
        <v>175</v>
      </c>
      <c r="BE227" s="157">
        <f>IF(N227="základná",J227,0)</f>
        <v>0</v>
      </c>
      <c r="BF227" s="157">
        <f>IF(N227="znížená",J227,0)</f>
        <v>61.24</v>
      </c>
      <c r="BG227" s="157">
        <f>IF(N227="zákl. prenesená",J227,0)</f>
        <v>0</v>
      </c>
      <c r="BH227" s="157">
        <f>IF(N227="zníž. prenesená",J227,0)</f>
        <v>0</v>
      </c>
      <c r="BI227" s="157">
        <f>IF(N227="nulová",J227,0)</f>
        <v>0</v>
      </c>
      <c r="BJ227" s="14" t="s">
        <v>182</v>
      </c>
      <c r="BK227" s="157">
        <f>ROUND(I227*H227,2)</f>
        <v>61.24</v>
      </c>
      <c r="BL227" s="14" t="s">
        <v>205</v>
      </c>
      <c r="BM227" s="156" t="s">
        <v>465</v>
      </c>
    </row>
    <row r="228" spans="1:65" s="12" customFormat="1" ht="22.8" customHeight="1">
      <c r="B228" s="132"/>
      <c r="D228" s="133" t="s">
        <v>68</v>
      </c>
      <c r="E228" s="142" t="s">
        <v>466</v>
      </c>
      <c r="F228" s="142" t="s">
        <v>467</v>
      </c>
      <c r="J228" s="143">
        <f>BK228</f>
        <v>2266.81</v>
      </c>
      <c r="L228" s="132"/>
      <c r="M228" s="136"/>
      <c r="N228" s="137"/>
      <c r="O228" s="137"/>
      <c r="P228" s="138">
        <f>SUM(P229:P230)</f>
        <v>160.6616142</v>
      </c>
      <c r="Q228" s="137"/>
      <c r="R228" s="138">
        <f>SUM(R229:R230)</f>
        <v>2.5180185599999998</v>
      </c>
      <c r="S228" s="137"/>
      <c r="T228" s="139">
        <f>SUM(T229:T230)</f>
        <v>0</v>
      </c>
      <c r="AR228" s="133" t="s">
        <v>182</v>
      </c>
      <c r="AT228" s="140" t="s">
        <v>68</v>
      </c>
      <c r="AU228" s="140" t="s">
        <v>77</v>
      </c>
      <c r="AY228" s="133" t="s">
        <v>175</v>
      </c>
      <c r="BK228" s="141">
        <f>SUM(BK229:BK230)</f>
        <v>2266.81</v>
      </c>
    </row>
    <row r="229" spans="1:65" s="2" customFormat="1" ht="33" customHeight="1">
      <c r="A229" s="26"/>
      <c r="B229" s="144"/>
      <c r="C229" s="145" t="s">
        <v>468</v>
      </c>
      <c r="D229" s="145" t="s">
        <v>177</v>
      </c>
      <c r="E229" s="146" t="s">
        <v>469</v>
      </c>
      <c r="F229" s="147" t="s">
        <v>470</v>
      </c>
      <c r="G229" s="148" t="s">
        <v>231</v>
      </c>
      <c r="H229" s="149">
        <v>179.04</v>
      </c>
      <c r="I229" s="150">
        <v>12.24</v>
      </c>
      <c r="J229" s="150">
        <f>ROUND(I229*H229,2)</f>
        <v>2191.4499999999998</v>
      </c>
      <c r="K229" s="151"/>
      <c r="L229" s="27"/>
      <c r="M229" s="152" t="s">
        <v>1</v>
      </c>
      <c r="N229" s="153" t="s">
        <v>35</v>
      </c>
      <c r="O229" s="154">
        <v>0.84518000000000004</v>
      </c>
      <c r="P229" s="154">
        <f>O229*H229</f>
        <v>151.3210272</v>
      </c>
      <c r="Q229" s="154">
        <v>1.4064E-2</v>
      </c>
      <c r="R229" s="154">
        <f>Q229*H229</f>
        <v>2.5180185599999998</v>
      </c>
      <c r="S229" s="154">
        <v>0</v>
      </c>
      <c r="T229" s="155">
        <f>S229*H229</f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6" t="s">
        <v>205</v>
      </c>
      <c r="AT229" s="156" t="s">
        <v>177</v>
      </c>
      <c r="AU229" s="156" t="s">
        <v>182</v>
      </c>
      <c r="AY229" s="14" t="s">
        <v>175</v>
      </c>
      <c r="BE229" s="157">
        <f>IF(N229="základná",J229,0)</f>
        <v>0</v>
      </c>
      <c r="BF229" s="157">
        <f>IF(N229="znížená",J229,0)</f>
        <v>2191.4499999999998</v>
      </c>
      <c r="BG229" s="157">
        <f>IF(N229="zákl. prenesená",J229,0)</f>
        <v>0</v>
      </c>
      <c r="BH229" s="157">
        <f>IF(N229="zníž. prenesená",J229,0)</f>
        <v>0</v>
      </c>
      <c r="BI229" s="157">
        <f>IF(N229="nulová",J229,0)</f>
        <v>0</v>
      </c>
      <c r="BJ229" s="14" t="s">
        <v>182</v>
      </c>
      <c r="BK229" s="157">
        <f>ROUND(I229*H229,2)</f>
        <v>2191.4499999999998</v>
      </c>
      <c r="BL229" s="14" t="s">
        <v>205</v>
      </c>
      <c r="BM229" s="156" t="s">
        <v>471</v>
      </c>
    </row>
    <row r="230" spans="1:65" s="2" customFormat="1" ht="24.15" customHeight="1">
      <c r="A230" s="26"/>
      <c r="B230" s="144"/>
      <c r="C230" s="145" t="s">
        <v>322</v>
      </c>
      <c r="D230" s="145" t="s">
        <v>177</v>
      </c>
      <c r="E230" s="146" t="s">
        <v>472</v>
      </c>
      <c r="F230" s="147" t="s">
        <v>473</v>
      </c>
      <c r="G230" s="148" t="s">
        <v>209</v>
      </c>
      <c r="H230" s="149">
        <v>2.5169999999999999</v>
      </c>
      <c r="I230" s="150">
        <v>29.94</v>
      </c>
      <c r="J230" s="150">
        <f>ROUND(I230*H230,2)</f>
        <v>75.36</v>
      </c>
      <c r="K230" s="151"/>
      <c r="L230" s="27"/>
      <c r="M230" s="152" t="s">
        <v>1</v>
      </c>
      <c r="N230" s="153" t="s">
        <v>35</v>
      </c>
      <c r="O230" s="154">
        <v>3.7109999999999999</v>
      </c>
      <c r="P230" s="154">
        <f>O230*H230</f>
        <v>9.3405869999999993</v>
      </c>
      <c r="Q230" s="154">
        <v>0</v>
      </c>
      <c r="R230" s="154">
        <f>Q230*H230</f>
        <v>0</v>
      </c>
      <c r="S230" s="154">
        <v>0</v>
      </c>
      <c r="T230" s="155">
        <f>S230*H230</f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6" t="s">
        <v>205</v>
      </c>
      <c r="AT230" s="156" t="s">
        <v>177</v>
      </c>
      <c r="AU230" s="156" t="s">
        <v>182</v>
      </c>
      <c r="AY230" s="14" t="s">
        <v>175</v>
      </c>
      <c r="BE230" s="157">
        <f>IF(N230="základná",J230,0)</f>
        <v>0</v>
      </c>
      <c r="BF230" s="157">
        <f>IF(N230="znížená",J230,0)</f>
        <v>75.36</v>
      </c>
      <c r="BG230" s="157">
        <f>IF(N230="zákl. prenesená",J230,0)</f>
        <v>0</v>
      </c>
      <c r="BH230" s="157">
        <f>IF(N230="zníž. prenesená",J230,0)</f>
        <v>0</v>
      </c>
      <c r="BI230" s="157">
        <f>IF(N230="nulová",J230,0)</f>
        <v>0</v>
      </c>
      <c r="BJ230" s="14" t="s">
        <v>182</v>
      </c>
      <c r="BK230" s="157">
        <f>ROUND(I230*H230,2)</f>
        <v>75.36</v>
      </c>
      <c r="BL230" s="14" t="s">
        <v>205</v>
      </c>
      <c r="BM230" s="156" t="s">
        <v>474</v>
      </c>
    </row>
    <row r="231" spans="1:65" s="12" customFormat="1" ht="22.8" customHeight="1">
      <c r="B231" s="132"/>
      <c r="D231" s="133" t="s">
        <v>68</v>
      </c>
      <c r="E231" s="142" t="s">
        <v>475</v>
      </c>
      <c r="F231" s="142" t="s">
        <v>476</v>
      </c>
      <c r="J231" s="143">
        <f>BK231</f>
        <v>1921.9</v>
      </c>
      <c r="L231" s="132"/>
      <c r="M231" s="136"/>
      <c r="N231" s="137"/>
      <c r="O231" s="137"/>
      <c r="P231" s="138">
        <f>SUM(P232:P237)</f>
        <v>116.45487100000003</v>
      </c>
      <c r="Q231" s="137"/>
      <c r="R231" s="138">
        <f>SUM(R232:R237)</f>
        <v>0.43999126300000002</v>
      </c>
      <c r="S231" s="137"/>
      <c r="T231" s="139">
        <f>SUM(T232:T237)</f>
        <v>0</v>
      </c>
      <c r="AR231" s="133" t="s">
        <v>182</v>
      </c>
      <c r="AT231" s="140" t="s">
        <v>68</v>
      </c>
      <c r="AU231" s="140" t="s">
        <v>77</v>
      </c>
      <c r="AY231" s="133" t="s">
        <v>175</v>
      </c>
      <c r="BK231" s="141">
        <f>SUM(BK232:BK237)</f>
        <v>1921.9</v>
      </c>
    </row>
    <row r="232" spans="1:65" s="2" customFormat="1" ht="37.799999999999997" customHeight="1">
      <c r="A232" s="26"/>
      <c r="B232" s="144"/>
      <c r="C232" s="145" t="s">
        <v>477</v>
      </c>
      <c r="D232" s="145" t="s">
        <v>177</v>
      </c>
      <c r="E232" s="146" t="s">
        <v>478</v>
      </c>
      <c r="F232" s="147" t="s">
        <v>479</v>
      </c>
      <c r="G232" s="148" t="s">
        <v>314</v>
      </c>
      <c r="H232" s="149">
        <v>29.55</v>
      </c>
      <c r="I232" s="150">
        <v>22.22</v>
      </c>
      <c r="J232" s="150">
        <f t="shared" ref="J232:J237" si="70">ROUND(I232*H232,2)</f>
        <v>656.6</v>
      </c>
      <c r="K232" s="151"/>
      <c r="L232" s="27"/>
      <c r="M232" s="152" t="s">
        <v>1</v>
      </c>
      <c r="N232" s="153" t="s">
        <v>35</v>
      </c>
      <c r="O232" s="154">
        <v>1.46482</v>
      </c>
      <c r="P232" s="154">
        <f t="shared" ref="P232:P237" si="71">O232*H232</f>
        <v>43.285431000000003</v>
      </c>
      <c r="Q232" s="154">
        <v>6.6302599999999998E-3</v>
      </c>
      <c r="R232" s="154">
        <f t="shared" ref="R232:R237" si="72">Q232*H232</f>
        <v>0.195924183</v>
      </c>
      <c r="S232" s="154">
        <v>0</v>
      </c>
      <c r="T232" s="155">
        <f t="shared" ref="T232:T237" si="73">S232*H232</f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6" t="s">
        <v>205</v>
      </c>
      <c r="AT232" s="156" t="s">
        <v>177</v>
      </c>
      <c r="AU232" s="156" t="s">
        <v>182</v>
      </c>
      <c r="AY232" s="14" t="s">
        <v>175</v>
      </c>
      <c r="BE232" s="157">
        <f t="shared" ref="BE232:BE237" si="74">IF(N232="základná",J232,0)</f>
        <v>0</v>
      </c>
      <c r="BF232" s="157">
        <f t="shared" ref="BF232:BF237" si="75">IF(N232="znížená",J232,0)</f>
        <v>656.6</v>
      </c>
      <c r="BG232" s="157">
        <f t="shared" ref="BG232:BG237" si="76">IF(N232="zákl. prenesená",J232,0)</f>
        <v>0</v>
      </c>
      <c r="BH232" s="157">
        <f t="shared" ref="BH232:BH237" si="77">IF(N232="zníž. prenesená",J232,0)</f>
        <v>0</v>
      </c>
      <c r="BI232" s="157">
        <f t="shared" ref="BI232:BI237" si="78">IF(N232="nulová",J232,0)</f>
        <v>0</v>
      </c>
      <c r="BJ232" s="14" t="s">
        <v>182</v>
      </c>
      <c r="BK232" s="157">
        <f t="shared" ref="BK232:BK237" si="79">ROUND(I232*H232,2)</f>
        <v>656.6</v>
      </c>
      <c r="BL232" s="14" t="s">
        <v>205</v>
      </c>
      <c r="BM232" s="156" t="s">
        <v>480</v>
      </c>
    </row>
    <row r="233" spans="1:65" s="2" customFormat="1" ht="24.15" customHeight="1">
      <c r="A233" s="26"/>
      <c r="B233" s="144"/>
      <c r="C233" s="145" t="s">
        <v>329</v>
      </c>
      <c r="D233" s="145" t="s">
        <v>177</v>
      </c>
      <c r="E233" s="146" t="s">
        <v>481</v>
      </c>
      <c r="F233" s="147" t="s">
        <v>482</v>
      </c>
      <c r="G233" s="148" t="s">
        <v>254</v>
      </c>
      <c r="H233" s="149">
        <v>4</v>
      </c>
      <c r="I233" s="150">
        <v>8.57</v>
      </c>
      <c r="J233" s="150">
        <f t="shared" si="70"/>
        <v>34.28</v>
      </c>
      <c r="K233" s="151"/>
      <c r="L233" s="27"/>
      <c r="M233" s="152" t="s">
        <v>1</v>
      </c>
      <c r="N233" s="153" t="s">
        <v>35</v>
      </c>
      <c r="O233" s="154">
        <v>0.59579000000000004</v>
      </c>
      <c r="P233" s="154">
        <f t="shared" si="71"/>
        <v>2.3831600000000002</v>
      </c>
      <c r="Q233" s="154">
        <v>1.7184800000000001E-3</v>
      </c>
      <c r="R233" s="154">
        <f t="shared" si="72"/>
        <v>6.8739200000000004E-3</v>
      </c>
      <c r="S233" s="154">
        <v>0</v>
      </c>
      <c r="T233" s="155">
        <f t="shared" si="73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56" t="s">
        <v>205</v>
      </c>
      <c r="AT233" s="156" t="s">
        <v>177</v>
      </c>
      <c r="AU233" s="156" t="s">
        <v>182</v>
      </c>
      <c r="AY233" s="14" t="s">
        <v>175</v>
      </c>
      <c r="BE233" s="157">
        <f t="shared" si="74"/>
        <v>0</v>
      </c>
      <c r="BF233" s="157">
        <f t="shared" si="75"/>
        <v>34.28</v>
      </c>
      <c r="BG233" s="157">
        <f t="shared" si="76"/>
        <v>0</v>
      </c>
      <c r="BH233" s="157">
        <f t="shared" si="77"/>
        <v>0</v>
      </c>
      <c r="BI233" s="157">
        <f t="shared" si="78"/>
        <v>0</v>
      </c>
      <c r="BJ233" s="14" t="s">
        <v>182</v>
      </c>
      <c r="BK233" s="157">
        <f t="shared" si="79"/>
        <v>34.28</v>
      </c>
      <c r="BL233" s="14" t="s">
        <v>205</v>
      </c>
      <c r="BM233" s="156" t="s">
        <v>483</v>
      </c>
    </row>
    <row r="234" spans="1:65" s="2" customFormat="1" ht="24.15" customHeight="1">
      <c r="A234" s="26"/>
      <c r="B234" s="144"/>
      <c r="C234" s="145" t="s">
        <v>484</v>
      </c>
      <c r="D234" s="145" t="s">
        <v>177</v>
      </c>
      <c r="E234" s="146" t="s">
        <v>485</v>
      </c>
      <c r="F234" s="147" t="s">
        <v>486</v>
      </c>
      <c r="G234" s="148" t="s">
        <v>314</v>
      </c>
      <c r="H234" s="149">
        <v>68</v>
      </c>
      <c r="I234" s="150">
        <v>13.77</v>
      </c>
      <c r="J234" s="150">
        <f t="shared" si="70"/>
        <v>936.36</v>
      </c>
      <c r="K234" s="151"/>
      <c r="L234" s="27"/>
      <c r="M234" s="152" t="s">
        <v>1</v>
      </c>
      <c r="N234" s="153" t="s">
        <v>35</v>
      </c>
      <c r="O234" s="154">
        <v>0.83045000000000002</v>
      </c>
      <c r="P234" s="154">
        <f t="shared" si="71"/>
        <v>56.470600000000005</v>
      </c>
      <c r="Q234" s="154">
        <v>2.84637E-3</v>
      </c>
      <c r="R234" s="154">
        <f t="shared" si="72"/>
        <v>0.19355316</v>
      </c>
      <c r="S234" s="154">
        <v>0</v>
      </c>
      <c r="T234" s="155">
        <f t="shared" si="73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6" t="s">
        <v>205</v>
      </c>
      <c r="AT234" s="156" t="s">
        <v>177</v>
      </c>
      <c r="AU234" s="156" t="s">
        <v>182</v>
      </c>
      <c r="AY234" s="14" t="s">
        <v>175</v>
      </c>
      <c r="BE234" s="157">
        <f t="shared" si="74"/>
        <v>0</v>
      </c>
      <c r="BF234" s="157">
        <f t="shared" si="75"/>
        <v>936.36</v>
      </c>
      <c r="BG234" s="157">
        <f t="shared" si="76"/>
        <v>0</v>
      </c>
      <c r="BH234" s="157">
        <f t="shared" si="77"/>
        <v>0</v>
      </c>
      <c r="BI234" s="157">
        <f t="shared" si="78"/>
        <v>0</v>
      </c>
      <c r="BJ234" s="14" t="s">
        <v>182</v>
      </c>
      <c r="BK234" s="157">
        <f t="shared" si="79"/>
        <v>936.36</v>
      </c>
      <c r="BL234" s="14" t="s">
        <v>205</v>
      </c>
      <c r="BM234" s="156" t="s">
        <v>487</v>
      </c>
    </row>
    <row r="235" spans="1:65" s="2" customFormat="1" ht="24.15" customHeight="1">
      <c r="A235" s="26"/>
      <c r="B235" s="144"/>
      <c r="C235" s="145" t="s">
        <v>332</v>
      </c>
      <c r="D235" s="145" t="s">
        <v>177</v>
      </c>
      <c r="E235" s="146" t="s">
        <v>488</v>
      </c>
      <c r="F235" s="147" t="s">
        <v>489</v>
      </c>
      <c r="G235" s="148" t="s">
        <v>314</v>
      </c>
      <c r="H235" s="149">
        <v>16</v>
      </c>
      <c r="I235" s="150">
        <v>13.12</v>
      </c>
      <c r="J235" s="150">
        <f t="shared" si="70"/>
        <v>209.92</v>
      </c>
      <c r="K235" s="151"/>
      <c r="L235" s="27"/>
      <c r="M235" s="152" t="s">
        <v>1</v>
      </c>
      <c r="N235" s="153" t="s">
        <v>35</v>
      </c>
      <c r="O235" s="154">
        <v>0.66042000000000001</v>
      </c>
      <c r="P235" s="154">
        <f t="shared" si="71"/>
        <v>10.56672</v>
      </c>
      <c r="Q235" s="154">
        <v>2.4424999999999998E-3</v>
      </c>
      <c r="R235" s="154">
        <f t="shared" si="72"/>
        <v>3.9079999999999997E-2</v>
      </c>
      <c r="S235" s="154">
        <v>0</v>
      </c>
      <c r="T235" s="155">
        <f t="shared" si="73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6" t="s">
        <v>205</v>
      </c>
      <c r="AT235" s="156" t="s">
        <v>177</v>
      </c>
      <c r="AU235" s="156" t="s">
        <v>182</v>
      </c>
      <c r="AY235" s="14" t="s">
        <v>175</v>
      </c>
      <c r="BE235" s="157">
        <f t="shared" si="74"/>
        <v>0</v>
      </c>
      <c r="BF235" s="157">
        <f t="shared" si="75"/>
        <v>209.92</v>
      </c>
      <c r="BG235" s="157">
        <f t="shared" si="76"/>
        <v>0</v>
      </c>
      <c r="BH235" s="157">
        <f t="shared" si="77"/>
        <v>0</v>
      </c>
      <c r="BI235" s="157">
        <f t="shared" si="78"/>
        <v>0</v>
      </c>
      <c r="BJ235" s="14" t="s">
        <v>182</v>
      </c>
      <c r="BK235" s="157">
        <f t="shared" si="79"/>
        <v>209.92</v>
      </c>
      <c r="BL235" s="14" t="s">
        <v>205</v>
      </c>
      <c r="BM235" s="156" t="s">
        <v>490</v>
      </c>
    </row>
    <row r="236" spans="1:65" s="2" customFormat="1" ht="24.15" customHeight="1">
      <c r="A236" s="26"/>
      <c r="B236" s="144"/>
      <c r="C236" s="145" t="s">
        <v>491</v>
      </c>
      <c r="D236" s="145" t="s">
        <v>177</v>
      </c>
      <c r="E236" s="146" t="s">
        <v>492</v>
      </c>
      <c r="F236" s="147" t="s">
        <v>493</v>
      </c>
      <c r="G236" s="148" t="s">
        <v>254</v>
      </c>
      <c r="H236" s="149">
        <v>4</v>
      </c>
      <c r="I236" s="150">
        <v>18.71</v>
      </c>
      <c r="J236" s="150">
        <f t="shared" si="70"/>
        <v>74.84</v>
      </c>
      <c r="K236" s="151"/>
      <c r="L236" s="27"/>
      <c r="M236" s="152" t="s">
        <v>1</v>
      </c>
      <c r="N236" s="153" t="s">
        <v>35</v>
      </c>
      <c r="O236" s="154">
        <v>0.65612000000000004</v>
      </c>
      <c r="P236" s="154">
        <f t="shared" si="71"/>
        <v>2.6244800000000001</v>
      </c>
      <c r="Q236" s="154">
        <v>1.14E-3</v>
      </c>
      <c r="R236" s="154">
        <f t="shared" si="72"/>
        <v>4.5599999999999998E-3</v>
      </c>
      <c r="S236" s="154">
        <v>0</v>
      </c>
      <c r="T236" s="155">
        <f t="shared" si="73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56" t="s">
        <v>205</v>
      </c>
      <c r="AT236" s="156" t="s">
        <v>177</v>
      </c>
      <c r="AU236" s="156" t="s">
        <v>182</v>
      </c>
      <c r="AY236" s="14" t="s">
        <v>175</v>
      </c>
      <c r="BE236" s="157">
        <f t="shared" si="74"/>
        <v>0</v>
      </c>
      <c r="BF236" s="157">
        <f t="shared" si="75"/>
        <v>74.84</v>
      </c>
      <c r="BG236" s="157">
        <f t="shared" si="76"/>
        <v>0</v>
      </c>
      <c r="BH236" s="157">
        <f t="shared" si="77"/>
        <v>0</v>
      </c>
      <c r="BI236" s="157">
        <f t="shared" si="78"/>
        <v>0</v>
      </c>
      <c r="BJ236" s="14" t="s">
        <v>182</v>
      </c>
      <c r="BK236" s="157">
        <f t="shared" si="79"/>
        <v>74.84</v>
      </c>
      <c r="BL236" s="14" t="s">
        <v>205</v>
      </c>
      <c r="BM236" s="156" t="s">
        <v>494</v>
      </c>
    </row>
    <row r="237" spans="1:65" s="2" customFormat="1" ht="24.15" customHeight="1">
      <c r="A237" s="26"/>
      <c r="B237" s="144"/>
      <c r="C237" s="145" t="s">
        <v>336</v>
      </c>
      <c r="D237" s="145" t="s">
        <v>177</v>
      </c>
      <c r="E237" s="146" t="s">
        <v>495</v>
      </c>
      <c r="F237" s="147" t="s">
        <v>496</v>
      </c>
      <c r="G237" s="148" t="s">
        <v>209</v>
      </c>
      <c r="H237" s="149">
        <v>0.251</v>
      </c>
      <c r="I237" s="150">
        <v>39.43</v>
      </c>
      <c r="J237" s="150">
        <f t="shared" si="70"/>
        <v>9.9</v>
      </c>
      <c r="K237" s="151"/>
      <c r="L237" s="27"/>
      <c r="M237" s="152" t="s">
        <v>1</v>
      </c>
      <c r="N237" s="153" t="s">
        <v>35</v>
      </c>
      <c r="O237" s="154">
        <v>4.4800000000000004</v>
      </c>
      <c r="P237" s="154">
        <f t="shared" si="71"/>
        <v>1.1244800000000001</v>
      </c>
      <c r="Q237" s="154">
        <v>0</v>
      </c>
      <c r="R237" s="154">
        <f t="shared" si="72"/>
        <v>0</v>
      </c>
      <c r="S237" s="154">
        <v>0</v>
      </c>
      <c r="T237" s="155">
        <f t="shared" si="73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6" t="s">
        <v>205</v>
      </c>
      <c r="AT237" s="156" t="s">
        <v>177</v>
      </c>
      <c r="AU237" s="156" t="s">
        <v>182</v>
      </c>
      <c r="AY237" s="14" t="s">
        <v>175</v>
      </c>
      <c r="BE237" s="157">
        <f t="shared" si="74"/>
        <v>0</v>
      </c>
      <c r="BF237" s="157">
        <f t="shared" si="75"/>
        <v>9.9</v>
      </c>
      <c r="BG237" s="157">
        <f t="shared" si="76"/>
        <v>0</v>
      </c>
      <c r="BH237" s="157">
        <f t="shared" si="77"/>
        <v>0</v>
      </c>
      <c r="BI237" s="157">
        <f t="shared" si="78"/>
        <v>0</v>
      </c>
      <c r="BJ237" s="14" t="s">
        <v>182</v>
      </c>
      <c r="BK237" s="157">
        <f t="shared" si="79"/>
        <v>9.9</v>
      </c>
      <c r="BL237" s="14" t="s">
        <v>205</v>
      </c>
      <c r="BM237" s="156" t="s">
        <v>497</v>
      </c>
    </row>
    <row r="238" spans="1:65" s="12" customFormat="1" ht="22.8" customHeight="1">
      <c r="B238" s="132"/>
      <c r="D238" s="133" t="s">
        <v>68</v>
      </c>
      <c r="E238" s="142" t="s">
        <v>498</v>
      </c>
      <c r="F238" s="142" t="s">
        <v>499</v>
      </c>
      <c r="J238" s="143">
        <f>BK238</f>
        <v>7237.73</v>
      </c>
      <c r="L238" s="132"/>
      <c r="M238" s="136"/>
      <c r="N238" s="137"/>
      <c r="O238" s="137"/>
      <c r="P238" s="138">
        <f>SUM(P239:P250)</f>
        <v>46.673649999999995</v>
      </c>
      <c r="Q238" s="137"/>
      <c r="R238" s="138">
        <f>SUM(R239:R250)</f>
        <v>27.432180000000006</v>
      </c>
      <c r="S238" s="137"/>
      <c r="T238" s="139">
        <f>SUM(T239:T250)</f>
        <v>0</v>
      </c>
      <c r="AR238" s="133" t="s">
        <v>182</v>
      </c>
      <c r="AT238" s="140" t="s">
        <v>68</v>
      </c>
      <c r="AU238" s="140" t="s">
        <v>77</v>
      </c>
      <c r="AY238" s="133" t="s">
        <v>175</v>
      </c>
      <c r="BK238" s="141">
        <f>SUM(BK239:BK250)</f>
        <v>7237.73</v>
      </c>
    </row>
    <row r="239" spans="1:65" s="2" customFormat="1" ht="24.15" customHeight="1">
      <c r="A239" s="26"/>
      <c r="B239" s="144"/>
      <c r="C239" s="145" t="s">
        <v>500</v>
      </c>
      <c r="D239" s="145" t="s">
        <v>177</v>
      </c>
      <c r="E239" s="146" t="s">
        <v>501</v>
      </c>
      <c r="F239" s="147" t="s">
        <v>502</v>
      </c>
      <c r="G239" s="148" t="s">
        <v>254</v>
      </c>
      <c r="H239" s="149">
        <v>3</v>
      </c>
      <c r="I239" s="150">
        <v>17.95</v>
      </c>
      <c r="J239" s="150">
        <f t="shared" ref="J239:J250" si="80">ROUND(I239*H239,2)</f>
        <v>53.85</v>
      </c>
      <c r="K239" s="151"/>
      <c r="L239" s="27"/>
      <c r="M239" s="152" t="s">
        <v>1</v>
      </c>
      <c r="N239" s="153" t="s">
        <v>35</v>
      </c>
      <c r="O239" s="154">
        <v>1.3286500000000001</v>
      </c>
      <c r="P239" s="154">
        <f t="shared" ref="P239:P250" si="81">O239*H239</f>
        <v>3.9859500000000003</v>
      </c>
      <c r="Q239" s="154">
        <v>1.1999999999999999E-3</v>
      </c>
      <c r="R239" s="154">
        <f t="shared" ref="R239:R250" si="82">Q239*H239</f>
        <v>3.5999999999999999E-3</v>
      </c>
      <c r="S239" s="154">
        <v>0</v>
      </c>
      <c r="T239" s="155">
        <f t="shared" ref="T239:T250" si="83">S239*H239</f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6" t="s">
        <v>205</v>
      </c>
      <c r="AT239" s="156" t="s">
        <v>177</v>
      </c>
      <c r="AU239" s="156" t="s">
        <v>182</v>
      </c>
      <c r="AY239" s="14" t="s">
        <v>175</v>
      </c>
      <c r="BE239" s="157">
        <f t="shared" ref="BE239:BE250" si="84">IF(N239="základná",J239,0)</f>
        <v>0</v>
      </c>
      <c r="BF239" s="157">
        <f t="shared" ref="BF239:BF250" si="85">IF(N239="znížená",J239,0)</f>
        <v>53.85</v>
      </c>
      <c r="BG239" s="157">
        <f t="shared" ref="BG239:BG250" si="86">IF(N239="zákl. prenesená",J239,0)</f>
        <v>0</v>
      </c>
      <c r="BH239" s="157">
        <f t="shared" ref="BH239:BH250" si="87">IF(N239="zníž. prenesená",J239,0)</f>
        <v>0</v>
      </c>
      <c r="BI239" s="157">
        <f t="shared" ref="BI239:BI250" si="88">IF(N239="nulová",J239,0)</f>
        <v>0</v>
      </c>
      <c r="BJ239" s="14" t="s">
        <v>182</v>
      </c>
      <c r="BK239" s="157">
        <f t="shared" ref="BK239:BK250" si="89">ROUND(I239*H239,2)</f>
        <v>53.85</v>
      </c>
      <c r="BL239" s="14" t="s">
        <v>205</v>
      </c>
      <c r="BM239" s="156" t="s">
        <v>503</v>
      </c>
    </row>
    <row r="240" spans="1:65" s="2" customFormat="1" ht="24.15" customHeight="1">
      <c r="A240" s="26"/>
      <c r="B240" s="144"/>
      <c r="C240" s="158" t="s">
        <v>339</v>
      </c>
      <c r="D240" s="158" t="s">
        <v>285</v>
      </c>
      <c r="E240" s="159" t="s">
        <v>504</v>
      </c>
      <c r="F240" s="160" t="s">
        <v>505</v>
      </c>
      <c r="G240" s="161" t="s">
        <v>254</v>
      </c>
      <c r="H240" s="162">
        <v>3</v>
      </c>
      <c r="I240" s="163">
        <v>464.24</v>
      </c>
      <c r="J240" s="163">
        <f t="shared" si="80"/>
        <v>1392.72</v>
      </c>
      <c r="K240" s="164"/>
      <c r="L240" s="165"/>
      <c r="M240" s="166" t="s">
        <v>1</v>
      </c>
      <c r="N240" s="167" t="s">
        <v>35</v>
      </c>
      <c r="O240" s="154">
        <v>0</v>
      </c>
      <c r="P240" s="154">
        <f t="shared" si="81"/>
        <v>0</v>
      </c>
      <c r="Q240" s="154">
        <v>3.7999999999999999E-2</v>
      </c>
      <c r="R240" s="154">
        <f t="shared" si="82"/>
        <v>0.11399999999999999</v>
      </c>
      <c r="S240" s="154">
        <v>0</v>
      </c>
      <c r="T240" s="155">
        <f t="shared" si="83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6" t="s">
        <v>235</v>
      </c>
      <c r="AT240" s="156" t="s">
        <v>285</v>
      </c>
      <c r="AU240" s="156" t="s">
        <v>182</v>
      </c>
      <c r="AY240" s="14" t="s">
        <v>175</v>
      </c>
      <c r="BE240" s="157">
        <f t="shared" si="84"/>
        <v>0</v>
      </c>
      <c r="BF240" s="157">
        <f t="shared" si="85"/>
        <v>1392.72</v>
      </c>
      <c r="BG240" s="157">
        <f t="shared" si="86"/>
        <v>0</v>
      </c>
      <c r="BH240" s="157">
        <f t="shared" si="87"/>
        <v>0</v>
      </c>
      <c r="BI240" s="157">
        <f t="shared" si="88"/>
        <v>0</v>
      </c>
      <c r="BJ240" s="14" t="s">
        <v>182</v>
      </c>
      <c r="BK240" s="157">
        <f t="shared" si="89"/>
        <v>1392.72</v>
      </c>
      <c r="BL240" s="14" t="s">
        <v>205</v>
      </c>
      <c r="BM240" s="156" t="s">
        <v>506</v>
      </c>
    </row>
    <row r="241" spans="1:65" s="2" customFormat="1" ht="16.5" customHeight="1">
      <c r="A241" s="26"/>
      <c r="B241" s="144"/>
      <c r="C241" s="145" t="s">
        <v>507</v>
      </c>
      <c r="D241" s="145" t="s">
        <v>177</v>
      </c>
      <c r="E241" s="146" t="s">
        <v>508</v>
      </c>
      <c r="F241" s="147" t="s">
        <v>509</v>
      </c>
      <c r="G241" s="148" t="s">
        <v>254</v>
      </c>
      <c r="H241" s="149">
        <v>10</v>
      </c>
      <c r="I241" s="150">
        <v>11.72</v>
      </c>
      <c r="J241" s="150">
        <f t="shared" si="80"/>
        <v>117.2</v>
      </c>
      <c r="K241" s="151"/>
      <c r="L241" s="27"/>
      <c r="M241" s="152" t="s">
        <v>1</v>
      </c>
      <c r="N241" s="153" t="s">
        <v>35</v>
      </c>
      <c r="O241" s="154">
        <v>1.2250099999999999</v>
      </c>
      <c r="P241" s="154">
        <f t="shared" si="81"/>
        <v>12.2501</v>
      </c>
      <c r="Q241" s="154">
        <v>0</v>
      </c>
      <c r="R241" s="154">
        <f t="shared" si="82"/>
        <v>0</v>
      </c>
      <c r="S241" s="154">
        <v>0</v>
      </c>
      <c r="T241" s="155">
        <f t="shared" si="83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6" t="s">
        <v>205</v>
      </c>
      <c r="AT241" s="156" t="s">
        <v>177</v>
      </c>
      <c r="AU241" s="156" t="s">
        <v>182</v>
      </c>
      <c r="AY241" s="14" t="s">
        <v>175</v>
      </c>
      <c r="BE241" s="157">
        <f t="shared" si="84"/>
        <v>0</v>
      </c>
      <c r="BF241" s="157">
        <f t="shared" si="85"/>
        <v>117.2</v>
      </c>
      <c r="BG241" s="157">
        <f t="shared" si="86"/>
        <v>0</v>
      </c>
      <c r="BH241" s="157">
        <f t="shared" si="87"/>
        <v>0</v>
      </c>
      <c r="BI241" s="157">
        <f t="shared" si="88"/>
        <v>0</v>
      </c>
      <c r="BJ241" s="14" t="s">
        <v>182</v>
      </c>
      <c r="BK241" s="157">
        <f t="shared" si="89"/>
        <v>117.2</v>
      </c>
      <c r="BL241" s="14" t="s">
        <v>205</v>
      </c>
      <c r="BM241" s="156" t="s">
        <v>510</v>
      </c>
    </row>
    <row r="242" spans="1:65" s="2" customFormat="1" ht="24.15" customHeight="1">
      <c r="A242" s="26"/>
      <c r="B242" s="144"/>
      <c r="C242" s="145" t="s">
        <v>343</v>
      </c>
      <c r="D242" s="145" t="s">
        <v>177</v>
      </c>
      <c r="E242" s="146" t="s">
        <v>511</v>
      </c>
      <c r="F242" s="147" t="s">
        <v>512</v>
      </c>
      <c r="G242" s="148" t="s">
        <v>513</v>
      </c>
      <c r="H242" s="149">
        <v>10</v>
      </c>
      <c r="I242" s="150">
        <v>33.14</v>
      </c>
      <c r="J242" s="150">
        <f t="shared" si="80"/>
        <v>331.4</v>
      </c>
      <c r="K242" s="151"/>
      <c r="L242" s="27"/>
      <c r="M242" s="152" t="s">
        <v>1</v>
      </c>
      <c r="N242" s="153" t="s">
        <v>35</v>
      </c>
      <c r="O242" s="154">
        <v>3.0437599999999998</v>
      </c>
      <c r="P242" s="154">
        <f t="shared" si="81"/>
        <v>30.437599999999996</v>
      </c>
      <c r="Q242" s="154">
        <v>4.5399999999999998E-4</v>
      </c>
      <c r="R242" s="154">
        <f t="shared" si="82"/>
        <v>4.5399999999999998E-3</v>
      </c>
      <c r="S242" s="154">
        <v>0</v>
      </c>
      <c r="T242" s="155">
        <f t="shared" si="83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56" t="s">
        <v>205</v>
      </c>
      <c r="AT242" s="156" t="s">
        <v>177</v>
      </c>
      <c r="AU242" s="156" t="s">
        <v>182</v>
      </c>
      <c r="AY242" s="14" t="s">
        <v>175</v>
      </c>
      <c r="BE242" s="157">
        <f t="shared" si="84"/>
        <v>0</v>
      </c>
      <c r="BF242" s="157">
        <f t="shared" si="85"/>
        <v>331.4</v>
      </c>
      <c r="BG242" s="157">
        <f t="shared" si="86"/>
        <v>0</v>
      </c>
      <c r="BH242" s="157">
        <f t="shared" si="87"/>
        <v>0</v>
      </c>
      <c r="BI242" s="157">
        <f t="shared" si="88"/>
        <v>0</v>
      </c>
      <c r="BJ242" s="14" t="s">
        <v>182</v>
      </c>
      <c r="BK242" s="157">
        <f t="shared" si="89"/>
        <v>331.4</v>
      </c>
      <c r="BL242" s="14" t="s">
        <v>205</v>
      </c>
      <c r="BM242" s="156" t="s">
        <v>514</v>
      </c>
    </row>
    <row r="243" spans="1:65" s="2" customFormat="1" ht="24.15" customHeight="1">
      <c r="A243" s="26"/>
      <c r="B243" s="144"/>
      <c r="C243" s="158" t="s">
        <v>515</v>
      </c>
      <c r="D243" s="158" t="s">
        <v>285</v>
      </c>
      <c r="E243" s="159" t="s">
        <v>516</v>
      </c>
      <c r="F243" s="160" t="s">
        <v>517</v>
      </c>
      <c r="G243" s="161" t="s">
        <v>513</v>
      </c>
      <c r="H243" s="162">
        <v>10</v>
      </c>
      <c r="I243" s="163">
        <v>89.76</v>
      </c>
      <c r="J243" s="163">
        <f t="shared" si="80"/>
        <v>897.6</v>
      </c>
      <c r="K243" s="164"/>
      <c r="L243" s="165"/>
      <c r="M243" s="166" t="s">
        <v>1</v>
      </c>
      <c r="N243" s="167" t="s">
        <v>35</v>
      </c>
      <c r="O243" s="154">
        <v>0</v>
      </c>
      <c r="P243" s="154">
        <f t="shared" si="81"/>
        <v>0</v>
      </c>
      <c r="Q243" s="154">
        <v>2.6280000000000001</v>
      </c>
      <c r="R243" s="154">
        <f t="shared" si="82"/>
        <v>26.28</v>
      </c>
      <c r="S243" s="154">
        <v>0</v>
      </c>
      <c r="T243" s="155">
        <f t="shared" si="83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6" t="s">
        <v>235</v>
      </c>
      <c r="AT243" s="156" t="s">
        <v>285</v>
      </c>
      <c r="AU243" s="156" t="s">
        <v>182</v>
      </c>
      <c r="AY243" s="14" t="s">
        <v>175</v>
      </c>
      <c r="BE243" s="157">
        <f t="shared" si="84"/>
        <v>0</v>
      </c>
      <c r="BF243" s="157">
        <f t="shared" si="85"/>
        <v>897.6</v>
      </c>
      <c r="BG243" s="157">
        <f t="shared" si="86"/>
        <v>0</v>
      </c>
      <c r="BH243" s="157">
        <f t="shared" si="87"/>
        <v>0</v>
      </c>
      <c r="BI243" s="157">
        <f t="shared" si="88"/>
        <v>0</v>
      </c>
      <c r="BJ243" s="14" t="s">
        <v>182</v>
      </c>
      <c r="BK243" s="157">
        <f t="shared" si="89"/>
        <v>897.6</v>
      </c>
      <c r="BL243" s="14" t="s">
        <v>205</v>
      </c>
      <c r="BM243" s="156" t="s">
        <v>518</v>
      </c>
    </row>
    <row r="244" spans="1:65" s="2" customFormat="1" ht="24.15" customHeight="1">
      <c r="A244" s="26"/>
      <c r="B244" s="144"/>
      <c r="C244" s="158" t="s">
        <v>347</v>
      </c>
      <c r="D244" s="158" t="s">
        <v>285</v>
      </c>
      <c r="E244" s="159" t="s">
        <v>519</v>
      </c>
      <c r="F244" s="160" t="s">
        <v>520</v>
      </c>
      <c r="G244" s="161" t="s">
        <v>513</v>
      </c>
      <c r="H244" s="162">
        <v>10</v>
      </c>
      <c r="I244" s="163">
        <v>56.35</v>
      </c>
      <c r="J244" s="163">
        <f t="shared" si="80"/>
        <v>563.5</v>
      </c>
      <c r="K244" s="164"/>
      <c r="L244" s="165"/>
      <c r="M244" s="166" t="s">
        <v>1</v>
      </c>
      <c r="N244" s="167" t="s">
        <v>35</v>
      </c>
      <c r="O244" s="154">
        <v>0</v>
      </c>
      <c r="P244" s="154">
        <f t="shared" si="81"/>
        <v>0</v>
      </c>
      <c r="Q244" s="154">
        <v>2.5000000000000001E-2</v>
      </c>
      <c r="R244" s="154">
        <f t="shared" si="82"/>
        <v>0.25</v>
      </c>
      <c r="S244" s="154">
        <v>0</v>
      </c>
      <c r="T244" s="155">
        <f t="shared" si="83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56" t="s">
        <v>235</v>
      </c>
      <c r="AT244" s="156" t="s">
        <v>285</v>
      </c>
      <c r="AU244" s="156" t="s">
        <v>182</v>
      </c>
      <c r="AY244" s="14" t="s">
        <v>175</v>
      </c>
      <c r="BE244" s="157">
        <f t="shared" si="84"/>
        <v>0</v>
      </c>
      <c r="BF244" s="157">
        <f t="shared" si="85"/>
        <v>563.5</v>
      </c>
      <c r="BG244" s="157">
        <f t="shared" si="86"/>
        <v>0</v>
      </c>
      <c r="BH244" s="157">
        <f t="shared" si="87"/>
        <v>0</v>
      </c>
      <c r="BI244" s="157">
        <f t="shared" si="88"/>
        <v>0</v>
      </c>
      <c r="BJ244" s="14" t="s">
        <v>182</v>
      </c>
      <c r="BK244" s="157">
        <f t="shared" si="89"/>
        <v>563.5</v>
      </c>
      <c r="BL244" s="14" t="s">
        <v>205</v>
      </c>
      <c r="BM244" s="156" t="s">
        <v>521</v>
      </c>
    </row>
    <row r="245" spans="1:65" s="2" customFormat="1" ht="16.5" customHeight="1">
      <c r="A245" s="26"/>
      <c r="B245" s="144"/>
      <c r="C245" s="145" t="s">
        <v>522</v>
      </c>
      <c r="D245" s="145" t="s">
        <v>177</v>
      </c>
      <c r="E245" s="146" t="s">
        <v>523</v>
      </c>
      <c r="F245" s="147" t="s">
        <v>524</v>
      </c>
      <c r="G245" s="148" t="s">
        <v>231</v>
      </c>
      <c r="H245" s="149">
        <v>24.33</v>
      </c>
      <c r="I245" s="150">
        <v>17.28</v>
      </c>
      <c r="J245" s="150">
        <f t="shared" si="80"/>
        <v>420.42</v>
      </c>
      <c r="K245" s="151"/>
      <c r="L245" s="27"/>
      <c r="M245" s="152" t="s">
        <v>1</v>
      </c>
      <c r="N245" s="153" t="s">
        <v>35</v>
      </c>
      <c r="O245" s="154">
        <v>0</v>
      </c>
      <c r="P245" s="154">
        <f t="shared" si="81"/>
        <v>0</v>
      </c>
      <c r="Q245" s="154">
        <v>1.8002466091245401E-4</v>
      </c>
      <c r="R245" s="154">
        <f t="shared" si="82"/>
        <v>4.3800000000000054E-3</v>
      </c>
      <c r="S245" s="154">
        <v>0</v>
      </c>
      <c r="T245" s="155">
        <f t="shared" si="83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56" t="s">
        <v>205</v>
      </c>
      <c r="AT245" s="156" t="s">
        <v>177</v>
      </c>
      <c r="AU245" s="156" t="s">
        <v>182</v>
      </c>
      <c r="AY245" s="14" t="s">
        <v>175</v>
      </c>
      <c r="BE245" s="157">
        <f t="shared" si="84"/>
        <v>0</v>
      </c>
      <c r="BF245" s="157">
        <f t="shared" si="85"/>
        <v>420.42</v>
      </c>
      <c r="BG245" s="157">
        <f t="shared" si="86"/>
        <v>0</v>
      </c>
      <c r="BH245" s="157">
        <f t="shared" si="87"/>
        <v>0</v>
      </c>
      <c r="BI245" s="157">
        <f t="shared" si="88"/>
        <v>0</v>
      </c>
      <c r="BJ245" s="14" t="s">
        <v>182</v>
      </c>
      <c r="BK245" s="157">
        <f t="shared" si="89"/>
        <v>420.42</v>
      </c>
      <c r="BL245" s="14" t="s">
        <v>205</v>
      </c>
      <c r="BM245" s="156" t="s">
        <v>525</v>
      </c>
    </row>
    <row r="246" spans="1:65" s="2" customFormat="1" ht="37.799999999999997" customHeight="1">
      <c r="A246" s="26"/>
      <c r="B246" s="144"/>
      <c r="C246" s="158" t="s">
        <v>351</v>
      </c>
      <c r="D246" s="158" t="s">
        <v>285</v>
      </c>
      <c r="E246" s="159" t="s">
        <v>526</v>
      </c>
      <c r="F246" s="160" t="s">
        <v>527</v>
      </c>
      <c r="G246" s="161" t="s">
        <v>254</v>
      </c>
      <c r="H246" s="162">
        <v>2</v>
      </c>
      <c r="I246" s="163">
        <v>97.84</v>
      </c>
      <c r="J246" s="163">
        <f t="shared" si="80"/>
        <v>195.68</v>
      </c>
      <c r="K246" s="164"/>
      <c r="L246" s="165"/>
      <c r="M246" s="166" t="s">
        <v>1</v>
      </c>
      <c r="N246" s="167" t="s">
        <v>35</v>
      </c>
      <c r="O246" s="154">
        <v>0</v>
      </c>
      <c r="P246" s="154">
        <f t="shared" si="81"/>
        <v>0</v>
      </c>
      <c r="Q246" s="154">
        <v>6.6000000000000003E-2</v>
      </c>
      <c r="R246" s="154">
        <f t="shared" si="82"/>
        <v>0.13200000000000001</v>
      </c>
      <c r="S246" s="154">
        <v>0</v>
      </c>
      <c r="T246" s="155">
        <f t="shared" si="83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56" t="s">
        <v>235</v>
      </c>
      <c r="AT246" s="156" t="s">
        <v>285</v>
      </c>
      <c r="AU246" s="156" t="s">
        <v>182</v>
      </c>
      <c r="AY246" s="14" t="s">
        <v>175</v>
      </c>
      <c r="BE246" s="157">
        <f t="shared" si="84"/>
        <v>0</v>
      </c>
      <c r="BF246" s="157">
        <f t="shared" si="85"/>
        <v>195.68</v>
      </c>
      <c r="BG246" s="157">
        <f t="shared" si="86"/>
        <v>0</v>
      </c>
      <c r="BH246" s="157">
        <f t="shared" si="87"/>
        <v>0</v>
      </c>
      <c r="BI246" s="157">
        <f t="shared" si="88"/>
        <v>0</v>
      </c>
      <c r="BJ246" s="14" t="s">
        <v>182</v>
      </c>
      <c r="BK246" s="157">
        <f t="shared" si="89"/>
        <v>195.68</v>
      </c>
      <c r="BL246" s="14" t="s">
        <v>205</v>
      </c>
      <c r="BM246" s="156" t="s">
        <v>528</v>
      </c>
    </row>
    <row r="247" spans="1:65" s="2" customFormat="1" ht="37.799999999999997" customHeight="1">
      <c r="A247" s="26"/>
      <c r="B247" s="144"/>
      <c r="C247" s="158" t="s">
        <v>529</v>
      </c>
      <c r="D247" s="158" t="s">
        <v>285</v>
      </c>
      <c r="E247" s="159" t="s">
        <v>530</v>
      </c>
      <c r="F247" s="160" t="s">
        <v>531</v>
      </c>
      <c r="G247" s="161" t="s">
        <v>254</v>
      </c>
      <c r="H247" s="162">
        <v>3</v>
      </c>
      <c r="I247" s="163">
        <v>309.77999999999997</v>
      </c>
      <c r="J247" s="163">
        <f t="shared" si="80"/>
        <v>929.34</v>
      </c>
      <c r="K247" s="164"/>
      <c r="L247" s="165"/>
      <c r="M247" s="166" t="s">
        <v>1</v>
      </c>
      <c r="N247" s="167" t="s">
        <v>35</v>
      </c>
      <c r="O247" s="154">
        <v>0</v>
      </c>
      <c r="P247" s="154">
        <f t="shared" si="81"/>
        <v>0</v>
      </c>
      <c r="Q247" s="154">
        <v>0.11</v>
      </c>
      <c r="R247" s="154">
        <f t="shared" si="82"/>
        <v>0.33</v>
      </c>
      <c r="S247" s="154">
        <v>0</v>
      </c>
      <c r="T247" s="155">
        <f t="shared" si="83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56" t="s">
        <v>235</v>
      </c>
      <c r="AT247" s="156" t="s">
        <v>285</v>
      </c>
      <c r="AU247" s="156" t="s">
        <v>182</v>
      </c>
      <c r="AY247" s="14" t="s">
        <v>175</v>
      </c>
      <c r="BE247" s="157">
        <f t="shared" si="84"/>
        <v>0</v>
      </c>
      <c r="BF247" s="157">
        <f t="shared" si="85"/>
        <v>929.34</v>
      </c>
      <c r="BG247" s="157">
        <f t="shared" si="86"/>
        <v>0</v>
      </c>
      <c r="BH247" s="157">
        <f t="shared" si="87"/>
        <v>0</v>
      </c>
      <c r="BI247" s="157">
        <f t="shared" si="88"/>
        <v>0</v>
      </c>
      <c r="BJ247" s="14" t="s">
        <v>182</v>
      </c>
      <c r="BK247" s="157">
        <f t="shared" si="89"/>
        <v>929.34</v>
      </c>
      <c r="BL247" s="14" t="s">
        <v>205</v>
      </c>
      <c r="BM247" s="156" t="s">
        <v>532</v>
      </c>
    </row>
    <row r="248" spans="1:65" s="2" customFormat="1" ht="37.799999999999997" customHeight="1">
      <c r="A248" s="26"/>
      <c r="B248" s="144"/>
      <c r="C248" s="158" t="s">
        <v>354</v>
      </c>
      <c r="D248" s="158" t="s">
        <v>285</v>
      </c>
      <c r="E248" s="159" t="s">
        <v>533</v>
      </c>
      <c r="F248" s="160" t="s">
        <v>534</v>
      </c>
      <c r="G248" s="161" t="s">
        <v>254</v>
      </c>
      <c r="H248" s="162">
        <v>6</v>
      </c>
      <c r="I248" s="163">
        <v>259.68</v>
      </c>
      <c r="J248" s="163">
        <f t="shared" si="80"/>
        <v>1558.08</v>
      </c>
      <c r="K248" s="164"/>
      <c r="L248" s="165"/>
      <c r="M248" s="166" t="s">
        <v>1</v>
      </c>
      <c r="N248" s="167" t="s">
        <v>35</v>
      </c>
      <c r="O248" s="154">
        <v>0</v>
      </c>
      <c r="P248" s="154">
        <f t="shared" si="81"/>
        <v>0</v>
      </c>
      <c r="Q248" s="154">
        <v>5.1999999999999998E-2</v>
      </c>
      <c r="R248" s="154">
        <f t="shared" si="82"/>
        <v>0.312</v>
      </c>
      <c r="S248" s="154">
        <v>0</v>
      </c>
      <c r="T248" s="155">
        <f t="shared" si="83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56" t="s">
        <v>235</v>
      </c>
      <c r="AT248" s="156" t="s">
        <v>285</v>
      </c>
      <c r="AU248" s="156" t="s">
        <v>182</v>
      </c>
      <c r="AY248" s="14" t="s">
        <v>175</v>
      </c>
      <c r="BE248" s="157">
        <f t="shared" si="84"/>
        <v>0</v>
      </c>
      <c r="BF248" s="157">
        <f t="shared" si="85"/>
        <v>1558.08</v>
      </c>
      <c r="BG248" s="157">
        <f t="shared" si="86"/>
        <v>0</v>
      </c>
      <c r="BH248" s="157">
        <f t="shared" si="87"/>
        <v>0</v>
      </c>
      <c r="BI248" s="157">
        <f t="shared" si="88"/>
        <v>0</v>
      </c>
      <c r="BJ248" s="14" t="s">
        <v>182</v>
      </c>
      <c r="BK248" s="157">
        <f t="shared" si="89"/>
        <v>1558.08</v>
      </c>
      <c r="BL248" s="14" t="s">
        <v>205</v>
      </c>
      <c r="BM248" s="156" t="s">
        <v>535</v>
      </c>
    </row>
    <row r="249" spans="1:65" s="2" customFormat="1" ht="21.75" customHeight="1">
      <c r="A249" s="26"/>
      <c r="B249" s="144"/>
      <c r="C249" s="145" t="s">
        <v>536</v>
      </c>
      <c r="D249" s="145" t="s">
        <v>177</v>
      </c>
      <c r="E249" s="146" t="s">
        <v>537</v>
      </c>
      <c r="F249" s="147" t="s">
        <v>538</v>
      </c>
      <c r="G249" s="148" t="s">
        <v>231</v>
      </c>
      <c r="H249" s="149">
        <v>3.96</v>
      </c>
      <c r="I249" s="150">
        <v>19.559999999999999</v>
      </c>
      <c r="J249" s="150">
        <f t="shared" si="80"/>
        <v>77.459999999999994</v>
      </c>
      <c r="K249" s="151"/>
      <c r="L249" s="27"/>
      <c r="M249" s="152" t="s">
        <v>1</v>
      </c>
      <c r="N249" s="153" t="s">
        <v>35</v>
      </c>
      <c r="O249" s="154">
        <v>0</v>
      </c>
      <c r="P249" s="154">
        <f t="shared" si="81"/>
        <v>0</v>
      </c>
      <c r="Q249" s="154">
        <v>4.19191919191919E-4</v>
      </c>
      <c r="R249" s="154">
        <f t="shared" si="82"/>
        <v>1.6599999999999991E-3</v>
      </c>
      <c r="S249" s="154">
        <v>0</v>
      </c>
      <c r="T249" s="155">
        <f t="shared" si="83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56" t="s">
        <v>205</v>
      </c>
      <c r="AT249" s="156" t="s">
        <v>177</v>
      </c>
      <c r="AU249" s="156" t="s">
        <v>182</v>
      </c>
      <c r="AY249" s="14" t="s">
        <v>175</v>
      </c>
      <c r="BE249" s="157">
        <f t="shared" si="84"/>
        <v>0</v>
      </c>
      <c r="BF249" s="157">
        <f t="shared" si="85"/>
        <v>77.459999999999994</v>
      </c>
      <c r="BG249" s="157">
        <f t="shared" si="86"/>
        <v>0</v>
      </c>
      <c r="BH249" s="157">
        <f t="shared" si="87"/>
        <v>0</v>
      </c>
      <c r="BI249" s="157">
        <f t="shared" si="88"/>
        <v>0</v>
      </c>
      <c r="BJ249" s="14" t="s">
        <v>182</v>
      </c>
      <c r="BK249" s="157">
        <f t="shared" si="89"/>
        <v>77.459999999999994</v>
      </c>
      <c r="BL249" s="14" t="s">
        <v>205</v>
      </c>
      <c r="BM249" s="156" t="s">
        <v>539</v>
      </c>
    </row>
    <row r="250" spans="1:65" s="2" customFormat="1" ht="24.15" customHeight="1">
      <c r="A250" s="26"/>
      <c r="B250" s="144"/>
      <c r="C250" s="158" t="s">
        <v>360</v>
      </c>
      <c r="D250" s="158" t="s">
        <v>285</v>
      </c>
      <c r="E250" s="159" t="s">
        <v>540</v>
      </c>
      <c r="F250" s="160" t="s">
        <v>541</v>
      </c>
      <c r="G250" s="161" t="s">
        <v>254</v>
      </c>
      <c r="H250" s="162">
        <v>1</v>
      </c>
      <c r="I250" s="163">
        <v>700.48</v>
      </c>
      <c r="J250" s="163">
        <f t="shared" si="80"/>
        <v>700.48</v>
      </c>
      <c r="K250" s="164"/>
      <c r="L250" s="165"/>
      <c r="M250" s="166" t="s">
        <v>1</v>
      </c>
      <c r="N250" s="167" t="s">
        <v>35</v>
      </c>
      <c r="O250" s="154">
        <v>0</v>
      </c>
      <c r="P250" s="154">
        <f t="shared" si="81"/>
        <v>0</v>
      </c>
      <c r="Q250" s="154">
        <v>0</v>
      </c>
      <c r="R250" s="154">
        <f t="shared" si="82"/>
        <v>0</v>
      </c>
      <c r="S250" s="154">
        <v>0</v>
      </c>
      <c r="T250" s="155">
        <f t="shared" si="83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56" t="s">
        <v>235</v>
      </c>
      <c r="AT250" s="156" t="s">
        <v>285</v>
      </c>
      <c r="AU250" s="156" t="s">
        <v>182</v>
      </c>
      <c r="AY250" s="14" t="s">
        <v>175</v>
      </c>
      <c r="BE250" s="157">
        <f t="shared" si="84"/>
        <v>0</v>
      </c>
      <c r="BF250" s="157">
        <f t="shared" si="85"/>
        <v>700.48</v>
      </c>
      <c r="BG250" s="157">
        <f t="shared" si="86"/>
        <v>0</v>
      </c>
      <c r="BH250" s="157">
        <f t="shared" si="87"/>
        <v>0</v>
      </c>
      <c r="BI250" s="157">
        <f t="shared" si="88"/>
        <v>0</v>
      </c>
      <c r="BJ250" s="14" t="s">
        <v>182</v>
      </c>
      <c r="BK250" s="157">
        <f t="shared" si="89"/>
        <v>700.48</v>
      </c>
      <c r="BL250" s="14" t="s">
        <v>205</v>
      </c>
      <c r="BM250" s="156" t="s">
        <v>542</v>
      </c>
    </row>
    <row r="251" spans="1:65" s="12" customFormat="1" ht="22.8" customHeight="1">
      <c r="B251" s="132"/>
      <c r="D251" s="133" t="s">
        <v>68</v>
      </c>
      <c r="E251" s="142" t="s">
        <v>543</v>
      </c>
      <c r="F251" s="142" t="s">
        <v>544</v>
      </c>
      <c r="J251" s="143">
        <f>BK251</f>
        <v>306.63</v>
      </c>
      <c r="L251" s="132"/>
      <c r="M251" s="136"/>
      <c r="N251" s="137"/>
      <c r="O251" s="137"/>
      <c r="P251" s="138">
        <f>P252</f>
        <v>31.960376000000004</v>
      </c>
      <c r="Q251" s="137"/>
      <c r="R251" s="138">
        <f>R252</f>
        <v>3.6396800000000005E-4</v>
      </c>
      <c r="S251" s="137"/>
      <c r="T251" s="139">
        <f>T252</f>
        <v>0</v>
      </c>
      <c r="AR251" s="133" t="s">
        <v>182</v>
      </c>
      <c r="AT251" s="140" t="s">
        <v>68</v>
      </c>
      <c r="AU251" s="140" t="s">
        <v>77</v>
      </c>
      <c r="AY251" s="133" t="s">
        <v>175</v>
      </c>
      <c r="BK251" s="141">
        <f>BK252</f>
        <v>306.63</v>
      </c>
    </row>
    <row r="252" spans="1:65" s="2" customFormat="1" ht="24.15" customHeight="1">
      <c r="A252" s="26"/>
      <c r="B252" s="144"/>
      <c r="C252" s="145" t="s">
        <v>367</v>
      </c>
      <c r="D252" s="145" t="s">
        <v>177</v>
      </c>
      <c r="E252" s="146" t="s">
        <v>545</v>
      </c>
      <c r="F252" s="147" t="s">
        <v>546</v>
      </c>
      <c r="G252" s="148" t="s">
        <v>231</v>
      </c>
      <c r="H252" s="149">
        <v>18.8</v>
      </c>
      <c r="I252" s="150">
        <v>16.309999999999999</v>
      </c>
      <c r="J252" s="150">
        <f>ROUND(I252*H252,2)</f>
        <v>306.63</v>
      </c>
      <c r="K252" s="151"/>
      <c r="L252" s="27"/>
      <c r="M252" s="152" t="s">
        <v>1</v>
      </c>
      <c r="N252" s="153" t="s">
        <v>35</v>
      </c>
      <c r="O252" s="154">
        <v>1.7000200000000001</v>
      </c>
      <c r="P252" s="154">
        <f>O252*H252</f>
        <v>31.960376000000004</v>
      </c>
      <c r="Q252" s="154">
        <v>1.9360000000000001E-5</v>
      </c>
      <c r="R252" s="154">
        <f>Q252*H252</f>
        <v>3.6396800000000005E-4</v>
      </c>
      <c r="S252" s="154">
        <v>0</v>
      </c>
      <c r="T252" s="155">
        <f>S252*H252</f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56" t="s">
        <v>205</v>
      </c>
      <c r="AT252" s="156" t="s">
        <v>177</v>
      </c>
      <c r="AU252" s="156" t="s">
        <v>182</v>
      </c>
      <c r="AY252" s="14" t="s">
        <v>175</v>
      </c>
      <c r="BE252" s="157">
        <f>IF(N252="základná",J252,0)</f>
        <v>0</v>
      </c>
      <c r="BF252" s="157">
        <f>IF(N252="znížená",J252,0)</f>
        <v>306.63</v>
      </c>
      <c r="BG252" s="157">
        <f>IF(N252="zákl. prenesená",J252,0)</f>
        <v>0</v>
      </c>
      <c r="BH252" s="157">
        <f>IF(N252="zníž. prenesená",J252,0)</f>
        <v>0</v>
      </c>
      <c r="BI252" s="157">
        <f>IF(N252="nulová",J252,0)</f>
        <v>0</v>
      </c>
      <c r="BJ252" s="14" t="s">
        <v>182</v>
      </c>
      <c r="BK252" s="157">
        <f>ROUND(I252*H252,2)</f>
        <v>306.63</v>
      </c>
      <c r="BL252" s="14" t="s">
        <v>205</v>
      </c>
      <c r="BM252" s="156" t="s">
        <v>547</v>
      </c>
    </row>
    <row r="253" spans="1:65" s="12" customFormat="1" ht="22.8" customHeight="1">
      <c r="B253" s="132"/>
      <c r="D253" s="133" t="s">
        <v>68</v>
      </c>
      <c r="E253" s="142" t="s">
        <v>548</v>
      </c>
      <c r="F253" s="142" t="s">
        <v>549</v>
      </c>
      <c r="J253" s="143">
        <f>BK253</f>
        <v>892.51</v>
      </c>
      <c r="L253" s="132"/>
      <c r="M253" s="136"/>
      <c r="N253" s="137"/>
      <c r="O253" s="137"/>
      <c r="P253" s="138">
        <f>SUM(P254:P263)</f>
        <v>10.0791</v>
      </c>
      <c r="Q253" s="137"/>
      <c r="R253" s="138">
        <f>SUM(R254:R263)</f>
        <v>1.90665E-2</v>
      </c>
      <c r="S253" s="137"/>
      <c r="T253" s="139">
        <f>SUM(T254:T263)</f>
        <v>0</v>
      </c>
      <c r="AR253" s="133" t="s">
        <v>182</v>
      </c>
      <c r="AT253" s="140" t="s">
        <v>68</v>
      </c>
      <c r="AU253" s="140" t="s">
        <v>77</v>
      </c>
      <c r="AY253" s="133" t="s">
        <v>175</v>
      </c>
      <c r="BK253" s="141">
        <f>SUM(BK254:BK263)</f>
        <v>892.51</v>
      </c>
    </row>
    <row r="254" spans="1:65" s="2" customFormat="1" ht="24.15" customHeight="1">
      <c r="A254" s="26"/>
      <c r="B254" s="144"/>
      <c r="C254" s="145" t="s">
        <v>550</v>
      </c>
      <c r="D254" s="145" t="s">
        <v>177</v>
      </c>
      <c r="E254" s="146" t="s">
        <v>551</v>
      </c>
      <c r="F254" s="147" t="s">
        <v>552</v>
      </c>
      <c r="G254" s="148" t="s">
        <v>254</v>
      </c>
      <c r="H254" s="149">
        <v>3</v>
      </c>
      <c r="I254" s="150">
        <v>4.28</v>
      </c>
      <c r="J254" s="150">
        <f t="shared" ref="J254:J263" si="90">ROUND(I254*H254,2)</f>
        <v>12.84</v>
      </c>
      <c r="K254" s="151"/>
      <c r="L254" s="27"/>
      <c r="M254" s="152" t="s">
        <v>1</v>
      </c>
      <c r="N254" s="153" t="s">
        <v>35</v>
      </c>
      <c r="O254" s="154">
        <v>0.35199999999999998</v>
      </c>
      <c r="P254" s="154">
        <f t="shared" ref="P254:P263" si="91">O254*H254</f>
        <v>1.056</v>
      </c>
      <c r="Q254" s="154">
        <v>0</v>
      </c>
      <c r="R254" s="154">
        <f t="shared" ref="R254:R263" si="92">Q254*H254</f>
        <v>0</v>
      </c>
      <c r="S254" s="154">
        <v>0</v>
      </c>
      <c r="T254" s="155">
        <f t="shared" ref="T254:T263" si="93">S254*H254</f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56" t="s">
        <v>205</v>
      </c>
      <c r="AT254" s="156" t="s">
        <v>177</v>
      </c>
      <c r="AU254" s="156" t="s">
        <v>182</v>
      </c>
      <c r="AY254" s="14" t="s">
        <v>175</v>
      </c>
      <c r="BE254" s="157">
        <f t="shared" ref="BE254:BE263" si="94">IF(N254="základná",J254,0)</f>
        <v>0</v>
      </c>
      <c r="BF254" s="157">
        <f t="shared" ref="BF254:BF263" si="95">IF(N254="znížená",J254,0)</f>
        <v>12.84</v>
      </c>
      <c r="BG254" s="157">
        <f t="shared" ref="BG254:BG263" si="96">IF(N254="zákl. prenesená",J254,0)</f>
        <v>0</v>
      </c>
      <c r="BH254" s="157">
        <f t="shared" ref="BH254:BH263" si="97">IF(N254="zníž. prenesená",J254,0)</f>
        <v>0</v>
      </c>
      <c r="BI254" s="157">
        <f t="shared" ref="BI254:BI263" si="98">IF(N254="nulová",J254,0)</f>
        <v>0</v>
      </c>
      <c r="BJ254" s="14" t="s">
        <v>182</v>
      </c>
      <c r="BK254" s="157">
        <f t="shared" ref="BK254:BK263" si="99">ROUND(I254*H254,2)</f>
        <v>12.84</v>
      </c>
      <c r="BL254" s="14" t="s">
        <v>205</v>
      </c>
      <c r="BM254" s="156" t="s">
        <v>553</v>
      </c>
    </row>
    <row r="255" spans="1:65" s="2" customFormat="1" ht="24.15" customHeight="1">
      <c r="A255" s="26"/>
      <c r="B255" s="144"/>
      <c r="C255" s="158" t="s">
        <v>371</v>
      </c>
      <c r="D255" s="158" t="s">
        <v>285</v>
      </c>
      <c r="E255" s="159" t="s">
        <v>554</v>
      </c>
      <c r="F255" s="160" t="s">
        <v>555</v>
      </c>
      <c r="G255" s="161" t="s">
        <v>254</v>
      </c>
      <c r="H255" s="162">
        <v>3</v>
      </c>
      <c r="I255" s="163">
        <v>46.34</v>
      </c>
      <c r="J255" s="163">
        <f t="shared" si="90"/>
        <v>139.02000000000001</v>
      </c>
      <c r="K255" s="164"/>
      <c r="L255" s="165"/>
      <c r="M255" s="166" t="s">
        <v>1</v>
      </c>
      <c r="N255" s="167" t="s">
        <v>35</v>
      </c>
      <c r="O255" s="154">
        <v>0</v>
      </c>
      <c r="P255" s="154">
        <f t="shared" si="91"/>
        <v>0</v>
      </c>
      <c r="Q255" s="154">
        <v>4.4000000000000002E-4</v>
      </c>
      <c r="R255" s="154">
        <f t="shared" si="92"/>
        <v>1.32E-3</v>
      </c>
      <c r="S255" s="154">
        <v>0</v>
      </c>
      <c r="T255" s="155">
        <f t="shared" si="93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56" t="s">
        <v>235</v>
      </c>
      <c r="AT255" s="156" t="s">
        <v>285</v>
      </c>
      <c r="AU255" s="156" t="s">
        <v>182</v>
      </c>
      <c r="AY255" s="14" t="s">
        <v>175</v>
      </c>
      <c r="BE255" s="157">
        <f t="shared" si="94"/>
        <v>0</v>
      </c>
      <c r="BF255" s="157">
        <f t="shared" si="95"/>
        <v>139.02000000000001</v>
      </c>
      <c r="BG255" s="157">
        <f t="shared" si="96"/>
        <v>0</v>
      </c>
      <c r="BH255" s="157">
        <f t="shared" si="97"/>
        <v>0</v>
      </c>
      <c r="BI255" s="157">
        <f t="shared" si="98"/>
        <v>0</v>
      </c>
      <c r="BJ255" s="14" t="s">
        <v>182</v>
      </c>
      <c r="BK255" s="157">
        <f t="shared" si="99"/>
        <v>139.02000000000001</v>
      </c>
      <c r="BL255" s="14" t="s">
        <v>205</v>
      </c>
      <c r="BM255" s="156" t="s">
        <v>556</v>
      </c>
    </row>
    <row r="256" spans="1:65" s="2" customFormat="1" ht="16.5" customHeight="1">
      <c r="A256" s="26"/>
      <c r="B256" s="144"/>
      <c r="C256" s="145" t="s">
        <v>557</v>
      </c>
      <c r="D256" s="145" t="s">
        <v>177</v>
      </c>
      <c r="E256" s="146" t="s">
        <v>558</v>
      </c>
      <c r="F256" s="147" t="s">
        <v>559</v>
      </c>
      <c r="G256" s="148" t="s">
        <v>314</v>
      </c>
      <c r="H256" s="149">
        <v>24.45</v>
      </c>
      <c r="I256" s="150">
        <v>2.12</v>
      </c>
      <c r="J256" s="150">
        <f t="shared" si="90"/>
        <v>51.83</v>
      </c>
      <c r="K256" s="151"/>
      <c r="L256" s="27"/>
      <c r="M256" s="152" t="s">
        <v>1</v>
      </c>
      <c r="N256" s="153" t="s">
        <v>35</v>
      </c>
      <c r="O256" s="154">
        <v>0.17799999999999999</v>
      </c>
      <c r="P256" s="154">
        <f t="shared" si="91"/>
        <v>4.3521000000000001</v>
      </c>
      <c r="Q256" s="154">
        <v>0</v>
      </c>
      <c r="R256" s="154">
        <f t="shared" si="92"/>
        <v>0</v>
      </c>
      <c r="S256" s="154">
        <v>0</v>
      </c>
      <c r="T256" s="155">
        <f t="shared" si="93"/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56" t="s">
        <v>205</v>
      </c>
      <c r="AT256" s="156" t="s">
        <v>177</v>
      </c>
      <c r="AU256" s="156" t="s">
        <v>182</v>
      </c>
      <c r="AY256" s="14" t="s">
        <v>175</v>
      </c>
      <c r="BE256" s="157">
        <f t="shared" si="94"/>
        <v>0</v>
      </c>
      <c r="BF256" s="157">
        <f t="shared" si="95"/>
        <v>51.83</v>
      </c>
      <c r="BG256" s="157">
        <f t="shared" si="96"/>
        <v>0</v>
      </c>
      <c r="BH256" s="157">
        <f t="shared" si="97"/>
        <v>0</v>
      </c>
      <c r="BI256" s="157">
        <f t="shared" si="98"/>
        <v>0</v>
      </c>
      <c r="BJ256" s="14" t="s">
        <v>182</v>
      </c>
      <c r="BK256" s="157">
        <f t="shared" si="99"/>
        <v>51.83</v>
      </c>
      <c r="BL256" s="14" t="s">
        <v>205</v>
      </c>
      <c r="BM256" s="156" t="s">
        <v>560</v>
      </c>
    </row>
    <row r="257" spans="1:65" s="2" customFormat="1" ht="24.15" customHeight="1">
      <c r="A257" s="26"/>
      <c r="B257" s="144"/>
      <c r="C257" s="158" t="s">
        <v>374</v>
      </c>
      <c r="D257" s="158" t="s">
        <v>285</v>
      </c>
      <c r="E257" s="159" t="s">
        <v>561</v>
      </c>
      <c r="F257" s="160" t="s">
        <v>562</v>
      </c>
      <c r="G257" s="161" t="s">
        <v>314</v>
      </c>
      <c r="H257" s="162">
        <v>24.45</v>
      </c>
      <c r="I257" s="163">
        <v>1.19</v>
      </c>
      <c r="J257" s="163">
        <f t="shared" si="90"/>
        <v>29.1</v>
      </c>
      <c r="K257" s="164"/>
      <c r="L257" s="165"/>
      <c r="M257" s="166" t="s">
        <v>1</v>
      </c>
      <c r="N257" s="167" t="s">
        <v>35</v>
      </c>
      <c r="O257" s="154">
        <v>0</v>
      </c>
      <c r="P257" s="154">
        <f t="shared" si="91"/>
        <v>0</v>
      </c>
      <c r="Q257" s="154">
        <v>3.6999999999999999E-4</v>
      </c>
      <c r="R257" s="154">
        <f t="shared" si="92"/>
        <v>9.046499999999999E-3</v>
      </c>
      <c r="S257" s="154">
        <v>0</v>
      </c>
      <c r="T257" s="155">
        <f t="shared" si="93"/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56" t="s">
        <v>235</v>
      </c>
      <c r="AT257" s="156" t="s">
        <v>285</v>
      </c>
      <c r="AU257" s="156" t="s">
        <v>182</v>
      </c>
      <c r="AY257" s="14" t="s">
        <v>175</v>
      </c>
      <c r="BE257" s="157">
        <f t="shared" si="94"/>
        <v>0</v>
      </c>
      <c r="BF257" s="157">
        <f t="shared" si="95"/>
        <v>29.1</v>
      </c>
      <c r="BG257" s="157">
        <f t="shared" si="96"/>
        <v>0</v>
      </c>
      <c r="BH257" s="157">
        <f t="shared" si="97"/>
        <v>0</v>
      </c>
      <c r="BI257" s="157">
        <f t="shared" si="98"/>
        <v>0</v>
      </c>
      <c r="BJ257" s="14" t="s">
        <v>182</v>
      </c>
      <c r="BK257" s="157">
        <f t="shared" si="99"/>
        <v>29.1</v>
      </c>
      <c r="BL257" s="14" t="s">
        <v>205</v>
      </c>
      <c r="BM257" s="156" t="s">
        <v>563</v>
      </c>
    </row>
    <row r="258" spans="1:65" s="2" customFormat="1" ht="24.15" customHeight="1">
      <c r="A258" s="26"/>
      <c r="B258" s="144"/>
      <c r="C258" s="145" t="s">
        <v>564</v>
      </c>
      <c r="D258" s="145" t="s">
        <v>177</v>
      </c>
      <c r="E258" s="146" t="s">
        <v>565</v>
      </c>
      <c r="F258" s="147" t="s">
        <v>566</v>
      </c>
      <c r="G258" s="148" t="s">
        <v>254</v>
      </c>
      <c r="H258" s="149">
        <v>3</v>
      </c>
      <c r="I258" s="150">
        <v>14.47</v>
      </c>
      <c r="J258" s="150">
        <f t="shared" si="90"/>
        <v>43.41</v>
      </c>
      <c r="K258" s="151"/>
      <c r="L258" s="27"/>
      <c r="M258" s="152" t="s">
        <v>1</v>
      </c>
      <c r="N258" s="153" t="s">
        <v>35</v>
      </c>
      <c r="O258" s="154">
        <v>1.1910000000000001</v>
      </c>
      <c r="P258" s="154">
        <f t="shared" si="91"/>
        <v>3.5730000000000004</v>
      </c>
      <c r="Q258" s="154">
        <v>0</v>
      </c>
      <c r="R258" s="154">
        <f t="shared" si="92"/>
        <v>0</v>
      </c>
      <c r="S258" s="154">
        <v>0</v>
      </c>
      <c r="T258" s="155">
        <f t="shared" si="93"/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56" t="s">
        <v>205</v>
      </c>
      <c r="AT258" s="156" t="s">
        <v>177</v>
      </c>
      <c r="AU258" s="156" t="s">
        <v>182</v>
      </c>
      <c r="AY258" s="14" t="s">
        <v>175</v>
      </c>
      <c r="BE258" s="157">
        <f t="shared" si="94"/>
        <v>0</v>
      </c>
      <c r="BF258" s="157">
        <f t="shared" si="95"/>
        <v>43.41</v>
      </c>
      <c r="BG258" s="157">
        <f t="shared" si="96"/>
        <v>0</v>
      </c>
      <c r="BH258" s="157">
        <f t="shared" si="97"/>
        <v>0</v>
      </c>
      <c r="BI258" s="157">
        <f t="shared" si="98"/>
        <v>0</v>
      </c>
      <c r="BJ258" s="14" t="s">
        <v>182</v>
      </c>
      <c r="BK258" s="157">
        <f t="shared" si="99"/>
        <v>43.41</v>
      </c>
      <c r="BL258" s="14" t="s">
        <v>205</v>
      </c>
      <c r="BM258" s="156" t="s">
        <v>567</v>
      </c>
    </row>
    <row r="259" spans="1:65" s="2" customFormat="1" ht="24.15" customHeight="1">
      <c r="A259" s="26"/>
      <c r="B259" s="144"/>
      <c r="C259" s="158" t="s">
        <v>378</v>
      </c>
      <c r="D259" s="158" t="s">
        <v>285</v>
      </c>
      <c r="E259" s="159" t="s">
        <v>568</v>
      </c>
      <c r="F259" s="160" t="s">
        <v>569</v>
      </c>
      <c r="G259" s="161" t="s">
        <v>254</v>
      </c>
      <c r="H259" s="162">
        <v>3</v>
      </c>
      <c r="I259" s="163">
        <v>104.86</v>
      </c>
      <c r="J259" s="163">
        <f t="shared" si="90"/>
        <v>314.58</v>
      </c>
      <c r="K259" s="164"/>
      <c r="L259" s="165"/>
      <c r="M259" s="166" t="s">
        <v>1</v>
      </c>
      <c r="N259" s="167" t="s">
        <v>35</v>
      </c>
      <c r="O259" s="154">
        <v>0</v>
      </c>
      <c r="P259" s="154">
        <f t="shared" si="91"/>
        <v>0</v>
      </c>
      <c r="Q259" s="154">
        <v>2.0999999999999999E-3</v>
      </c>
      <c r="R259" s="154">
        <f t="shared" si="92"/>
        <v>6.3E-3</v>
      </c>
      <c r="S259" s="154">
        <v>0</v>
      </c>
      <c r="T259" s="155">
        <f t="shared" si="93"/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56" t="s">
        <v>235</v>
      </c>
      <c r="AT259" s="156" t="s">
        <v>285</v>
      </c>
      <c r="AU259" s="156" t="s">
        <v>182</v>
      </c>
      <c r="AY259" s="14" t="s">
        <v>175</v>
      </c>
      <c r="BE259" s="157">
        <f t="shared" si="94"/>
        <v>0</v>
      </c>
      <c r="BF259" s="157">
        <f t="shared" si="95"/>
        <v>314.58</v>
      </c>
      <c r="BG259" s="157">
        <f t="shared" si="96"/>
        <v>0</v>
      </c>
      <c r="BH259" s="157">
        <f t="shared" si="97"/>
        <v>0</v>
      </c>
      <c r="BI259" s="157">
        <f t="shared" si="98"/>
        <v>0</v>
      </c>
      <c r="BJ259" s="14" t="s">
        <v>182</v>
      </c>
      <c r="BK259" s="157">
        <f t="shared" si="99"/>
        <v>314.58</v>
      </c>
      <c r="BL259" s="14" t="s">
        <v>205</v>
      </c>
      <c r="BM259" s="156" t="s">
        <v>570</v>
      </c>
    </row>
    <row r="260" spans="1:65" s="2" customFormat="1" ht="21.75" customHeight="1">
      <c r="A260" s="26"/>
      <c r="B260" s="144"/>
      <c r="C260" s="145" t="s">
        <v>571</v>
      </c>
      <c r="D260" s="145" t="s">
        <v>177</v>
      </c>
      <c r="E260" s="146" t="s">
        <v>572</v>
      </c>
      <c r="F260" s="147" t="s">
        <v>573</v>
      </c>
      <c r="G260" s="148" t="s">
        <v>254</v>
      </c>
      <c r="H260" s="149">
        <v>6</v>
      </c>
      <c r="I260" s="150">
        <v>2.2200000000000002</v>
      </c>
      <c r="J260" s="150">
        <f t="shared" si="90"/>
        <v>13.32</v>
      </c>
      <c r="K260" s="151"/>
      <c r="L260" s="27"/>
      <c r="M260" s="152" t="s">
        <v>1</v>
      </c>
      <c r="N260" s="153" t="s">
        <v>35</v>
      </c>
      <c r="O260" s="154">
        <v>0.183</v>
      </c>
      <c r="P260" s="154">
        <f t="shared" si="91"/>
        <v>1.0979999999999999</v>
      </c>
      <c r="Q260" s="154">
        <v>0</v>
      </c>
      <c r="R260" s="154">
        <f t="shared" si="92"/>
        <v>0</v>
      </c>
      <c r="S260" s="154">
        <v>0</v>
      </c>
      <c r="T260" s="155">
        <f t="shared" si="93"/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56" t="s">
        <v>205</v>
      </c>
      <c r="AT260" s="156" t="s">
        <v>177</v>
      </c>
      <c r="AU260" s="156" t="s">
        <v>182</v>
      </c>
      <c r="AY260" s="14" t="s">
        <v>175</v>
      </c>
      <c r="BE260" s="157">
        <f t="shared" si="94"/>
        <v>0</v>
      </c>
      <c r="BF260" s="157">
        <f t="shared" si="95"/>
        <v>13.32</v>
      </c>
      <c r="BG260" s="157">
        <f t="shared" si="96"/>
        <v>0</v>
      </c>
      <c r="BH260" s="157">
        <f t="shared" si="97"/>
        <v>0</v>
      </c>
      <c r="BI260" s="157">
        <f t="shared" si="98"/>
        <v>0</v>
      </c>
      <c r="BJ260" s="14" t="s">
        <v>182</v>
      </c>
      <c r="BK260" s="157">
        <f t="shared" si="99"/>
        <v>13.32</v>
      </c>
      <c r="BL260" s="14" t="s">
        <v>205</v>
      </c>
      <c r="BM260" s="156" t="s">
        <v>574</v>
      </c>
    </row>
    <row r="261" spans="1:65" s="2" customFormat="1" ht="16.5" customHeight="1">
      <c r="A261" s="26"/>
      <c r="B261" s="144"/>
      <c r="C261" s="158" t="s">
        <v>381</v>
      </c>
      <c r="D261" s="158" t="s">
        <v>285</v>
      </c>
      <c r="E261" s="159" t="s">
        <v>575</v>
      </c>
      <c r="F261" s="160" t="s">
        <v>576</v>
      </c>
      <c r="G261" s="161" t="s">
        <v>254</v>
      </c>
      <c r="H261" s="162">
        <v>6</v>
      </c>
      <c r="I261" s="163">
        <v>4.67</v>
      </c>
      <c r="J261" s="163">
        <f t="shared" si="90"/>
        <v>28.02</v>
      </c>
      <c r="K261" s="164"/>
      <c r="L261" s="165"/>
      <c r="M261" s="166" t="s">
        <v>1</v>
      </c>
      <c r="N261" s="167" t="s">
        <v>35</v>
      </c>
      <c r="O261" s="154">
        <v>0</v>
      </c>
      <c r="P261" s="154">
        <f t="shared" si="91"/>
        <v>0</v>
      </c>
      <c r="Q261" s="154">
        <v>4.0000000000000002E-4</v>
      </c>
      <c r="R261" s="154">
        <f t="shared" si="92"/>
        <v>2.4000000000000002E-3</v>
      </c>
      <c r="S261" s="154">
        <v>0</v>
      </c>
      <c r="T261" s="155">
        <f t="shared" si="93"/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56" t="s">
        <v>235</v>
      </c>
      <c r="AT261" s="156" t="s">
        <v>285</v>
      </c>
      <c r="AU261" s="156" t="s">
        <v>182</v>
      </c>
      <c r="AY261" s="14" t="s">
        <v>175</v>
      </c>
      <c r="BE261" s="157">
        <f t="shared" si="94"/>
        <v>0</v>
      </c>
      <c r="BF261" s="157">
        <f t="shared" si="95"/>
        <v>28.02</v>
      </c>
      <c r="BG261" s="157">
        <f t="shared" si="96"/>
        <v>0</v>
      </c>
      <c r="BH261" s="157">
        <f t="shared" si="97"/>
        <v>0</v>
      </c>
      <c r="BI261" s="157">
        <f t="shared" si="98"/>
        <v>0</v>
      </c>
      <c r="BJ261" s="14" t="s">
        <v>182</v>
      </c>
      <c r="BK261" s="157">
        <f t="shared" si="99"/>
        <v>28.02</v>
      </c>
      <c r="BL261" s="14" t="s">
        <v>205</v>
      </c>
      <c r="BM261" s="156" t="s">
        <v>577</v>
      </c>
    </row>
    <row r="262" spans="1:65" s="2" customFormat="1" ht="37.799999999999997" customHeight="1">
      <c r="A262" s="26"/>
      <c r="B262" s="144"/>
      <c r="C262" s="145" t="s">
        <v>578</v>
      </c>
      <c r="D262" s="145" t="s">
        <v>177</v>
      </c>
      <c r="E262" s="146" t="s">
        <v>579</v>
      </c>
      <c r="F262" s="147" t="s">
        <v>580</v>
      </c>
      <c r="G262" s="148" t="s">
        <v>254</v>
      </c>
      <c r="H262" s="149">
        <v>3</v>
      </c>
      <c r="I262" s="150">
        <v>85.4</v>
      </c>
      <c r="J262" s="150">
        <f t="shared" si="90"/>
        <v>256.2</v>
      </c>
      <c r="K262" s="151"/>
      <c r="L262" s="27"/>
      <c r="M262" s="152" t="s">
        <v>1</v>
      </c>
      <c r="N262" s="153" t="s">
        <v>35</v>
      </c>
      <c r="O262" s="154">
        <v>0</v>
      </c>
      <c r="P262" s="154">
        <f t="shared" si="91"/>
        <v>0</v>
      </c>
      <c r="Q262" s="154">
        <v>0</v>
      </c>
      <c r="R262" s="154">
        <f t="shared" si="92"/>
        <v>0</v>
      </c>
      <c r="S262" s="154">
        <v>0</v>
      </c>
      <c r="T262" s="155">
        <f t="shared" si="93"/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56" t="s">
        <v>205</v>
      </c>
      <c r="AT262" s="156" t="s">
        <v>177</v>
      </c>
      <c r="AU262" s="156" t="s">
        <v>182</v>
      </c>
      <c r="AY262" s="14" t="s">
        <v>175</v>
      </c>
      <c r="BE262" s="157">
        <f t="shared" si="94"/>
        <v>0</v>
      </c>
      <c r="BF262" s="157">
        <f t="shared" si="95"/>
        <v>256.2</v>
      </c>
      <c r="BG262" s="157">
        <f t="shared" si="96"/>
        <v>0</v>
      </c>
      <c r="BH262" s="157">
        <f t="shared" si="97"/>
        <v>0</v>
      </c>
      <c r="BI262" s="157">
        <f t="shared" si="98"/>
        <v>0</v>
      </c>
      <c r="BJ262" s="14" t="s">
        <v>182</v>
      </c>
      <c r="BK262" s="157">
        <f t="shared" si="99"/>
        <v>256.2</v>
      </c>
      <c r="BL262" s="14" t="s">
        <v>205</v>
      </c>
      <c r="BM262" s="156" t="s">
        <v>581</v>
      </c>
    </row>
    <row r="263" spans="1:65" s="2" customFormat="1" ht="24.15" customHeight="1">
      <c r="A263" s="26"/>
      <c r="B263" s="144"/>
      <c r="C263" s="145" t="s">
        <v>387</v>
      </c>
      <c r="D263" s="145" t="s">
        <v>177</v>
      </c>
      <c r="E263" s="146" t="s">
        <v>582</v>
      </c>
      <c r="F263" s="147" t="s">
        <v>583</v>
      </c>
      <c r="G263" s="148" t="s">
        <v>464</v>
      </c>
      <c r="H263" s="149">
        <v>4.1109999999999998</v>
      </c>
      <c r="I263" s="150">
        <v>1.02</v>
      </c>
      <c r="J263" s="150">
        <f t="shared" si="90"/>
        <v>4.1900000000000004</v>
      </c>
      <c r="K263" s="151"/>
      <c r="L263" s="27"/>
      <c r="M263" s="152" t="s">
        <v>1</v>
      </c>
      <c r="N263" s="153" t="s">
        <v>35</v>
      </c>
      <c r="O263" s="154">
        <v>0</v>
      </c>
      <c r="P263" s="154">
        <f t="shared" si="91"/>
        <v>0</v>
      </c>
      <c r="Q263" s="154">
        <v>0</v>
      </c>
      <c r="R263" s="154">
        <f t="shared" si="92"/>
        <v>0</v>
      </c>
      <c r="S263" s="154">
        <v>0</v>
      </c>
      <c r="T263" s="155">
        <f t="shared" si="93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56" t="s">
        <v>205</v>
      </c>
      <c r="AT263" s="156" t="s">
        <v>177</v>
      </c>
      <c r="AU263" s="156" t="s">
        <v>182</v>
      </c>
      <c r="AY263" s="14" t="s">
        <v>175</v>
      </c>
      <c r="BE263" s="157">
        <f t="shared" si="94"/>
        <v>0</v>
      </c>
      <c r="BF263" s="157">
        <f t="shared" si="95"/>
        <v>4.1900000000000004</v>
      </c>
      <c r="BG263" s="157">
        <f t="shared" si="96"/>
        <v>0</v>
      </c>
      <c r="BH263" s="157">
        <f t="shared" si="97"/>
        <v>0</v>
      </c>
      <c r="BI263" s="157">
        <f t="shared" si="98"/>
        <v>0</v>
      </c>
      <c r="BJ263" s="14" t="s">
        <v>182</v>
      </c>
      <c r="BK263" s="157">
        <f t="shared" si="99"/>
        <v>4.1900000000000004</v>
      </c>
      <c r="BL263" s="14" t="s">
        <v>205</v>
      </c>
      <c r="BM263" s="156" t="s">
        <v>584</v>
      </c>
    </row>
    <row r="264" spans="1:65" s="12" customFormat="1" ht="22.8" customHeight="1">
      <c r="B264" s="132"/>
      <c r="D264" s="133" t="s">
        <v>68</v>
      </c>
      <c r="E264" s="142" t="s">
        <v>585</v>
      </c>
      <c r="F264" s="142" t="s">
        <v>586</v>
      </c>
      <c r="J264" s="143">
        <f>BK264</f>
        <v>1982.92</v>
      </c>
      <c r="L264" s="132"/>
      <c r="M264" s="136"/>
      <c r="N264" s="137"/>
      <c r="O264" s="137"/>
      <c r="P264" s="138">
        <f>SUM(P265:P267)</f>
        <v>67.320618299999992</v>
      </c>
      <c r="Q264" s="137"/>
      <c r="R264" s="138">
        <f>SUM(R265:R267)</f>
        <v>2.0024752900000031</v>
      </c>
      <c r="S264" s="137"/>
      <c r="T264" s="139">
        <f>SUM(T265:T267)</f>
        <v>0</v>
      </c>
      <c r="AR264" s="133" t="s">
        <v>182</v>
      </c>
      <c r="AT264" s="140" t="s">
        <v>68</v>
      </c>
      <c r="AU264" s="140" t="s">
        <v>77</v>
      </c>
      <c r="AY264" s="133" t="s">
        <v>175</v>
      </c>
      <c r="BK264" s="141">
        <f>SUM(BK265:BK267)</f>
        <v>1982.92</v>
      </c>
    </row>
    <row r="265" spans="1:65" s="2" customFormat="1" ht="33" customHeight="1">
      <c r="A265" s="26"/>
      <c r="B265" s="144"/>
      <c r="C265" s="145" t="s">
        <v>587</v>
      </c>
      <c r="D265" s="145" t="s">
        <v>177</v>
      </c>
      <c r="E265" s="146" t="s">
        <v>588</v>
      </c>
      <c r="F265" s="147" t="s">
        <v>589</v>
      </c>
      <c r="G265" s="148" t="s">
        <v>231</v>
      </c>
      <c r="H265" s="149">
        <v>69.569999999999993</v>
      </c>
      <c r="I265" s="150">
        <v>15.94</v>
      </c>
      <c r="J265" s="150">
        <f>ROUND(I265*H265,2)</f>
        <v>1108.95</v>
      </c>
      <c r="K265" s="151"/>
      <c r="L265" s="27"/>
      <c r="M265" s="152" t="s">
        <v>1</v>
      </c>
      <c r="N265" s="153" t="s">
        <v>35</v>
      </c>
      <c r="O265" s="154">
        <v>0.92159000000000002</v>
      </c>
      <c r="P265" s="154">
        <f>O265*H265</f>
        <v>64.115016299999994</v>
      </c>
      <c r="Q265" s="154">
        <v>3.1970000000000002E-3</v>
      </c>
      <c r="R265" s="154">
        <f>Q265*H265</f>
        <v>0.22241528999999999</v>
      </c>
      <c r="S265" s="154">
        <v>0</v>
      </c>
      <c r="T265" s="155">
        <f>S265*H265</f>
        <v>0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56" t="s">
        <v>205</v>
      </c>
      <c r="AT265" s="156" t="s">
        <v>177</v>
      </c>
      <c r="AU265" s="156" t="s">
        <v>182</v>
      </c>
      <c r="AY265" s="14" t="s">
        <v>175</v>
      </c>
      <c r="BE265" s="157">
        <f>IF(N265="základná",J265,0)</f>
        <v>0</v>
      </c>
      <c r="BF265" s="157">
        <f>IF(N265="znížená",J265,0)</f>
        <v>1108.95</v>
      </c>
      <c r="BG265" s="157">
        <f>IF(N265="zákl. prenesená",J265,0)</f>
        <v>0</v>
      </c>
      <c r="BH265" s="157">
        <f>IF(N265="zníž. prenesená",J265,0)</f>
        <v>0</v>
      </c>
      <c r="BI265" s="157">
        <f>IF(N265="nulová",J265,0)</f>
        <v>0</v>
      </c>
      <c r="BJ265" s="14" t="s">
        <v>182</v>
      </c>
      <c r="BK265" s="157">
        <f>ROUND(I265*H265,2)</f>
        <v>1108.95</v>
      </c>
      <c r="BL265" s="14" t="s">
        <v>205</v>
      </c>
      <c r="BM265" s="156" t="s">
        <v>590</v>
      </c>
    </row>
    <row r="266" spans="1:65" s="2" customFormat="1" ht="24.15" customHeight="1">
      <c r="A266" s="26"/>
      <c r="B266" s="144"/>
      <c r="C266" s="158" t="s">
        <v>390</v>
      </c>
      <c r="D266" s="158" t="s">
        <v>285</v>
      </c>
      <c r="E266" s="159" t="s">
        <v>591</v>
      </c>
      <c r="F266" s="160" t="s">
        <v>592</v>
      </c>
      <c r="G266" s="161" t="s">
        <v>231</v>
      </c>
      <c r="H266" s="162">
        <v>72.36</v>
      </c>
      <c r="I266" s="163">
        <v>11.72</v>
      </c>
      <c r="J266" s="163">
        <f>ROUND(I266*H266,2)</f>
        <v>848.06</v>
      </c>
      <c r="K266" s="164"/>
      <c r="L266" s="165"/>
      <c r="M266" s="166" t="s">
        <v>1</v>
      </c>
      <c r="N266" s="167" t="s">
        <v>35</v>
      </c>
      <c r="O266" s="154">
        <v>0</v>
      </c>
      <c r="P266" s="154">
        <f>O266*H266</f>
        <v>0</v>
      </c>
      <c r="Q266" s="154">
        <v>2.4600055279159799E-2</v>
      </c>
      <c r="R266" s="154">
        <f>Q266*H266</f>
        <v>1.7800600000000031</v>
      </c>
      <c r="S266" s="154">
        <v>0</v>
      </c>
      <c r="T266" s="155">
        <f>S266*H266</f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56" t="s">
        <v>235</v>
      </c>
      <c r="AT266" s="156" t="s">
        <v>285</v>
      </c>
      <c r="AU266" s="156" t="s">
        <v>182</v>
      </c>
      <c r="AY266" s="14" t="s">
        <v>175</v>
      </c>
      <c r="BE266" s="157">
        <f>IF(N266="základná",J266,0)</f>
        <v>0</v>
      </c>
      <c r="BF266" s="157">
        <f>IF(N266="znížená",J266,0)</f>
        <v>848.06</v>
      </c>
      <c r="BG266" s="157">
        <f>IF(N266="zákl. prenesená",J266,0)</f>
        <v>0</v>
      </c>
      <c r="BH266" s="157">
        <f>IF(N266="zníž. prenesená",J266,0)</f>
        <v>0</v>
      </c>
      <c r="BI266" s="157">
        <f>IF(N266="nulová",J266,0)</f>
        <v>0</v>
      </c>
      <c r="BJ266" s="14" t="s">
        <v>182</v>
      </c>
      <c r="BK266" s="157">
        <f>ROUND(I266*H266,2)</f>
        <v>848.06</v>
      </c>
      <c r="BL266" s="14" t="s">
        <v>205</v>
      </c>
      <c r="BM266" s="156" t="s">
        <v>593</v>
      </c>
    </row>
    <row r="267" spans="1:65" s="2" customFormat="1" ht="24.15" customHeight="1">
      <c r="A267" s="26"/>
      <c r="B267" s="144"/>
      <c r="C267" s="145" t="s">
        <v>594</v>
      </c>
      <c r="D267" s="145" t="s">
        <v>177</v>
      </c>
      <c r="E267" s="146" t="s">
        <v>595</v>
      </c>
      <c r="F267" s="147" t="s">
        <v>596</v>
      </c>
      <c r="G267" s="148" t="s">
        <v>209</v>
      </c>
      <c r="H267" s="149">
        <v>2.0009999999999999</v>
      </c>
      <c r="I267" s="150">
        <v>12.95</v>
      </c>
      <c r="J267" s="150">
        <f>ROUND(I267*H267,2)</f>
        <v>25.91</v>
      </c>
      <c r="K267" s="151"/>
      <c r="L267" s="27"/>
      <c r="M267" s="152" t="s">
        <v>1</v>
      </c>
      <c r="N267" s="153" t="s">
        <v>35</v>
      </c>
      <c r="O267" s="154">
        <v>1.6020000000000001</v>
      </c>
      <c r="P267" s="154">
        <f>O267*H267</f>
        <v>3.2056019999999998</v>
      </c>
      <c r="Q267" s="154">
        <v>0</v>
      </c>
      <c r="R267" s="154">
        <f>Q267*H267</f>
        <v>0</v>
      </c>
      <c r="S267" s="154">
        <v>0</v>
      </c>
      <c r="T267" s="155">
        <f>S267*H267</f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56" t="s">
        <v>205</v>
      </c>
      <c r="AT267" s="156" t="s">
        <v>177</v>
      </c>
      <c r="AU267" s="156" t="s">
        <v>182</v>
      </c>
      <c r="AY267" s="14" t="s">
        <v>175</v>
      </c>
      <c r="BE267" s="157">
        <f>IF(N267="základná",J267,0)</f>
        <v>0</v>
      </c>
      <c r="BF267" s="157">
        <f>IF(N267="znížená",J267,0)</f>
        <v>25.91</v>
      </c>
      <c r="BG267" s="157">
        <f>IF(N267="zákl. prenesená",J267,0)</f>
        <v>0</v>
      </c>
      <c r="BH267" s="157">
        <f>IF(N267="zníž. prenesená",J267,0)</f>
        <v>0</v>
      </c>
      <c r="BI267" s="157">
        <f>IF(N267="nulová",J267,0)</f>
        <v>0</v>
      </c>
      <c r="BJ267" s="14" t="s">
        <v>182</v>
      </c>
      <c r="BK267" s="157">
        <f>ROUND(I267*H267,2)</f>
        <v>25.91</v>
      </c>
      <c r="BL267" s="14" t="s">
        <v>205</v>
      </c>
      <c r="BM267" s="156" t="s">
        <v>597</v>
      </c>
    </row>
    <row r="268" spans="1:65" s="12" customFormat="1" ht="22.8" customHeight="1">
      <c r="B268" s="132"/>
      <c r="D268" s="133" t="s">
        <v>68</v>
      </c>
      <c r="E268" s="142" t="s">
        <v>598</v>
      </c>
      <c r="F268" s="142" t="s">
        <v>599</v>
      </c>
      <c r="J268" s="143">
        <f>BK268</f>
        <v>1098.94</v>
      </c>
      <c r="L268" s="132"/>
      <c r="M268" s="136"/>
      <c r="N268" s="137"/>
      <c r="O268" s="137"/>
      <c r="P268" s="138">
        <f>SUM(P269:P271)</f>
        <v>2.7797039999999997</v>
      </c>
      <c r="Q268" s="137"/>
      <c r="R268" s="138">
        <f>SUM(R269:R271)</f>
        <v>137.47579250000032</v>
      </c>
      <c r="S268" s="137"/>
      <c r="T268" s="139">
        <f>SUM(T269:T271)</f>
        <v>0</v>
      </c>
      <c r="AR268" s="133" t="s">
        <v>182</v>
      </c>
      <c r="AT268" s="140" t="s">
        <v>68</v>
      </c>
      <c r="AU268" s="140" t="s">
        <v>77</v>
      </c>
      <c r="AY268" s="133" t="s">
        <v>175</v>
      </c>
      <c r="BK268" s="141">
        <f>SUM(BK269:BK271)</f>
        <v>1098.94</v>
      </c>
    </row>
    <row r="269" spans="1:65" s="2" customFormat="1" ht="33" customHeight="1">
      <c r="A269" s="26"/>
      <c r="B269" s="144"/>
      <c r="C269" s="145" t="s">
        <v>394</v>
      </c>
      <c r="D269" s="145" t="s">
        <v>177</v>
      </c>
      <c r="E269" s="146" t="s">
        <v>600</v>
      </c>
      <c r="F269" s="147" t="s">
        <v>601</v>
      </c>
      <c r="G269" s="148" t="s">
        <v>231</v>
      </c>
      <c r="H269" s="149">
        <v>91.313000000000002</v>
      </c>
      <c r="I269" s="150">
        <v>4.1100000000000003</v>
      </c>
      <c r="J269" s="150">
        <f>ROUND(I269*H269,2)</f>
        <v>375.3</v>
      </c>
      <c r="K269" s="151"/>
      <c r="L269" s="27"/>
      <c r="M269" s="152" t="s">
        <v>1</v>
      </c>
      <c r="N269" s="153" t="s">
        <v>35</v>
      </c>
      <c r="O269" s="154">
        <v>0</v>
      </c>
      <c r="P269" s="154">
        <f>O269*H269</f>
        <v>0</v>
      </c>
      <c r="Q269" s="154">
        <v>1.4969999890486601</v>
      </c>
      <c r="R269" s="154">
        <f>Q269*H269</f>
        <v>136.69556000000031</v>
      </c>
      <c r="S269" s="154">
        <v>0</v>
      </c>
      <c r="T269" s="155">
        <f>S269*H269</f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56" t="s">
        <v>205</v>
      </c>
      <c r="AT269" s="156" t="s">
        <v>177</v>
      </c>
      <c r="AU269" s="156" t="s">
        <v>182</v>
      </c>
      <c r="AY269" s="14" t="s">
        <v>175</v>
      </c>
      <c r="BE269" s="157">
        <f>IF(N269="základná",J269,0)</f>
        <v>0</v>
      </c>
      <c r="BF269" s="157">
        <f>IF(N269="znížená",J269,0)</f>
        <v>375.3</v>
      </c>
      <c r="BG269" s="157">
        <f>IF(N269="zákl. prenesená",J269,0)</f>
        <v>0</v>
      </c>
      <c r="BH269" s="157">
        <f>IF(N269="zníž. prenesená",J269,0)</f>
        <v>0</v>
      </c>
      <c r="BI269" s="157">
        <f>IF(N269="nulová",J269,0)</f>
        <v>0</v>
      </c>
      <c r="BJ269" s="14" t="s">
        <v>182</v>
      </c>
      <c r="BK269" s="157">
        <f>ROUND(I269*H269,2)</f>
        <v>375.3</v>
      </c>
      <c r="BL269" s="14" t="s">
        <v>205</v>
      </c>
      <c r="BM269" s="156" t="s">
        <v>602</v>
      </c>
    </row>
    <row r="270" spans="1:65" s="2" customFormat="1" ht="16.5" customHeight="1">
      <c r="A270" s="26"/>
      <c r="B270" s="144"/>
      <c r="C270" s="158" t="s">
        <v>603</v>
      </c>
      <c r="D270" s="158" t="s">
        <v>285</v>
      </c>
      <c r="E270" s="159" t="s">
        <v>604</v>
      </c>
      <c r="F270" s="160" t="s">
        <v>605</v>
      </c>
      <c r="G270" s="161" t="s">
        <v>231</v>
      </c>
      <c r="H270" s="162">
        <v>96.325000000000003</v>
      </c>
      <c r="I270" s="163">
        <v>7.23</v>
      </c>
      <c r="J270" s="163">
        <f>ROUND(I270*H270,2)</f>
        <v>696.43</v>
      </c>
      <c r="K270" s="164"/>
      <c r="L270" s="165"/>
      <c r="M270" s="166" t="s">
        <v>1</v>
      </c>
      <c r="N270" s="167" t="s">
        <v>35</v>
      </c>
      <c r="O270" s="154">
        <v>0</v>
      </c>
      <c r="P270" s="154">
        <f>O270*H270</f>
        <v>0</v>
      </c>
      <c r="Q270" s="154">
        <v>8.0999999999999996E-3</v>
      </c>
      <c r="R270" s="154">
        <f>Q270*H270</f>
        <v>0.7802325</v>
      </c>
      <c r="S270" s="154">
        <v>0</v>
      </c>
      <c r="T270" s="155">
        <f>S270*H270</f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56" t="s">
        <v>235</v>
      </c>
      <c r="AT270" s="156" t="s">
        <v>285</v>
      </c>
      <c r="AU270" s="156" t="s">
        <v>182</v>
      </c>
      <c r="AY270" s="14" t="s">
        <v>175</v>
      </c>
      <c r="BE270" s="157">
        <f>IF(N270="základná",J270,0)</f>
        <v>0</v>
      </c>
      <c r="BF270" s="157">
        <f>IF(N270="znížená",J270,0)</f>
        <v>696.43</v>
      </c>
      <c r="BG270" s="157">
        <f>IF(N270="zákl. prenesená",J270,0)</f>
        <v>0</v>
      </c>
      <c r="BH270" s="157">
        <f>IF(N270="zníž. prenesená",J270,0)</f>
        <v>0</v>
      </c>
      <c r="BI270" s="157">
        <f>IF(N270="nulová",J270,0)</f>
        <v>0</v>
      </c>
      <c r="BJ270" s="14" t="s">
        <v>182</v>
      </c>
      <c r="BK270" s="157">
        <f>ROUND(I270*H270,2)</f>
        <v>696.43</v>
      </c>
      <c r="BL270" s="14" t="s">
        <v>205</v>
      </c>
      <c r="BM270" s="156" t="s">
        <v>606</v>
      </c>
    </row>
    <row r="271" spans="1:65" s="2" customFormat="1" ht="24.15" customHeight="1">
      <c r="A271" s="26"/>
      <c r="B271" s="144"/>
      <c r="C271" s="145" t="s">
        <v>397</v>
      </c>
      <c r="D271" s="145" t="s">
        <v>177</v>
      </c>
      <c r="E271" s="146" t="s">
        <v>607</v>
      </c>
      <c r="F271" s="147" t="s">
        <v>608</v>
      </c>
      <c r="G271" s="148" t="s">
        <v>209</v>
      </c>
      <c r="H271" s="149">
        <v>1.224</v>
      </c>
      <c r="I271" s="150">
        <v>22.23</v>
      </c>
      <c r="J271" s="150">
        <f>ROUND(I271*H271,2)</f>
        <v>27.21</v>
      </c>
      <c r="K271" s="151"/>
      <c r="L271" s="27"/>
      <c r="M271" s="152" t="s">
        <v>1</v>
      </c>
      <c r="N271" s="153" t="s">
        <v>35</v>
      </c>
      <c r="O271" s="154">
        <v>2.2709999999999999</v>
      </c>
      <c r="P271" s="154">
        <f>O271*H271</f>
        <v>2.7797039999999997</v>
      </c>
      <c r="Q271" s="154">
        <v>0</v>
      </c>
      <c r="R271" s="154">
        <f>Q271*H271</f>
        <v>0</v>
      </c>
      <c r="S271" s="154">
        <v>0</v>
      </c>
      <c r="T271" s="155">
        <f>S271*H271</f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56" t="s">
        <v>205</v>
      </c>
      <c r="AT271" s="156" t="s">
        <v>177</v>
      </c>
      <c r="AU271" s="156" t="s">
        <v>182</v>
      </c>
      <c r="AY271" s="14" t="s">
        <v>175</v>
      </c>
      <c r="BE271" s="157">
        <f>IF(N271="základná",J271,0)</f>
        <v>0</v>
      </c>
      <c r="BF271" s="157">
        <f>IF(N271="znížená",J271,0)</f>
        <v>27.21</v>
      </c>
      <c r="BG271" s="157">
        <f>IF(N271="zákl. prenesená",J271,0)</f>
        <v>0</v>
      </c>
      <c r="BH271" s="157">
        <f>IF(N271="zníž. prenesená",J271,0)</f>
        <v>0</v>
      </c>
      <c r="BI271" s="157">
        <f>IF(N271="nulová",J271,0)</f>
        <v>0</v>
      </c>
      <c r="BJ271" s="14" t="s">
        <v>182</v>
      </c>
      <c r="BK271" s="157">
        <f>ROUND(I271*H271,2)</f>
        <v>27.21</v>
      </c>
      <c r="BL271" s="14" t="s">
        <v>205</v>
      </c>
      <c r="BM271" s="156" t="s">
        <v>609</v>
      </c>
    </row>
    <row r="272" spans="1:65" s="12" customFormat="1" ht="22.8" customHeight="1">
      <c r="B272" s="132"/>
      <c r="D272" s="133" t="s">
        <v>68</v>
      </c>
      <c r="E272" s="142" t="s">
        <v>610</v>
      </c>
      <c r="F272" s="142" t="s">
        <v>611</v>
      </c>
      <c r="J272" s="143">
        <f>BK272</f>
        <v>2085.29</v>
      </c>
      <c r="L272" s="132"/>
      <c r="M272" s="136"/>
      <c r="N272" s="137"/>
      <c r="O272" s="137"/>
      <c r="P272" s="138">
        <f>SUM(P273:P275)</f>
        <v>91.421795279999984</v>
      </c>
      <c r="Q272" s="137"/>
      <c r="R272" s="138">
        <f>SUM(R273:R275)</f>
        <v>1.3439462880000002</v>
      </c>
      <c r="S272" s="137"/>
      <c r="T272" s="139">
        <f>SUM(T273:T275)</f>
        <v>0</v>
      </c>
      <c r="AR272" s="133" t="s">
        <v>182</v>
      </c>
      <c r="AT272" s="140" t="s">
        <v>68</v>
      </c>
      <c r="AU272" s="140" t="s">
        <v>77</v>
      </c>
      <c r="AY272" s="133" t="s">
        <v>175</v>
      </c>
      <c r="BK272" s="141">
        <f>SUM(BK273:BK275)</f>
        <v>2085.29</v>
      </c>
    </row>
    <row r="273" spans="1:65" s="2" customFormat="1" ht="33" customHeight="1">
      <c r="A273" s="26"/>
      <c r="B273" s="144"/>
      <c r="C273" s="145" t="s">
        <v>612</v>
      </c>
      <c r="D273" s="145" t="s">
        <v>177</v>
      </c>
      <c r="E273" s="146" t="s">
        <v>613</v>
      </c>
      <c r="F273" s="147" t="s">
        <v>614</v>
      </c>
      <c r="G273" s="148" t="s">
        <v>231</v>
      </c>
      <c r="H273" s="149">
        <v>89.111999999999995</v>
      </c>
      <c r="I273" s="150">
        <v>16.98</v>
      </c>
      <c r="J273" s="150">
        <f>ROUND(I273*H273,2)</f>
        <v>1513.12</v>
      </c>
      <c r="K273" s="151"/>
      <c r="L273" s="27"/>
      <c r="M273" s="152" t="s">
        <v>1</v>
      </c>
      <c r="N273" s="153" t="s">
        <v>35</v>
      </c>
      <c r="O273" s="154">
        <v>1.0021899999999999</v>
      </c>
      <c r="P273" s="154">
        <f>O273*H273</f>
        <v>89.307155279999989</v>
      </c>
      <c r="Q273" s="154">
        <v>2.9239999999999999E-3</v>
      </c>
      <c r="R273" s="154">
        <f>Q273*H273</f>
        <v>0.26056348799999995</v>
      </c>
      <c r="S273" s="154">
        <v>0</v>
      </c>
      <c r="T273" s="155">
        <f>S273*H273</f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56" t="s">
        <v>205</v>
      </c>
      <c r="AT273" s="156" t="s">
        <v>177</v>
      </c>
      <c r="AU273" s="156" t="s">
        <v>182</v>
      </c>
      <c r="AY273" s="14" t="s">
        <v>175</v>
      </c>
      <c r="BE273" s="157">
        <f>IF(N273="základná",J273,0)</f>
        <v>0</v>
      </c>
      <c r="BF273" s="157">
        <f>IF(N273="znížená",J273,0)</f>
        <v>1513.12</v>
      </c>
      <c r="BG273" s="157">
        <f>IF(N273="zákl. prenesená",J273,0)</f>
        <v>0</v>
      </c>
      <c r="BH273" s="157">
        <f>IF(N273="zníž. prenesená",J273,0)</f>
        <v>0</v>
      </c>
      <c r="BI273" s="157">
        <f>IF(N273="nulová",J273,0)</f>
        <v>0</v>
      </c>
      <c r="BJ273" s="14" t="s">
        <v>182</v>
      </c>
      <c r="BK273" s="157">
        <f>ROUND(I273*H273,2)</f>
        <v>1513.12</v>
      </c>
      <c r="BL273" s="14" t="s">
        <v>205</v>
      </c>
      <c r="BM273" s="156" t="s">
        <v>615</v>
      </c>
    </row>
    <row r="274" spans="1:65" s="2" customFormat="1" ht="24.15" customHeight="1">
      <c r="A274" s="26"/>
      <c r="B274" s="144"/>
      <c r="C274" s="158" t="s">
        <v>401</v>
      </c>
      <c r="D274" s="158" t="s">
        <v>285</v>
      </c>
      <c r="E274" s="159" t="s">
        <v>616</v>
      </c>
      <c r="F274" s="160" t="s">
        <v>617</v>
      </c>
      <c r="G274" s="161" t="s">
        <v>231</v>
      </c>
      <c r="H274" s="162">
        <v>92.36</v>
      </c>
      <c r="I274" s="163">
        <v>6.01</v>
      </c>
      <c r="J274" s="163">
        <f>ROUND(I274*H274,2)</f>
        <v>555.08000000000004</v>
      </c>
      <c r="K274" s="164"/>
      <c r="L274" s="165"/>
      <c r="M274" s="166" t="s">
        <v>1</v>
      </c>
      <c r="N274" s="167" t="s">
        <v>35</v>
      </c>
      <c r="O274" s="154">
        <v>0</v>
      </c>
      <c r="P274" s="154">
        <f>O274*H274</f>
        <v>0</v>
      </c>
      <c r="Q274" s="154">
        <v>1.1730000000000001E-2</v>
      </c>
      <c r="R274" s="154">
        <f>Q274*H274</f>
        <v>1.0833828000000001</v>
      </c>
      <c r="S274" s="154">
        <v>0</v>
      </c>
      <c r="T274" s="155">
        <f>S274*H274</f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56" t="s">
        <v>235</v>
      </c>
      <c r="AT274" s="156" t="s">
        <v>285</v>
      </c>
      <c r="AU274" s="156" t="s">
        <v>182</v>
      </c>
      <c r="AY274" s="14" t="s">
        <v>175</v>
      </c>
      <c r="BE274" s="157">
        <f>IF(N274="základná",J274,0)</f>
        <v>0</v>
      </c>
      <c r="BF274" s="157">
        <f>IF(N274="znížená",J274,0)</f>
        <v>555.08000000000004</v>
      </c>
      <c r="BG274" s="157">
        <f>IF(N274="zákl. prenesená",J274,0)</f>
        <v>0</v>
      </c>
      <c r="BH274" s="157">
        <f>IF(N274="zníž. prenesená",J274,0)</f>
        <v>0</v>
      </c>
      <c r="BI274" s="157">
        <f>IF(N274="nulová",J274,0)</f>
        <v>0</v>
      </c>
      <c r="BJ274" s="14" t="s">
        <v>182</v>
      </c>
      <c r="BK274" s="157">
        <f>ROUND(I274*H274,2)</f>
        <v>555.08000000000004</v>
      </c>
      <c r="BL274" s="14" t="s">
        <v>205</v>
      </c>
      <c r="BM274" s="156" t="s">
        <v>618</v>
      </c>
    </row>
    <row r="275" spans="1:65" s="2" customFormat="1" ht="24.15" customHeight="1">
      <c r="A275" s="26"/>
      <c r="B275" s="144"/>
      <c r="C275" s="145" t="s">
        <v>619</v>
      </c>
      <c r="D275" s="145" t="s">
        <v>177</v>
      </c>
      <c r="E275" s="146" t="s">
        <v>620</v>
      </c>
      <c r="F275" s="147" t="s">
        <v>621</v>
      </c>
      <c r="G275" s="148" t="s">
        <v>209</v>
      </c>
      <c r="H275" s="149">
        <v>1.32</v>
      </c>
      <c r="I275" s="150">
        <v>12.95</v>
      </c>
      <c r="J275" s="150">
        <f>ROUND(I275*H275,2)</f>
        <v>17.09</v>
      </c>
      <c r="K275" s="151"/>
      <c r="L275" s="27"/>
      <c r="M275" s="152" t="s">
        <v>1</v>
      </c>
      <c r="N275" s="153" t="s">
        <v>35</v>
      </c>
      <c r="O275" s="154">
        <v>1.6020000000000001</v>
      </c>
      <c r="P275" s="154">
        <f>O275*H275</f>
        <v>2.1146400000000001</v>
      </c>
      <c r="Q275" s="154">
        <v>0</v>
      </c>
      <c r="R275" s="154">
        <f>Q275*H275</f>
        <v>0</v>
      </c>
      <c r="S275" s="154">
        <v>0</v>
      </c>
      <c r="T275" s="155">
        <f>S275*H275</f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56" t="s">
        <v>205</v>
      </c>
      <c r="AT275" s="156" t="s">
        <v>177</v>
      </c>
      <c r="AU275" s="156" t="s">
        <v>182</v>
      </c>
      <c r="AY275" s="14" t="s">
        <v>175</v>
      </c>
      <c r="BE275" s="157">
        <f>IF(N275="základná",J275,0)</f>
        <v>0</v>
      </c>
      <c r="BF275" s="157">
        <f>IF(N275="znížená",J275,0)</f>
        <v>17.09</v>
      </c>
      <c r="BG275" s="157">
        <f>IF(N275="zákl. prenesená",J275,0)</f>
        <v>0</v>
      </c>
      <c r="BH275" s="157">
        <f>IF(N275="zníž. prenesená",J275,0)</f>
        <v>0</v>
      </c>
      <c r="BI275" s="157">
        <f>IF(N275="nulová",J275,0)</f>
        <v>0</v>
      </c>
      <c r="BJ275" s="14" t="s">
        <v>182</v>
      </c>
      <c r="BK275" s="157">
        <f>ROUND(I275*H275,2)</f>
        <v>17.09</v>
      </c>
      <c r="BL275" s="14" t="s">
        <v>205</v>
      </c>
      <c r="BM275" s="156" t="s">
        <v>622</v>
      </c>
    </row>
    <row r="276" spans="1:65" s="12" customFormat="1" ht="22.8" customHeight="1">
      <c r="B276" s="132"/>
      <c r="D276" s="133" t="s">
        <v>68</v>
      </c>
      <c r="E276" s="142" t="s">
        <v>623</v>
      </c>
      <c r="F276" s="142" t="s">
        <v>624</v>
      </c>
      <c r="J276" s="143">
        <f>BK276</f>
        <v>951.29</v>
      </c>
      <c r="L276" s="132"/>
      <c r="M276" s="136"/>
      <c r="N276" s="137"/>
      <c r="O276" s="137"/>
      <c r="P276" s="138">
        <f>SUM(P277:P278)</f>
        <v>43.5128384</v>
      </c>
      <c r="Q276" s="137"/>
      <c r="R276" s="138">
        <f>SUM(R277:R278)</f>
        <v>0.20863011519999999</v>
      </c>
      <c r="S276" s="137"/>
      <c r="T276" s="139">
        <f>SUM(T277:T278)</f>
        <v>0</v>
      </c>
      <c r="AR276" s="133" t="s">
        <v>182</v>
      </c>
      <c r="AT276" s="140" t="s">
        <v>68</v>
      </c>
      <c r="AU276" s="140" t="s">
        <v>77</v>
      </c>
      <c r="AY276" s="133" t="s">
        <v>175</v>
      </c>
      <c r="BK276" s="141">
        <f>SUM(BK277:BK278)</f>
        <v>951.29</v>
      </c>
    </row>
    <row r="277" spans="1:65" s="2" customFormat="1" ht="37.799999999999997" customHeight="1">
      <c r="A277" s="26"/>
      <c r="B277" s="144"/>
      <c r="C277" s="145" t="s">
        <v>404</v>
      </c>
      <c r="D277" s="145" t="s">
        <v>177</v>
      </c>
      <c r="E277" s="146" t="s">
        <v>625</v>
      </c>
      <c r="F277" s="147" t="s">
        <v>626</v>
      </c>
      <c r="G277" s="148" t="s">
        <v>231</v>
      </c>
      <c r="H277" s="149">
        <v>538.928</v>
      </c>
      <c r="I277" s="150">
        <v>1.32</v>
      </c>
      <c r="J277" s="150">
        <f>ROUND(I277*H277,2)</f>
        <v>711.38</v>
      </c>
      <c r="K277" s="151"/>
      <c r="L277" s="27"/>
      <c r="M277" s="152" t="s">
        <v>1</v>
      </c>
      <c r="N277" s="153" t="s">
        <v>35</v>
      </c>
      <c r="O277" s="154">
        <v>6.2799999999999995E-2</v>
      </c>
      <c r="P277" s="154">
        <f>O277*H277</f>
        <v>33.844678399999999</v>
      </c>
      <c r="Q277" s="154">
        <v>2.744E-4</v>
      </c>
      <c r="R277" s="154">
        <f>Q277*H277</f>
        <v>0.1478818432</v>
      </c>
      <c r="S277" s="154">
        <v>0</v>
      </c>
      <c r="T277" s="155">
        <f>S277*H277</f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56" t="s">
        <v>205</v>
      </c>
      <c r="AT277" s="156" t="s">
        <v>177</v>
      </c>
      <c r="AU277" s="156" t="s">
        <v>182</v>
      </c>
      <c r="AY277" s="14" t="s">
        <v>175</v>
      </c>
      <c r="BE277" s="157">
        <f>IF(N277="základná",J277,0)</f>
        <v>0</v>
      </c>
      <c r="BF277" s="157">
        <f>IF(N277="znížená",J277,0)</f>
        <v>711.38</v>
      </c>
      <c r="BG277" s="157">
        <f>IF(N277="zákl. prenesená",J277,0)</f>
        <v>0</v>
      </c>
      <c r="BH277" s="157">
        <f>IF(N277="zníž. prenesená",J277,0)</f>
        <v>0</v>
      </c>
      <c r="BI277" s="157">
        <f>IF(N277="nulová",J277,0)</f>
        <v>0</v>
      </c>
      <c r="BJ277" s="14" t="s">
        <v>182</v>
      </c>
      <c r="BK277" s="157">
        <f>ROUND(I277*H277,2)</f>
        <v>711.38</v>
      </c>
      <c r="BL277" s="14" t="s">
        <v>205</v>
      </c>
      <c r="BM277" s="156" t="s">
        <v>627</v>
      </c>
    </row>
    <row r="278" spans="1:65" s="2" customFormat="1" ht="44.25" customHeight="1">
      <c r="A278" s="26"/>
      <c r="B278" s="144"/>
      <c r="C278" s="145" t="s">
        <v>628</v>
      </c>
      <c r="D278" s="145" t="s">
        <v>177</v>
      </c>
      <c r="E278" s="146" t="s">
        <v>629</v>
      </c>
      <c r="F278" s="147" t="s">
        <v>630</v>
      </c>
      <c r="G278" s="148" t="s">
        <v>231</v>
      </c>
      <c r="H278" s="149">
        <v>179.04</v>
      </c>
      <c r="I278" s="150">
        <v>1.34</v>
      </c>
      <c r="J278" s="150">
        <f>ROUND(I278*H278,2)</f>
        <v>239.91</v>
      </c>
      <c r="K278" s="151"/>
      <c r="L278" s="27"/>
      <c r="M278" s="168" t="s">
        <v>1</v>
      </c>
      <c r="N278" s="169" t="s">
        <v>35</v>
      </c>
      <c r="O278" s="170">
        <v>5.3999999999999999E-2</v>
      </c>
      <c r="P278" s="170">
        <f>O278*H278</f>
        <v>9.6681600000000003</v>
      </c>
      <c r="Q278" s="170">
        <v>3.3930000000000001E-4</v>
      </c>
      <c r="R278" s="170">
        <f>Q278*H278</f>
        <v>6.0748271999999999E-2</v>
      </c>
      <c r="S278" s="170">
        <v>0</v>
      </c>
      <c r="T278" s="171">
        <f>S278*H278</f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56" t="s">
        <v>205</v>
      </c>
      <c r="AT278" s="156" t="s">
        <v>177</v>
      </c>
      <c r="AU278" s="156" t="s">
        <v>182</v>
      </c>
      <c r="AY278" s="14" t="s">
        <v>175</v>
      </c>
      <c r="BE278" s="157">
        <f>IF(N278="základná",J278,0)</f>
        <v>0</v>
      </c>
      <c r="BF278" s="157">
        <f>IF(N278="znížená",J278,0)</f>
        <v>239.91</v>
      </c>
      <c r="BG278" s="157">
        <f>IF(N278="zákl. prenesená",J278,0)</f>
        <v>0</v>
      </c>
      <c r="BH278" s="157">
        <f>IF(N278="zníž. prenesená",J278,0)</f>
        <v>0</v>
      </c>
      <c r="BI278" s="157">
        <f>IF(N278="nulová",J278,0)</f>
        <v>0</v>
      </c>
      <c r="BJ278" s="14" t="s">
        <v>182</v>
      </c>
      <c r="BK278" s="157">
        <f>ROUND(I278*H278,2)</f>
        <v>239.91</v>
      </c>
      <c r="BL278" s="14" t="s">
        <v>205</v>
      </c>
      <c r="BM278" s="156" t="s">
        <v>631</v>
      </c>
    </row>
    <row r="279" spans="1:65" s="2" customFormat="1" ht="6.9" customHeight="1">
      <c r="A279" s="26"/>
      <c r="B279" s="44"/>
      <c r="C279" s="45"/>
      <c r="D279" s="45"/>
      <c r="E279" s="45"/>
      <c r="F279" s="45"/>
      <c r="G279" s="45"/>
      <c r="H279" s="45"/>
      <c r="I279" s="45"/>
      <c r="J279" s="45"/>
      <c r="K279" s="45"/>
      <c r="L279" s="27"/>
      <c r="M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</row>
  </sheetData>
  <autoFilter ref="C137:K278" xr:uid="{00000000-0009-0000-0000-000002000000}"/>
  <mergeCells count="9">
    <mergeCell ref="E87:H87"/>
    <mergeCell ref="E128:H128"/>
    <mergeCell ref="E130:H13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279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82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633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ROUND(J138, 2)</f>
        <v>103466.57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ROUND((SUM(BE138:BE278)),  2)</f>
        <v>0</v>
      </c>
      <c r="G33" s="98"/>
      <c r="H33" s="98"/>
      <c r="I33" s="99">
        <v>0.2</v>
      </c>
      <c r="J33" s="97">
        <f>ROUND(((SUM(BE138:BE278))*I33),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ROUND((SUM(BF138:BF278)),  2)</f>
        <v>103466.57</v>
      </c>
      <c r="G34" s="26"/>
      <c r="H34" s="26"/>
      <c r="I34" s="101">
        <v>0.2</v>
      </c>
      <c r="J34" s="100">
        <f>ROUND(((SUM(BF138:BF278))*I34),  2)</f>
        <v>20693.310000000001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ROUND((SUM(BG138:BG278)),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ROUND((SUM(BH138:BH278)),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ROUND((SUM(BI138:BI278)),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124159.88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SO-01 C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J138</f>
        <v>103466.57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2:12" s="9" customFormat="1" ht="24.9" hidden="1" customHeight="1">
      <c r="B97" s="113"/>
      <c r="D97" s="114" t="s">
        <v>139</v>
      </c>
      <c r="E97" s="115"/>
      <c r="F97" s="115"/>
      <c r="G97" s="115"/>
      <c r="H97" s="115"/>
      <c r="I97" s="115"/>
      <c r="J97" s="116">
        <f>J139</f>
        <v>59392.93</v>
      </c>
      <c r="L97" s="113"/>
    </row>
    <row r="98" spans="2:12" s="10" customFormat="1" ht="19.95" hidden="1" customHeight="1">
      <c r="B98" s="117"/>
      <c r="D98" s="118" t="s">
        <v>140</v>
      </c>
      <c r="E98" s="119"/>
      <c r="F98" s="119"/>
      <c r="G98" s="119"/>
      <c r="H98" s="119"/>
      <c r="I98" s="119"/>
      <c r="J98" s="120">
        <f>J140</f>
        <v>2105.35</v>
      </c>
      <c r="L98" s="117"/>
    </row>
    <row r="99" spans="2:12" s="10" customFormat="1" ht="19.95" hidden="1" customHeight="1">
      <c r="B99" s="117"/>
      <c r="D99" s="118" t="s">
        <v>141</v>
      </c>
      <c r="E99" s="119"/>
      <c r="F99" s="119"/>
      <c r="G99" s="119"/>
      <c r="H99" s="119"/>
      <c r="I99" s="119"/>
      <c r="J99" s="120">
        <f>J150</f>
        <v>12774.15</v>
      </c>
      <c r="L99" s="117"/>
    </row>
    <row r="100" spans="2:12" s="10" customFormat="1" ht="19.95" hidden="1" customHeight="1">
      <c r="B100" s="117"/>
      <c r="D100" s="118" t="s">
        <v>142</v>
      </c>
      <c r="E100" s="119"/>
      <c r="F100" s="119"/>
      <c r="G100" s="119"/>
      <c r="H100" s="119"/>
      <c r="I100" s="119"/>
      <c r="J100" s="120">
        <f>J160</f>
        <v>11462.040000000003</v>
      </c>
      <c r="L100" s="117"/>
    </row>
    <row r="101" spans="2:12" s="10" customFormat="1" ht="19.95" hidden="1" customHeight="1">
      <c r="B101" s="117"/>
      <c r="D101" s="118" t="s">
        <v>143</v>
      </c>
      <c r="E101" s="119"/>
      <c r="F101" s="119"/>
      <c r="G101" s="119"/>
      <c r="H101" s="119"/>
      <c r="I101" s="119"/>
      <c r="J101" s="120">
        <f>J167</f>
        <v>2791.5</v>
      </c>
      <c r="L101" s="117"/>
    </row>
    <row r="102" spans="2:12" s="10" customFormat="1" ht="19.95" hidden="1" customHeight="1">
      <c r="B102" s="117"/>
      <c r="D102" s="118" t="s">
        <v>144</v>
      </c>
      <c r="E102" s="119"/>
      <c r="F102" s="119"/>
      <c r="G102" s="119"/>
      <c r="H102" s="119"/>
      <c r="I102" s="119"/>
      <c r="J102" s="120">
        <f>J174</f>
        <v>26910.759999999995</v>
      </c>
      <c r="L102" s="117"/>
    </row>
    <row r="103" spans="2:12" s="10" customFormat="1" ht="19.95" hidden="1" customHeight="1">
      <c r="B103" s="117"/>
      <c r="D103" s="118" t="s">
        <v>145</v>
      </c>
      <c r="E103" s="119"/>
      <c r="F103" s="119"/>
      <c r="G103" s="119"/>
      <c r="H103" s="119"/>
      <c r="I103" s="119"/>
      <c r="J103" s="120">
        <f>J190</f>
        <v>1946.8999999999999</v>
      </c>
      <c r="L103" s="117"/>
    </row>
    <row r="104" spans="2:12" s="10" customFormat="1" ht="19.95" hidden="1" customHeight="1">
      <c r="B104" s="117"/>
      <c r="D104" s="118" t="s">
        <v>146</v>
      </c>
      <c r="E104" s="119"/>
      <c r="F104" s="119"/>
      <c r="G104" s="119"/>
      <c r="H104" s="119"/>
      <c r="I104" s="119"/>
      <c r="J104" s="120">
        <f>J194</f>
        <v>1402.23</v>
      </c>
      <c r="L104" s="117"/>
    </row>
    <row r="105" spans="2:12" s="9" customFormat="1" ht="24.9" hidden="1" customHeight="1">
      <c r="B105" s="113"/>
      <c r="D105" s="114" t="s">
        <v>147</v>
      </c>
      <c r="E105" s="115"/>
      <c r="F105" s="115"/>
      <c r="G105" s="115"/>
      <c r="H105" s="115"/>
      <c r="I105" s="115"/>
      <c r="J105" s="116">
        <f>J196</f>
        <v>44073.640000000007</v>
      </c>
      <c r="L105" s="113"/>
    </row>
    <row r="106" spans="2:12" s="10" customFormat="1" ht="19.95" hidden="1" customHeight="1">
      <c r="B106" s="117"/>
      <c r="D106" s="118" t="s">
        <v>148</v>
      </c>
      <c r="E106" s="119"/>
      <c r="F106" s="119"/>
      <c r="G106" s="119"/>
      <c r="H106" s="119"/>
      <c r="I106" s="119"/>
      <c r="J106" s="120">
        <f>J197</f>
        <v>1855.19</v>
      </c>
      <c r="L106" s="117"/>
    </row>
    <row r="107" spans="2:12" s="10" customFormat="1" ht="19.95" hidden="1" customHeight="1">
      <c r="B107" s="117"/>
      <c r="D107" s="118" t="s">
        <v>149</v>
      </c>
      <c r="E107" s="119"/>
      <c r="F107" s="119"/>
      <c r="G107" s="119"/>
      <c r="H107" s="119"/>
      <c r="I107" s="119"/>
      <c r="J107" s="120">
        <f>J203</f>
        <v>5795.119999999999</v>
      </c>
      <c r="L107" s="117"/>
    </row>
    <row r="108" spans="2:12" s="10" customFormat="1" ht="19.95" hidden="1" customHeight="1">
      <c r="B108" s="117"/>
      <c r="D108" s="118" t="s">
        <v>150</v>
      </c>
      <c r="E108" s="119"/>
      <c r="F108" s="119"/>
      <c r="G108" s="119"/>
      <c r="H108" s="119"/>
      <c r="I108" s="119"/>
      <c r="J108" s="120">
        <f>J212</f>
        <v>10150.41</v>
      </c>
      <c r="L108" s="117"/>
    </row>
    <row r="109" spans="2:12" s="10" customFormat="1" ht="19.95" hidden="1" customHeight="1">
      <c r="B109" s="117"/>
      <c r="D109" s="118" t="s">
        <v>151</v>
      </c>
      <c r="E109" s="119"/>
      <c r="F109" s="119"/>
      <c r="G109" s="119"/>
      <c r="H109" s="119"/>
      <c r="I109" s="119"/>
      <c r="J109" s="120">
        <f>J222</f>
        <v>7528.9</v>
      </c>
      <c r="L109" s="117"/>
    </row>
    <row r="110" spans="2:12" s="10" customFormat="1" ht="19.95" hidden="1" customHeight="1">
      <c r="B110" s="117"/>
      <c r="D110" s="118" t="s">
        <v>152</v>
      </c>
      <c r="E110" s="119"/>
      <c r="F110" s="119"/>
      <c r="G110" s="119"/>
      <c r="H110" s="119"/>
      <c r="I110" s="119"/>
      <c r="J110" s="120">
        <f>J228</f>
        <v>2266.81</v>
      </c>
      <c r="L110" s="117"/>
    </row>
    <row r="111" spans="2:12" s="10" customFormat="1" ht="19.95" hidden="1" customHeight="1">
      <c r="B111" s="117"/>
      <c r="D111" s="118" t="s">
        <v>153</v>
      </c>
      <c r="E111" s="119"/>
      <c r="F111" s="119"/>
      <c r="G111" s="119"/>
      <c r="H111" s="119"/>
      <c r="I111" s="119"/>
      <c r="J111" s="120">
        <f>J231</f>
        <v>1921.9</v>
      </c>
      <c r="L111" s="117"/>
    </row>
    <row r="112" spans="2:12" s="10" customFormat="1" ht="19.95" hidden="1" customHeight="1">
      <c r="B112" s="117"/>
      <c r="D112" s="118" t="s">
        <v>154</v>
      </c>
      <c r="E112" s="119"/>
      <c r="F112" s="119"/>
      <c r="G112" s="119"/>
      <c r="H112" s="119"/>
      <c r="I112" s="119"/>
      <c r="J112" s="120">
        <f>J238</f>
        <v>7237.73</v>
      </c>
      <c r="L112" s="117"/>
    </row>
    <row r="113" spans="1:31" s="10" customFormat="1" ht="19.95" hidden="1" customHeight="1">
      <c r="B113" s="117"/>
      <c r="D113" s="118" t="s">
        <v>155</v>
      </c>
      <c r="E113" s="119"/>
      <c r="F113" s="119"/>
      <c r="G113" s="119"/>
      <c r="H113" s="119"/>
      <c r="I113" s="119"/>
      <c r="J113" s="120">
        <f>J251</f>
        <v>306.63</v>
      </c>
      <c r="L113" s="117"/>
    </row>
    <row r="114" spans="1:31" s="10" customFormat="1" ht="19.95" hidden="1" customHeight="1">
      <c r="B114" s="117"/>
      <c r="D114" s="118" t="s">
        <v>156</v>
      </c>
      <c r="E114" s="119"/>
      <c r="F114" s="119"/>
      <c r="G114" s="119"/>
      <c r="H114" s="119"/>
      <c r="I114" s="119"/>
      <c r="J114" s="120">
        <f>J253</f>
        <v>892.51</v>
      </c>
      <c r="L114" s="117"/>
    </row>
    <row r="115" spans="1:31" s="10" customFormat="1" ht="19.95" hidden="1" customHeight="1">
      <c r="B115" s="117"/>
      <c r="D115" s="118" t="s">
        <v>157</v>
      </c>
      <c r="E115" s="119"/>
      <c r="F115" s="119"/>
      <c r="G115" s="119"/>
      <c r="H115" s="119"/>
      <c r="I115" s="119"/>
      <c r="J115" s="120">
        <f>J264</f>
        <v>1982.92</v>
      </c>
      <c r="L115" s="117"/>
    </row>
    <row r="116" spans="1:31" s="10" customFormat="1" ht="19.95" hidden="1" customHeight="1">
      <c r="B116" s="117"/>
      <c r="D116" s="118" t="s">
        <v>158</v>
      </c>
      <c r="E116" s="119"/>
      <c r="F116" s="119"/>
      <c r="G116" s="119"/>
      <c r="H116" s="119"/>
      <c r="I116" s="119"/>
      <c r="J116" s="120">
        <f>J268</f>
        <v>1098.94</v>
      </c>
      <c r="L116" s="117"/>
    </row>
    <row r="117" spans="1:31" s="10" customFormat="1" ht="19.95" hidden="1" customHeight="1">
      <c r="B117" s="117"/>
      <c r="D117" s="118" t="s">
        <v>159</v>
      </c>
      <c r="E117" s="119"/>
      <c r="F117" s="119"/>
      <c r="G117" s="119"/>
      <c r="H117" s="119"/>
      <c r="I117" s="119"/>
      <c r="J117" s="120">
        <f>J272</f>
        <v>2085.29</v>
      </c>
      <c r="L117" s="117"/>
    </row>
    <row r="118" spans="1:31" s="10" customFormat="1" ht="19.95" hidden="1" customHeight="1">
      <c r="B118" s="117"/>
      <c r="D118" s="118" t="s">
        <v>160</v>
      </c>
      <c r="E118" s="119"/>
      <c r="F118" s="119"/>
      <c r="G118" s="119"/>
      <c r="H118" s="119"/>
      <c r="I118" s="119"/>
      <c r="J118" s="120">
        <f>J276</f>
        <v>951.29</v>
      </c>
      <c r="L118" s="117"/>
    </row>
    <row r="119" spans="1:31" s="2" customFormat="1" ht="21.75" hidden="1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6.9" hidden="1" customHeight="1">
      <c r="A120" s="26"/>
      <c r="B120" s="44"/>
      <c r="C120" s="45"/>
      <c r="D120" s="45"/>
      <c r="E120" s="45"/>
      <c r="F120" s="45"/>
      <c r="G120" s="45"/>
      <c r="H120" s="45"/>
      <c r="I120" s="45"/>
      <c r="J120" s="45"/>
      <c r="K120" s="45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ht="10.199999999999999" hidden="1"/>
    <row r="122" spans="1:31" ht="10.199999999999999" hidden="1"/>
    <row r="123" spans="1:31" ht="10.199999999999999" hidden="1"/>
    <row r="124" spans="1:31" s="2" customFormat="1" ht="6.9" customHeight="1">
      <c r="A124" s="26"/>
      <c r="B124" s="46"/>
      <c r="C124" s="47"/>
      <c r="D124" s="47"/>
      <c r="E124" s="47"/>
      <c r="F124" s="47"/>
      <c r="G124" s="47"/>
      <c r="H124" s="47"/>
      <c r="I124" s="47"/>
      <c r="J124" s="47"/>
      <c r="K124" s="47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24.9" customHeight="1">
      <c r="A125" s="26"/>
      <c r="B125" s="27"/>
      <c r="C125" s="18" t="s">
        <v>161</v>
      </c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2" customHeight="1">
      <c r="A127" s="26"/>
      <c r="B127" s="27"/>
      <c r="C127" s="23" t="s">
        <v>13</v>
      </c>
      <c r="D127" s="26"/>
      <c r="E127" s="26"/>
      <c r="F127" s="26"/>
      <c r="G127" s="26"/>
      <c r="H127" s="26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6.5" customHeight="1">
      <c r="A128" s="26"/>
      <c r="B128" s="27"/>
      <c r="C128" s="26"/>
      <c r="D128" s="26"/>
      <c r="E128" s="211" t="str">
        <f>E7</f>
        <v>Prestúpne Bývanie JELKA</v>
      </c>
      <c r="F128" s="212"/>
      <c r="G128" s="212"/>
      <c r="H128" s="212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2" customHeight="1">
      <c r="A129" s="26"/>
      <c r="B129" s="27"/>
      <c r="C129" s="23" t="s">
        <v>132</v>
      </c>
      <c r="D129" s="26"/>
      <c r="E129" s="26"/>
      <c r="F129" s="26"/>
      <c r="G129" s="26"/>
      <c r="H129" s="26"/>
      <c r="I129" s="26"/>
      <c r="J129" s="26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6.5" customHeight="1">
      <c r="A130" s="26"/>
      <c r="B130" s="27"/>
      <c r="C130" s="26"/>
      <c r="D130" s="26"/>
      <c r="E130" s="177" t="str">
        <f>E9</f>
        <v>SO-01 C - Rozpočet</v>
      </c>
      <c r="F130" s="213"/>
      <c r="G130" s="213"/>
      <c r="H130" s="213"/>
      <c r="I130" s="26"/>
      <c r="J130" s="26"/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6.9" customHeight="1">
      <c r="A131" s="26"/>
      <c r="B131" s="27"/>
      <c r="C131" s="26"/>
      <c r="D131" s="26"/>
      <c r="E131" s="26"/>
      <c r="F131" s="26"/>
      <c r="G131" s="26"/>
      <c r="H131" s="26"/>
      <c r="I131" s="26"/>
      <c r="J131" s="26"/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12" customHeight="1">
      <c r="A132" s="26"/>
      <c r="B132" s="27"/>
      <c r="C132" s="23" t="s">
        <v>17</v>
      </c>
      <c r="D132" s="26"/>
      <c r="E132" s="26"/>
      <c r="F132" s="21" t="str">
        <f>F12</f>
        <v xml:space="preserve"> </v>
      </c>
      <c r="G132" s="26"/>
      <c r="H132" s="26"/>
      <c r="I132" s="23" t="s">
        <v>19</v>
      </c>
      <c r="J132" s="52" t="str">
        <f>IF(J12="","",J12)</f>
        <v>1. 3. 2022</v>
      </c>
      <c r="K132" s="26"/>
      <c r="L132" s="3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6.9" customHeight="1">
      <c r="A133" s="26"/>
      <c r="B133" s="27"/>
      <c r="C133" s="26"/>
      <c r="D133" s="26"/>
      <c r="E133" s="26"/>
      <c r="F133" s="26"/>
      <c r="G133" s="26"/>
      <c r="H133" s="26"/>
      <c r="I133" s="26"/>
      <c r="J133" s="26"/>
      <c r="K133" s="26"/>
      <c r="L133" s="39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15.15" customHeight="1">
      <c r="A134" s="26"/>
      <c r="B134" s="27"/>
      <c r="C134" s="23" t="s">
        <v>21</v>
      </c>
      <c r="D134" s="26"/>
      <c r="E134" s="26"/>
      <c r="F134" s="21" t="str">
        <f>E15</f>
        <v xml:space="preserve"> </v>
      </c>
      <c r="G134" s="26"/>
      <c r="H134" s="26"/>
      <c r="I134" s="23" t="s">
        <v>25</v>
      </c>
      <c r="J134" s="24" t="str">
        <f>E21</f>
        <v xml:space="preserve"> </v>
      </c>
      <c r="K134" s="26"/>
      <c r="L134" s="39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2" customFormat="1" ht="15.15" customHeight="1">
      <c r="A135" s="26"/>
      <c r="B135" s="27"/>
      <c r="C135" s="23" t="s">
        <v>24</v>
      </c>
      <c r="D135" s="26"/>
      <c r="E135" s="26"/>
      <c r="F135" s="21" t="str">
        <f>IF(E18="","",E18)</f>
        <v xml:space="preserve"> </v>
      </c>
      <c r="G135" s="26"/>
      <c r="H135" s="26"/>
      <c r="I135" s="23" t="s">
        <v>27</v>
      </c>
      <c r="J135" s="24" t="str">
        <f>E24</f>
        <v xml:space="preserve"> </v>
      </c>
      <c r="K135" s="26"/>
      <c r="L135" s="39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5" s="2" customFormat="1" ht="10.35" customHeight="1">
      <c r="A136" s="26"/>
      <c r="B136" s="27"/>
      <c r="C136" s="26"/>
      <c r="D136" s="26"/>
      <c r="E136" s="26"/>
      <c r="F136" s="26"/>
      <c r="G136" s="26"/>
      <c r="H136" s="26"/>
      <c r="I136" s="26"/>
      <c r="J136" s="26"/>
      <c r="K136" s="26"/>
      <c r="L136" s="39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</row>
    <row r="137" spans="1:65" s="11" customFormat="1" ht="29.25" customHeight="1">
      <c r="A137" s="121"/>
      <c r="B137" s="122"/>
      <c r="C137" s="123" t="s">
        <v>162</v>
      </c>
      <c r="D137" s="124" t="s">
        <v>54</v>
      </c>
      <c r="E137" s="124" t="s">
        <v>50</v>
      </c>
      <c r="F137" s="124" t="s">
        <v>51</v>
      </c>
      <c r="G137" s="124" t="s">
        <v>163</v>
      </c>
      <c r="H137" s="124" t="s">
        <v>164</v>
      </c>
      <c r="I137" s="124" t="s">
        <v>165</v>
      </c>
      <c r="J137" s="125" t="s">
        <v>136</v>
      </c>
      <c r="K137" s="126" t="s">
        <v>166</v>
      </c>
      <c r="L137" s="127"/>
      <c r="M137" s="59" t="s">
        <v>1</v>
      </c>
      <c r="N137" s="60" t="s">
        <v>33</v>
      </c>
      <c r="O137" s="60" t="s">
        <v>167</v>
      </c>
      <c r="P137" s="60" t="s">
        <v>168</v>
      </c>
      <c r="Q137" s="60" t="s">
        <v>169</v>
      </c>
      <c r="R137" s="60" t="s">
        <v>170</v>
      </c>
      <c r="S137" s="60" t="s">
        <v>171</v>
      </c>
      <c r="T137" s="61" t="s">
        <v>172</v>
      </c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</row>
    <row r="138" spans="1:65" s="2" customFormat="1" ht="22.8" customHeight="1">
      <c r="A138" s="26"/>
      <c r="B138" s="27"/>
      <c r="C138" s="66" t="s">
        <v>137</v>
      </c>
      <c r="D138" s="26"/>
      <c r="E138" s="26"/>
      <c r="F138" s="26"/>
      <c r="G138" s="26"/>
      <c r="H138" s="26"/>
      <c r="I138" s="26"/>
      <c r="J138" s="128">
        <f>BK138</f>
        <v>103466.57</v>
      </c>
      <c r="K138" s="26"/>
      <c r="L138" s="27"/>
      <c r="M138" s="62"/>
      <c r="N138" s="53"/>
      <c r="O138" s="63"/>
      <c r="P138" s="129">
        <f>P139+P196</f>
        <v>4516.7334532900004</v>
      </c>
      <c r="Q138" s="63"/>
      <c r="R138" s="129">
        <f>R139+R196</f>
        <v>630.67144459600934</v>
      </c>
      <c r="S138" s="63"/>
      <c r="T138" s="130">
        <f>T139+T196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T138" s="14" t="s">
        <v>68</v>
      </c>
      <c r="AU138" s="14" t="s">
        <v>138</v>
      </c>
      <c r="BK138" s="131">
        <f>BK139+BK196</f>
        <v>103466.57</v>
      </c>
    </row>
    <row r="139" spans="1:65" s="12" customFormat="1" ht="25.95" customHeight="1">
      <c r="B139" s="132"/>
      <c r="D139" s="133" t="s">
        <v>68</v>
      </c>
      <c r="E139" s="134" t="s">
        <v>173</v>
      </c>
      <c r="F139" s="134" t="s">
        <v>174</v>
      </c>
      <c r="J139" s="135">
        <f>BK139</f>
        <v>59392.93</v>
      </c>
      <c r="L139" s="132"/>
      <c r="M139" s="136"/>
      <c r="N139" s="137"/>
      <c r="O139" s="137"/>
      <c r="P139" s="138">
        <f>P140+P150+P160+P167+P174+P190+P194</f>
        <v>3473.4225910100004</v>
      </c>
      <c r="Q139" s="137"/>
      <c r="R139" s="138">
        <f>R140+R150+R160+R167+R174+R190+R194</f>
        <v>445.80096584560897</v>
      </c>
      <c r="S139" s="137"/>
      <c r="T139" s="139">
        <f>T140+T150+T160+T167+T174+T190+T194</f>
        <v>0</v>
      </c>
      <c r="AR139" s="133" t="s">
        <v>77</v>
      </c>
      <c r="AT139" s="140" t="s">
        <v>68</v>
      </c>
      <c r="AU139" s="140" t="s">
        <v>69</v>
      </c>
      <c r="AY139" s="133" t="s">
        <v>175</v>
      </c>
      <c r="BK139" s="141">
        <f>BK140+BK150+BK160+BK167+BK174+BK190+BK194</f>
        <v>59392.93</v>
      </c>
    </row>
    <row r="140" spans="1:65" s="12" customFormat="1" ht="22.8" customHeight="1">
      <c r="B140" s="132"/>
      <c r="D140" s="133" t="s">
        <v>68</v>
      </c>
      <c r="E140" s="142" t="s">
        <v>77</v>
      </c>
      <c r="F140" s="142" t="s">
        <v>176</v>
      </c>
      <c r="J140" s="143">
        <f>BK140</f>
        <v>2105.35</v>
      </c>
      <c r="L140" s="132"/>
      <c r="M140" s="136"/>
      <c r="N140" s="137"/>
      <c r="O140" s="137"/>
      <c r="P140" s="138">
        <f>SUM(P141:P149)</f>
        <v>205.0401804</v>
      </c>
      <c r="Q140" s="137"/>
      <c r="R140" s="138">
        <f>SUM(R141:R149)</f>
        <v>0</v>
      </c>
      <c r="S140" s="137"/>
      <c r="T140" s="139">
        <f>SUM(T141:T149)</f>
        <v>0</v>
      </c>
      <c r="AR140" s="133" t="s">
        <v>77</v>
      </c>
      <c r="AT140" s="140" t="s">
        <v>68</v>
      </c>
      <c r="AU140" s="140" t="s">
        <v>77</v>
      </c>
      <c r="AY140" s="133" t="s">
        <v>175</v>
      </c>
      <c r="BK140" s="141">
        <f>SUM(BK141:BK149)</f>
        <v>2105.35</v>
      </c>
    </row>
    <row r="141" spans="1:65" s="2" customFormat="1" ht="33" customHeight="1">
      <c r="A141" s="26"/>
      <c r="B141" s="144"/>
      <c r="C141" s="145" t="s">
        <v>77</v>
      </c>
      <c r="D141" s="145" t="s">
        <v>177</v>
      </c>
      <c r="E141" s="146" t="s">
        <v>178</v>
      </c>
      <c r="F141" s="147" t="s">
        <v>179</v>
      </c>
      <c r="G141" s="148" t="s">
        <v>180</v>
      </c>
      <c r="H141" s="149">
        <v>75.945999999999998</v>
      </c>
      <c r="I141" s="150">
        <v>0.53</v>
      </c>
      <c r="J141" s="150">
        <f t="shared" ref="J141:J149" si="0">ROUND(I141*H141,2)</f>
        <v>40.25</v>
      </c>
      <c r="K141" s="151"/>
      <c r="L141" s="27"/>
      <c r="M141" s="152" t="s">
        <v>1</v>
      </c>
      <c r="N141" s="153" t="s">
        <v>35</v>
      </c>
      <c r="O141" s="154">
        <v>1.2999999999999999E-2</v>
      </c>
      <c r="P141" s="154">
        <f t="shared" ref="P141:P149" si="1">O141*H141</f>
        <v>0.9872979999999999</v>
      </c>
      <c r="Q141" s="154">
        <v>0</v>
      </c>
      <c r="R141" s="154">
        <f t="shared" ref="R141:R149" si="2">Q141*H141</f>
        <v>0</v>
      </c>
      <c r="S141" s="154">
        <v>0</v>
      </c>
      <c r="T141" s="155">
        <f t="shared" ref="T141:T149" si="3"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181</v>
      </c>
      <c r="AT141" s="156" t="s">
        <v>177</v>
      </c>
      <c r="AU141" s="156" t="s">
        <v>182</v>
      </c>
      <c r="AY141" s="14" t="s">
        <v>175</v>
      </c>
      <c r="BE141" s="157">
        <f t="shared" ref="BE141:BE149" si="4">IF(N141="základná",J141,0)</f>
        <v>0</v>
      </c>
      <c r="BF141" s="157">
        <f t="shared" ref="BF141:BF149" si="5">IF(N141="znížená",J141,0)</f>
        <v>40.25</v>
      </c>
      <c r="BG141" s="157">
        <f t="shared" ref="BG141:BG149" si="6">IF(N141="zákl. prenesená",J141,0)</f>
        <v>0</v>
      </c>
      <c r="BH141" s="157">
        <f t="shared" ref="BH141:BH149" si="7">IF(N141="zníž. prenesená",J141,0)</f>
        <v>0</v>
      </c>
      <c r="BI141" s="157">
        <f t="shared" ref="BI141:BI149" si="8">IF(N141="nulová",J141,0)</f>
        <v>0</v>
      </c>
      <c r="BJ141" s="14" t="s">
        <v>182</v>
      </c>
      <c r="BK141" s="157">
        <f t="shared" ref="BK141:BK149" si="9">ROUND(I141*H141,2)</f>
        <v>40.25</v>
      </c>
      <c r="BL141" s="14" t="s">
        <v>181</v>
      </c>
      <c r="BM141" s="156" t="s">
        <v>182</v>
      </c>
    </row>
    <row r="142" spans="1:65" s="2" customFormat="1" ht="21.75" customHeight="1">
      <c r="A142" s="26"/>
      <c r="B142" s="144"/>
      <c r="C142" s="145" t="s">
        <v>182</v>
      </c>
      <c r="D142" s="145" t="s">
        <v>177</v>
      </c>
      <c r="E142" s="146" t="s">
        <v>183</v>
      </c>
      <c r="F142" s="147" t="s">
        <v>184</v>
      </c>
      <c r="G142" s="148" t="s">
        <v>180</v>
      </c>
      <c r="H142" s="149">
        <v>53.890999999999998</v>
      </c>
      <c r="I142" s="150">
        <v>15.81</v>
      </c>
      <c r="J142" s="150">
        <f t="shared" si="0"/>
        <v>852.02</v>
      </c>
      <c r="K142" s="151"/>
      <c r="L142" s="27"/>
      <c r="M142" s="152" t="s">
        <v>1</v>
      </c>
      <c r="N142" s="153" t="s">
        <v>35</v>
      </c>
      <c r="O142" s="154">
        <v>2.5139999999999998</v>
      </c>
      <c r="P142" s="154">
        <f t="shared" si="1"/>
        <v>135.48197399999998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181</v>
      </c>
      <c r="AT142" s="156" t="s">
        <v>177</v>
      </c>
      <c r="AU142" s="156" t="s">
        <v>182</v>
      </c>
      <c r="AY142" s="14" t="s">
        <v>175</v>
      </c>
      <c r="BE142" s="157">
        <f t="shared" si="4"/>
        <v>0</v>
      </c>
      <c r="BF142" s="157">
        <f t="shared" si="5"/>
        <v>852.02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4" t="s">
        <v>182</v>
      </c>
      <c r="BK142" s="157">
        <f t="shared" si="9"/>
        <v>852.02</v>
      </c>
      <c r="BL142" s="14" t="s">
        <v>181</v>
      </c>
      <c r="BM142" s="156" t="s">
        <v>181</v>
      </c>
    </row>
    <row r="143" spans="1:65" s="2" customFormat="1" ht="37.799999999999997" customHeight="1">
      <c r="A143" s="26"/>
      <c r="B143" s="144"/>
      <c r="C143" s="145" t="s">
        <v>185</v>
      </c>
      <c r="D143" s="145" t="s">
        <v>177</v>
      </c>
      <c r="E143" s="146" t="s">
        <v>186</v>
      </c>
      <c r="F143" s="147" t="s">
        <v>187</v>
      </c>
      <c r="G143" s="148" t="s">
        <v>180</v>
      </c>
      <c r="H143" s="149">
        <v>53.890999999999998</v>
      </c>
      <c r="I143" s="150">
        <v>4.47</v>
      </c>
      <c r="J143" s="150">
        <f t="shared" si="0"/>
        <v>240.89</v>
      </c>
      <c r="K143" s="151"/>
      <c r="L143" s="27"/>
      <c r="M143" s="152" t="s">
        <v>1</v>
      </c>
      <c r="N143" s="153" t="s">
        <v>35</v>
      </c>
      <c r="O143" s="154">
        <v>0.61299999999999999</v>
      </c>
      <c r="P143" s="154">
        <f t="shared" si="1"/>
        <v>33.035182999999996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181</v>
      </c>
      <c r="AT143" s="156" t="s">
        <v>177</v>
      </c>
      <c r="AU143" s="156" t="s">
        <v>182</v>
      </c>
      <c r="AY143" s="14" t="s">
        <v>175</v>
      </c>
      <c r="BE143" s="157">
        <f t="shared" si="4"/>
        <v>0</v>
      </c>
      <c r="BF143" s="157">
        <f t="shared" si="5"/>
        <v>240.89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4" t="s">
        <v>182</v>
      </c>
      <c r="BK143" s="157">
        <f t="shared" si="9"/>
        <v>240.89</v>
      </c>
      <c r="BL143" s="14" t="s">
        <v>181</v>
      </c>
      <c r="BM143" s="156" t="s">
        <v>188</v>
      </c>
    </row>
    <row r="144" spans="1:65" s="2" customFormat="1" ht="24.15" customHeight="1">
      <c r="A144" s="26"/>
      <c r="B144" s="144"/>
      <c r="C144" s="145" t="s">
        <v>181</v>
      </c>
      <c r="D144" s="145" t="s">
        <v>177</v>
      </c>
      <c r="E144" s="146" t="s">
        <v>189</v>
      </c>
      <c r="F144" s="147" t="s">
        <v>190</v>
      </c>
      <c r="G144" s="148" t="s">
        <v>180</v>
      </c>
      <c r="H144" s="149">
        <v>53.890999999999998</v>
      </c>
      <c r="I144" s="150">
        <v>0.82</v>
      </c>
      <c r="J144" s="150">
        <f t="shared" si="0"/>
        <v>44.19</v>
      </c>
      <c r="K144" s="151"/>
      <c r="L144" s="27"/>
      <c r="M144" s="152" t="s">
        <v>1</v>
      </c>
      <c r="N144" s="153" t="s">
        <v>35</v>
      </c>
      <c r="O144" s="154">
        <v>6.9000000000000006E-2</v>
      </c>
      <c r="P144" s="154">
        <f t="shared" si="1"/>
        <v>3.7184790000000003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181</v>
      </c>
      <c r="AT144" s="156" t="s">
        <v>177</v>
      </c>
      <c r="AU144" s="156" t="s">
        <v>182</v>
      </c>
      <c r="AY144" s="14" t="s">
        <v>175</v>
      </c>
      <c r="BE144" s="157">
        <f t="shared" si="4"/>
        <v>0</v>
      </c>
      <c r="BF144" s="157">
        <f t="shared" si="5"/>
        <v>44.19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4" t="s">
        <v>182</v>
      </c>
      <c r="BK144" s="157">
        <f t="shared" si="9"/>
        <v>44.19</v>
      </c>
      <c r="BL144" s="14" t="s">
        <v>181</v>
      </c>
      <c r="BM144" s="156" t="s">
        <v>191</v>
      </c>
    </row>
    <row r="145" spans="1:65" s="2" customFormat="1" ht="37.799999999999997" customHeight="1">
      <c r="A145" s="26"/>
      <c r="B145" s="144"/>
      <c r="C145" s="145" t="s">
        <v>192</v>
      </c>
      <c r="D145" s="145" t="s">
        <v>177</v>
      </c>
      <c r="E145" s="146" t="s">
        <v>193</v>
      </c>
      <c r="F145" s="147" t="s">
        <v>194</v>
      </c>
      <c r="G145" s="148" t="s">
        <v>180</v>
      </c>
      <c r="H145" s="149">
        <v>53.890999999999998</v>
      </c>
      <c r="I145" s="150">
        <v>2.89</v>
      </c>
      <c r="J145" s="150">
        <f t="shared" si="0"/>
        <v>155.74</v>
      </c>
      <c r="K145" s="151"/>
      <c r="L145" s="27"/>
      <c r="M145" s="152" t="s">
        <v>1</v>
      </c>
      <c r="N145" s="153" t="s">
        <v>35</v>
      </c>
      <c r="O145" s="154">
        <v>9.8000000000000004E-2</v>
      </c>
      <c r="P145" s="154">
        <f t="shared" si="1"/>
        <v>5.2813179999999997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181</v>
      </c>
      <c r="AT145" s="156" t="s">
        <v>177</v>
      </c>
      <c r="AU145" s="156" t="s">
        <v>182</v>
      </c>
      <c r="AY145" s="14" t="s">
        <v>175</v>
      </c>
      <c r="BE145" s="157">
        <f t="shared" si="4"/>
        <v>0</v>
      </c>
      <c r="BF145" s="157">
        <f t="shared" si="5"/>
        <v>155.74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4" t="s">
        <v>182</v>
      </c>
      <c r="BK145" s="157">
        <f t="shared" si="9"/>
        <v>155.74</v>
      </c>
      <c r="BL145" s="14" t="s">
        <v>181</v>
      </c>
      <c r="BM145" s="156" t="s">
        <v>195</v>
      </c>
    </row>
    <row r="146" spans="1:65" s="2" customFormat="1" ht="16.5" customHeight="1">
      <c r="A146" s="26"/>
      <c r="B146" s="144"/>
      <c r="C146" s="145" t="s">
        <v>188</v>
      </c>
      <c r="D146" s="145" t="s">
        <v>177</v>
      </c>
      <c r="E146" s="146" t="s">
        <v>196</v>
      </c>
      <c r="F146" s="147" t="s">
        <v>197</v>
      </c>
      <c r="G146" s="148" t="s">
        <v>180</v>
      </c>
      <c r="H146" s="149">
        <v>161.673</v>
      </c>
      <c r="I146" s="150">
        <v>0.38</v>
      </c>
      <c r="J146" s="150">
        <f t="shared" si="0"/>
        <v>61.44</v>
      </c>
      <c r="K146" s="151"/>
      <c r="L146" s="27"/>
      <c r="M146" s="152" t="s">
        <v>1</v>
      </c>
      <c r="N146" s="153" t="s">
        <v>35</v>
      </c>
      <c r="O146" s="154">
        <v>8.9999999999999993E-3</v>
      </c>
      <c r="P146" s="154">
        <f t="shared" si="1"/>
        <v>1.4550569999999998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181</v>
      </c>
      <c r="AT146" s="156" t="s">
        <v>177</v>
      </c>
      <c r="AU146" s="156" t="s">
        <v>182</v>
      </c>
      <c r="AY146" s="14" t="s">
        <v>175</v>
      </c>
      <c r="BE146" s="157">
        <f t="shared" si="4"/>
        <v>0</v>
      </c>
      <c r="BF146" s="157">
        <f t="shared" si="5"/>
        <v>61.44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4" t="s">
        <v>182</v>
      </c>
      <c r="BK146" s="157">
        <f t="shared" si="9"/>
        <v>61.44</v>
      </c>
      <c r="BL146" s="14" t="s">
        <v>181</v>
      </c>
      <c r="BM146" s="156" t="s">
        <v>198</v>
      </c>
    </row>
    <row r="147" spans="1:65" s="2" customFormat="1" ht="24.15" customHeight="1">
      <c r="A147" s="26"/>
      <c r="B147" s="144"/>
      <c r="C147" s="145" t="s">
        <v>199</v>
      </c>
      <c r="D147" s="145" t="s">
        <v>177</v>
      </c>
      <c r="E147" s="146" t="s">
        <v>200</v>
      </c>
      <c r="F147" s="147" t="s">
        <v>201</v>
      </c>
      <c r="G147" s="148" t="s">
        <v>180</v>
      </c>
      <c r="H147" s="149">
        <v>53.890999999999998</v>
      </c>
      <c r="I147" s="150">
        <v>3.82</v>
      </c>
      <c r="J147" s="150">
        <f t="shared" si="0"/>
        <v>205.86</v>
      </c>
      <c r="K147" s="151"/>
      <c r="L147" s="27"/>
      <c r="M147" s="152" t="s">
        <v>1</v>
      </c>
      <c r="N147" s="153" t="s">
        <v>35</v>
      </c>
      <c r="O147" s="154">
        <v>0.46539999999999998</v>
      </c>
      <c r="P147" s="154">
        <f t="shared" si="1"/>
        <v>25.080871399999999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181</v>
      </c>
      <c r="AT147" s="156" t="s">
        <v>177</v>
      </c>
      <c r="AU147" s="156" t="s">
        <v>182</v>
      </c>
      <c r="AY147" s="14" t="s">
        <v>175</v>
      </c>
      <c r="BE147" s="157">
        <f t="shared" si="4"/>
        <v>0</v>
      </c>
      <c r="BF147" s="157">
        <f t="shared" si="5"/>
        <v>205.86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4" t="s">
        <v>182</v>
      </c>
      <c r="BK147" s="157">
        <f t="shared" si="9"/>
        <v>205.86</v>
      </c>
      <c r="BL147" s="14" t="s">
        <v>181</v>
      </c>
      <c r="BM147" s="156" t="s">
        <v>202</v>
      </c>
    </row>
    <row r="148" spans="1:65" s="2" customFormat="1" ht="24.15" customHeight="1">
      <c r="A148" s="26"/>
      <c r="B148" s="144"/>
      <c r="C148" s="145" t="s">
        <v>191</v>
      </c>
      <c r="D148" s="145" t="s">
        <v>177</v>
      </c>
      <c r="E148" s="146" t="s">
        <v>203</v>
      </c>
      <c r="F148" s="147" t="s">
        <v>204</v>
      </c>
      <c r="G148" s="148" t="s">
        <v>180</v>
      </c>
      <c r="H148" s="149">
        <v>161.673</v>
      </c>
      <c r="I148" s="150">
        <v>0.19</v>
      </c>
      <c r="J148" s="150">
        <f t="shared" si="0"/>
        <v>30.72</v>
      </c>
      <c r="K148" s="151"/>
      <c r="L148" s="27"/>
      <c r="M148" s="152" t="s">
        <v>1</v>
      </c>
      <c r="N148" s="153" t="s">
        <v>35</v>
      </c>
      <c r="O148" s="154">
        <v>0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181</v>
      </c>
      <c r="AT148" s="156" t="s">
        <v>177</v>
      </c>
      <c r="AU148" s="156" t="s">
        <v>182</v>
      </c>
      <c r="AY148" s="14" t="s">
        <v>175</v>
      </c>
      <c r="BE148" s="157">
        <f t="shared" si="4"/>
        <v>0</v>
      </c>
      <c r="BF148" s="157">
        <f t="shared" si="5"/>
        <v>30.72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4" t="s">
        <v>182</v>
      </c>
      <c r="BK148" s="157">
        <f t="shared" si="9"/>
        <v>30.72</v>
      </c>
      <c r="BL148" s="14" t="s">
        <v>181</v>
      </c>
      <c r="BM148" s="156" t="s">
        <v>205</v>
      </c>
    </row>
    <row r="149" spans="1:65" s="2" customFormat="1" ht="24.15" customHeight="1">
      <c r="A149" s="26"/>
      <c r="B149" s="144"/>
      <c r="C149" s="145" t="s">
        <v>206</v>
      </c>
      <c r="D149" s="145" t="s">
        <v>177</v>
      </c>
      <c r="E149" s="146" t="s">
        <v>207</v>
      </c>
      <c r="F149" s="147" t="s">
        <v>208</v>
      </c>
      <c r="G149" s="148" t="s">
        <v>209</v>
      </c>
      <c r="H149" s="149">
        <v>86.225999999999999</v>
      </c>
      <c r="I149" s="150">
        <v>5.5</v>
      </c>
      <c r="J149" s="150">
        <f t="shared" si="0"/>
        <v>474.24</v>
      </c>
      <c r="K149" s="151"/>
      <c r="L149" s="27"/>
      <c r="M149" s="152" t="s">
        <v>1</v>
      </c>
      <c r="N149" s="153" t="s">
        <v>35</v>
      </c>
      <c r="O149" s="154">
        <v>0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181</v>
      </c>
      <c r="AT149" s="156" t="s">
        <v>177</v>
      </c>
      <c r="AU149" s="156" t="s">
        <v>182</v>
      </c>
      <c r="AY149" s="14" t="s">
        <v>175</v>
      </c>
      <c r="BE149" s="157">
        <f t="shared" si="4"/>
        <v>0</v>
      </c>
      <c r="BF149" s="157">
        <f t="shared" si="5"/>
        <v>474.24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4" t="s">
        <v>182</v>
      </c>
      <c r="BK149" s="157">
        <f t="shared" si="9"/>
        <v>474.24</v>
      </c>
      <c r="BL149" s="14" t="s">
        <v>181</v>
      </c>
      <c r="BM149" s="156" t="s">
        <v>210</v>
      </c>
    </row>
    <row r="150" spans="1:65" s="12" customFormat="1" ht="22.8" customHeight="1">
      <c r="B150" s="132"/>
      <c r="D150" s="133" t="s">
        <v>68</v>
      </c>
      <c r="E150" s="142" t="s">
        <v>182</v>
      </c>
      <c r="F150" s="142" t="s">
        <v>211</v>
      </c>
      <c r="J150" s="143">
        <f>BK150</f>
        <v>12774.15</v>
      </c>
      <c r="L150" s="132"/>
      <c r="M150" s="136"/>
      <c r="N150" s="137"/>
      <c r="O150" s="137"/>
      <c r="P150" s="138">
        <f>SUM(P151:P159)</f>
        <v>213.69045233</v>
      </c>
      <c r="Q150" s="137"/>
      <c r="R150" s="138">
        <f>SUM(R151:R159)</f>
        <v>277.26775931903899</v>
      </c>
      <c r="S150" s="137"/>
      <c r="T150" s="139">
        <f>SUM(T151:T159)</f>
        <v>0</v>
      </c>
      <c r="AR150" s="133" t="s">
        <v>77</v>
      </c>
      <c r="AT150" s="140" t="s">
        <v>68</v>
      </c>
      <c r="AU150" s="140" t="s">
        <v>77</v>
      </c>
      <c r="AY150" s="133" t="s">
        <v>175</v>
      </c>
      <c r="BK150" s="141">
        <f>SUM(BK151:BK159)</f>
        <v>12774.15</v>
      </c>
    </row>
    <row r="151" spans="1:65" s="2" customFormat="1" ht="24.15" customHeight="1">
      <c r="A151" s="26"/>
      <c r="B151" s="144"/>
      <c r="C151" s="145" t="s">
        <v>195</v>
      </c>
      <c r="D151" s="145" t="s">
        <v>177</v>
      </c>
      <c r="E151" s="146" t="s">
        <v>212</v>
      </c>
      <c r="F151" s="147" t="s">
        <v>213</v>
      </c>
      <c r="G151" s="148" t="s">
        <v>180</v>
      </c>
      <c r="H151" s="149">
        <v>37.042999999999999</v>
      </c>
      <c r="I151" s="150">
        <v>26.3</v>
      </c>
      <c r="J151" s="150">
        <f t="shared" ref="J151:J159" si="10">ROUND(I151*H151,2)</f>
        <v>974.23</v>
      </c>
      <c r="K151" s="151"/>
      <c r="L151" s="27"/>
      <c r="M151" s="152" t="s">
        <v>1</v>
      </c>
      <c r="N151" s="153" t="s">
        <v>35</v>
      </c>
      <c r="O151" s="154">
        <v>1.0968</v>
      </c>
      <c r="P151" s="154">
        <f t="shared" ref="P151:P159" si="11">O151*H151</f>
        <v>40.628762399999999</v>
      </c>
      <c r="Q151" s="154">
        <v>2.0699999999999998</v>
      </c>
      <c r="R151" s="154">
        <f t="shared" ref="R151:R159" si="12">Q151*H151</f>
        <v>76.679009999999991</v>
      </c>
      <c r="S151" s="154">
        <v>0</v>
      </c>
      <c r="T151" s="155">
        <f t="shared" ref="T151:T159" si="13"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181</v>
      </c>
      <c r="AT151" s="156" t="s">
        <v>177</v>
      </c>
      <c r="AU151" s="156" t="s">
        <v>182</v>
      </c>
      <c r="AY151" s="14" t="s">
        <v>175</v>
      </c>
      <c r="BE151" s="157">
        <f t="shared" ref="BE151:BE159" si="14">IF(N151="základná",J151,0)</f>
        <v>0</v>
      </c>
      <c r="BF151" s="157">
        <f t="shared" ref="BF151:BF159" si="15">IF(N151="znížená",J151,0)</f>
        <v>974.23</v>
      </c>
      <c r="BG151" s="157">
        <f t="shared" ref="BG151:BG159" si="16">IF(N151="zákl. prenesená",J151,0)</f>
        <v>0</v>
      </c>
      <c r="BH151" s="157">
        <f t="shared" ref="BH151:BH159" si="17">IF(N151="zníž. prenesená",J151,0)</f>
        <v>0</v>
      </c>
      <c r="BI151" s="157">
        <f t="shared" ref="BI151:BI159" si="18">IF(N151="nulová",J151,0)</f>
        <v>0</v>
      </c>
      <c r="BJ151" s="14" t="s">
        <v>182</v>
      </c>
      <c r="BK151" s="157">
        <f t="shared" ref="BK151:BK159" si="19">ROUND(I151*H151,2)</f>
        <v>974.23</v>
      </c>
      <c r="BL151" s="14" t="s">
        <v>181</v>
      </c>
      <c r="BM151" s="156" t="s">
        <v>7</v>
      </c>
    </row>
    <row r="152" spans="1:65" s="2" customFormat="1" ht="16.5" customHeight="1">
      <c r="A152" s="26"/>
      <c r="B152" s="144"/>
      <c r="C152" s="145" t="s">
        <v>214</v>
      </c>
      <c r="D152" s="145" t="s">
        <v>177</v>
      </c>
      <c r="E152" s="146" t="s">
        <v>215</v>
      </c>
      <c r="F152" s="147" t="s">
        <v>216</v>
      </c>
      <c r="G152" s="148" t="s">
        <v>180</v>
      </c>
      <c r="H152" s="149">
        <v>5.1550000000000002</v>
      </c>
      <c r="I152" s="150">
        <v>69.78</v>
      </c>
      <c r="J152" s="150">
        <f t="shared" si="10"/>
        <v>359.72</v>
      </c>
      <c r="K152" s="151"/>
      <c r="L152" s="27"/>
      <c r="M152" s="152" t="s">
        <v>1</v>
      </c>
      <c r="N152" s="153" t="s">
        <v>35</v>
      </c>
      <c r="O152" s="154">
        <v>0.58055000000000001</v>
      </c>
      <c r="P152" s="154">
        <f t="shared" si="11"/>
        <v>2.9927352500000004</v>
      </c>
      <c r="Q152" s="154">
        <v>2.2354352039999998</v>
      </c>
      <c r="R152" s="154">
        <f t="shared" si="12"/>
        <v>11.523668476619999</v>
      </c>
      <c r="S152" s="154">
        <v>0</v>
      </c>
      <c r="T152" s="155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181</v>
      </c>
      <c r="AT152" s="156" t="s">
        <v>177</v>
      </c>
      <c r="AU152" s="156" t="s">
        <v>182</v>
      </c>
      <c r="AY152" s="14" t="s">
        <v>175</v>
      </c>
      <c r="BE152" s="157">
        <f t="shared" si="14"/>
        <v>0</v>
      </c>
      <c r="BF152" s="157">
        <f t="shared" si="15"/>
        <v>359.72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4" t="s">
        <v>182</v>
      </c>
      <c r="BK152" s="157">
        <f t="shared" si="19"/>
        <v>359.72</v>
      </c>
      <c r="BL152" s="14" t="s">
        <v>181</v>
      </c>
      <c r="BM152" s="156" t="s">
        <v>217</v>
      </c>
    </row>
    <row r="153" spans="1:65" s="2" customFormat="1" ht="16.5" customHeight="1">
      <c r="A153" s="26"/>
      <c r="B153" s="144"/>
      <c r="C153" s="145" t="s">
        <v>198</v>
      </c>
      <c r="D153" s="145" t="s">
        <v>177</v>
      </c>
      <c r="E153" s="146" t="s">
        <v>218</v>
      </c>
      <c r="F153" s="147" t="s">
        <v>219</v>
      </c>
      <c r="G153" s="148" t="s">
        <v>180</v>
      </c>
      <c r="H153" s="149">
        <v>30.928000000000001</v>
      </c>
      <c r="I153" s="150">
        <v>75.650000000000006</v>
      </c>
      <c r="J153" s="150">
        <f t="shared" si="10"/>
        <v>2339.6999999999998</v>
      </c>
      <c r="K153" s="151"/>
      <c r="L153" s="27"/>
      <c r="M153" s="152" t="s">
        <v>1</v>
      </c>
      <c r="N153" s="153" t="s">
        <v>35</v>
      </c>
      <c r="O153" s="154">
        <v>0.58055000000000001</v>
      </c>
      <c r="P153" s="154">
        <f t="shared" si="11"/>
        <v>17.955250400000001</v>
      </c>
      <c r="Q153" s="154">
        <v>2.1940757039999998</v>
      </c>
      <c r="R153" s="154">
        <f t="shared" si="12"/>
        <v>67.858373373311991</v>
      </c>
      <c r="S153" s="154">
        <v>0</v>
      </c>
      <c r="T153" s="155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181</v>
      </c>
      <c r="AT153" s="156" t="s">
        <v>177</v>
      </c>
      <c r="AU153" s="156" t="s">
        <v>182</v>
      </c>
      <c r="AY153" s="14" t="s">
        <v>175</v>
      </c>
      <c r="BE153" s="157">
        <f t="shared" si="14"/>
        <v>0</v>
      </c>
      <c r="BF153" s="157">
        <f t="shared" si="15"/>
        <v>2339.6999999999998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4" t="s">
        <v>182</v>
      </c>
      <c r="BK153" s="157">
        <f t="shared" si="19"/>
        <v>2339.6999999999998</v>
      </c>
      <c r="BL153" s="14" t="s">
        <v>181</v>
      </c>
      <c r="BM153" s="156" t="s">
        <v>220</v>
      </c>
    </row>
    <row r="154" spans="1:65" s="2" customFormat="1" ht="16.5" customHeight="1">
      <c r="A154" s="26"/>
      <c r="B154" s="144"/>
      <c r="C154" s="145" t="s">
        <v>221</v>
      </c>
      <c r="D154" s="145" t="s">
        <v>177</v>
      </c>
      <c r="E154" s="146" t="s">
        <v>222</v>
      </c>
      <c r="F154" s="147" t="s">
        <v>223</v>
      </c>
      <c r="G154" s="148" t="s">
        <v>209</v>
      </c>
      <c r="H154" s="149">
        <v>1.343</v>
      </c>
      <c r="I154" s="150">
        <v>1851.36</v>
      </c>
      <c r="J154" s="150">
        <f t="shared" si="10"/>
        <v>2486.38</v>
      </c>
      <c r="K154" s="151"/>
      <c r="L154" s="27"/>
      <c r="M154" s="152" t="s">
        <v>1</v>
      </c>
      <c r="N154" s="153" t="s">
        <v>35</v>
      </c>
      <c r="O154" s="154">
        <v>34.322000000000003</v>
      </c>
      <c r="P154" s="154">
        <f t="shared" si="11"/>
        <v>46.094446000000005</v>
      </c>
      <c r="Q154" s="154">
        <v>1.0189584970000001</v>
      </c>
      <c r="R154" s="154">
        <f t="shared" si="12"/>
        <v>1.3684612614710001</v>
      </c>
      <c r="S154" s="154">
        <v>0</v>
      </c>
      <c r="T154" s="155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181</v>
      </c>
      <c r="AT154" s="156" t="s">
        <v>177</v>
      </c>
      <c r="AU154" s="156" t="s">
        <v>182</v>
      </c>
      <c r="AY154" s="14" t="s">
        <v>175</v>
      </c>
      <c r="BE154" s="157">
        <f t="shared" si="14"/>
        <v>0</v>
      </c>
      <c r="BF154" s="157">
        <f t="shared" si="15"/>
        <v>2486.38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4" t="s">
        <v>182</v>
      </c>
      <c r="BK154" s="157">
        <f t="shared" si="19"/>
        <v>2486.38</v>
      </c>
      <c r="BL154" s="14" t="s">
        <v>181</v>
      </c>
      <c r="BM154" s="156" t="s">
        <v>224</v>
      </c>
    </row>
    <row r="155" spans="1:65" s="2" customFormat="1" ht="37.799999999999997" customHeight="1">
      <c r="A155" s="26"/>
      <c r="B155" s="144"/>
      <c r="C155" s="145" t="s">
        <v>202</v>
      </c>
      <c r="D155" s="145" t="s">
        <v>177</v>
      </c>
      <c r="E155" s="146" t="s">
        <v>225</v>
      </c>
      <c r="F155" s="147" t="s">
        <v>226</v>
      </c>
      <c r="G155" s="148" t="s">
        <v>180</v>
      </c>
      <c r="H155" s="149">
        <v>13.834</v>
      </c>
      <c r="I155" s="150">
        <v>107.78</v>
      </c>
      <c r="J155" s="150">
        <f t="shared" si="10"/>
        <v>1491.03</v>
      </c>
      <c r="K155" s="151"/>
      <c r="L155" s="27"/>
      <c r="M155" s="152" t="s">
        <v>1</v>
      </c>
      <c r="N155" s="153" t="s">
        <v>35</v>
      </c>
      <c r="O155" s="154">
        <v>3.0666199999999999</v>
      </c>
      <c r="P155" s="154">
        <f t="shared" si="11"/>
        <v>42.423621079999997</v>
      </c>
      <c r="Q155" s="154">
        <v>2.119093264</v>
      </c>
      <c r="R155" s="154">
        <f t="shared" si="12"/>
        <v>29.315536214175999</v>
      </c>
      <c r="S155" s="154">
        <v>0</v>
      </c>
      <c r="T155" s="155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181</v>
      </c>
      <c r="AT155" s="156" t="s">
        <v>177</v>
      </c>
      <c r="AU155" s="156" t="s">
        <v>182</v>
      </c>
      <c r="AY155" s="14" t="s">
        <v>175</v>
      </c>
      <c r="BE155" s="157">
        <f t="shared" si="14"/>
        <v>0</v>
      </c>
      <c r="BF155" s="157">
        <f t="shared" si="15"/>
        <v>1491.03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4" t="s">
        <v>182</v>
      </c>
      <c r="BK155" s="157">
        <f t="shared" si="19"/>
        <v>1491.03</v>
      </c>
      <c r="BL155" s="14" t="s">
        <v>181</v>
      </c>
      <c r="BM155" s="156" t="s">
        <v>227</v>
      </c>
    </row>
    <row r="156" spans="1:65" s="2" customFormat="1" ht="24.15" customHeight="1">
      <c r="A156" s="26"/>
      <c r="B156" s="144"/>
      <c r="C156" s="145" t="s">
        <v>228</v>
      </c>
      <c r="D156" s="145" t="s">
        <v>177</v>
      </c>
      <c r="E156" s="146" t="s">
        <v>229</v>
      </c>
      <c r="F156" s="147" t="s">
        <v>230</v>
      </c>
      <c r="G156" s="148" t="s">
        <v>231</v>
      </c>
      <c r="H156" s="149">
        <v>21.542999999999999</v>
      </c>
      <c r="I156" s="150">
        <v>9.31</v>
      </c>
      <c r="J156" s="150">
        <f t="shared" si="10"/>
        <v>200.57</v>
      </c>
      <c r="K156" s="151"/>
      <c r="L156" s="27"/>
      <c r="M156" s="152" t="s">
        <v>1</v>
      </c>
      <c r="N156" s="153" t="s">
        <v>35</v>
      </c>
      <c r="O156" s="154">
        <v>0.78800000000000003</v>
      </c>
      <c r="P156" s="154">
        <f t="shared" si="11"/>
        <v>16.975884000000001</v>
      </c>
      <c r="Q156" s="154">
        <v>4.0692599999999999E-3</v>
      </c>
      <c r="R156" s="154">
        <f t="shared" si="12"/>
        <v>8.7664068179999999E-2</v>
      </c>
      <c r="S156" s="154">
        <v>0</v>
      </c>
      <c r="T156" s="155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181</v>
      </c>
      <c r="AT156" s="156" t="s">
        <v>177</v>
      </c>
      <c r="AU156" s="156" t="s">
        <v>182</v>
      </c>
      <c r="AY156" s="14" t="s">
        <v>175</v>
      </c>
      <c r="BE156" s="157">
        <f t="shared" si="14"/>
        <v>0</v>
      </c>
      <c r="BF156" s="157">
        <f t="shared" si="15"/>
        <v>200.57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4" t="s">
        <v>182</v>
      </c>
      <c r="BK156" s="157">
        <f t="shared" si="19"/>
        <v>200.57</v>
      </c>
      <c r="BL156" s="14" t="s">
        <v>181</v>
      </c>
      <c r="BM156" s="156" t="s">
        <v>232</v>
      </c>
    </row>
    <row r="157" spans="1:65" s="2" customFormat="1" ht="24.15" customHeight="1">
      <c r="A157" s="26"/>
      <c r="B157" s="144"/>
      <c r="C157" s="145" t="s">
        <v>205</v>
      </c>
      <c r="D157" s="145" t="s">
        <v>177</v>
      </c>
      <c r="E157" s="146" t="s">
        <v>233</v>
      </c>
      <c r="F157" s="147" t="s">
        <v>234</v>
      </c>
      <c r="G157" s="148" t="s">
        <v>231</v>
      </c>
      <c r="H157" s="149">
        <v>21.542999999999999</v>
      </c>
      <c r="I157" s="150">
        <v>2.96</v>
      </c>
      <c r="J157" s="150">
        <f t="shared" si="10"/>
        <v>63.77</v>
      </c>
      <c r="K157" s="151"/>
      <c r="L157" s="27"/>
      <c r="M157" s="152" t="s">
        <v>1</v>
      </c>
      <c r="N157" s="153" t="s">
        <v>35</v>
      </c>
      <c r="O157" s="154">
        <v>0.32200000000000001</v>
      </c>
      <c r="P157" s="154">
        <f t="shared" si="11"/>
        <v>6.9368460000000001</v>
      </c>
      <c r="Q157" s="154">
        <v>0</v>
      </c>
      <c r="R157" s="154">
        <f t="shared" si="12"/>
        <v>0</v>
      </c>
      <c r="S157" s="154">
        <v>0</v>
      </c>
      <c r="T157" s="155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181</v>
      </c>
      <c r="AT157" s="156" t="s">
        <v>177</v>
      </c>
      <c r="AU157" s="156" t="s">
        <v>182</v>
      </c>
      <c r="AY157" s="14" t="s">
        <v>175</v>
      </c>
      <c r="BE157" s="157">
        <f t="shared" si="14"/>
        <v>0</v>
      </c>
      <c r="BF157" s="157">
        <f t="shared" si="15"/>
        <v>63.77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4" t="s">
        <v>182</v>
      </c>
      <c r="BK157" s="157">
        <f t="shared" si="19"/>
        <v>63.77</v>
      </c>
      <c r="BL157" s="14" t="s">
        <v>181</v>
      </c>
      <c r="BM157" s="156" t="s">
        <v>235</v>
      </c>
    </row>
    <row r="158" spans="1:65" s="2" customFormat="1" ht="33" customHeight="1">
      <c r="A158" s="26"/>
      <c r="B158" s="144"/>
      <c r="C158" s="145" t="s">
        <v>236</v>
      </c>
      <c r="D158" s="145" t="s">
        <v>177</v>
      </c>
      <c r="E158" s="146" t="s">
        <v>237</v>
      </c>
      <c r="F158" s="147" t="s">
        <v>238</v>
      </c>
      <c r="G158" s="148" t="s">
        <v>231</v>
      </c>
      <c r="H158" s="149">
        <v>314</v>
      </c>
      <c r="I158" s="150">
        <v>5.63</v>
      </c>
      <c r="J158" s="150">
        <f t="shared" si="10"/>
        <v>1767.82</v>
      </c>
      <c r="K158" s="151"/>
      <c r="L158" s="27"/>
      <c r="M158" s="152" t="s">
        <v>1</v>
      </c>
      <c r="N158" s="153" t="s">
        <v>35</v>
      </c>
      <c r="O158" s="154">
        <v>4.7059999999999998E-2</v>
      </c>
      <c r="P158" s="154">
        <f t="shared" si="11"/>
        <v>14.77684</v>
      </c>
      <c r="Q158" s="154">
        <v>6.2736099999999998E-3</v>
      </c>
      <c r="R158" s="154">
        <f t="shared" si="12"/>
        <v>1.9699135399999999</v>
      </c>
      <c r="S158" s="154">
        <v>0</v>
      </c>
      <c r="T158" s="15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181</v>
      </c>
      <c r="AT158" s="156" t="s">
        <v>177</v>
      </c>
      <c r="AU158" s="156" t="s">
        <v>182</v>
      </c>
      <c r="AY158" s="14" t="s">
        <v>175</v>
      </c>
      <c r="BE158" s="157">
        <f t="shared" si="14"/>
        <v>0</v>
      </c>
      <c r="BF158" s="157">
        <f t="shared" si="15"/>
        <v>1767.82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4" t="s">
        <v>182</v>
      </c>
      <c r="BK158" s="157">
        <f t="shared" si="19"/>
        <v>1767.82</v>
      </c>
      <c r="BL158" s="14" t="s">
        <v>181</v>
      </c>
      <c r="BM158" s="156" t="s">
        <v>239</v>
      </c>
    </row>
    <row r="159" spans="1:65" s="2" customFormat="1" ht="16.5" customHeight="1">
      <c r="A159" s="26"/>
      <c r="B159" s="144"/>
      <c r="C159" s="145" t="s">
        <v>210</v>
      </c>
      <c r="D159" s="145" t="s">
        <v>177</v>
      </c>
      <c r="E159" s="146" t="s">
        <v>240</v>
      </c>
      <c r="F159" s="147" t="s">
        <v>241</v>
      </c>
      <c r="G159" s="148" t="s">
        <v>180</v>
      </c>
      <c r="H159" s="149">
        <v>40.32</v>
      </c>
      <c r="I159" s="150">
        <v>76.66</v>
      </c>
      <c r="J159" s="150">
        <f t="shared" si="10"/>
        <v>3090.93</v>
      </c>
      <c r="K159" s="151"/>
      <c r="L159" s="27"/>
      <c r="M159" s="152" t="s">
        <v>1</v>
      </c>
      <c r="N159" s="153" t="s">
        <v>35</v>
      </c>
      <c r="O159" s="154">
        <v>0.61770999999999998</v>
      </c>
      <c r="P159" s="154">
        <f t="shared" si="11"/>
        <v>24.906067199999999</v>
      </c>
      <c r="Q159" s="154">
        <v>2.1940757039999998</v>
      </c>
      <c r="R159" s="154">
        <f t="shared" si="12"/>
        <v>88.46513238528</v>
      </c>
      <c r="S159" s="154">
        <v>0</v>
      </c>
      <c r="T159" s="155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181</v>
      </c>
      <c r="AT159" s="156" t="s">
        <v>177</v>
      </c>
      <c r="AU159" s="156" t="s">
        <v>182</v>
      </c>
      <c r="AY159" s="14" t="s">
        <v>175</v>
      </c>
      <c r="BE159" s="157">
        <f t="shared" si="14"/>
        <v>0</v>
      </c>
      <c r="BF159" s="157">
        <f t="shared" si="15"/>
        <v>3090.93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4" t="s">
        <v>182</v>
      </c>
      <c r="BK159" s="157">
        <f t="shared" si="19"/>
        <v>3090.93</v>
      </c>
      <c r="BL159" s="14" t="s">
        <v>181</v>
      </c>
      <c r="BM159" s="156" t="s">
        <v>242</v>
      </c>
    </row>
    <row r="160" spans="1:65" s="12" customFormat="1" ht="22.8" customHeight="1">
      <c r="B160" s="132"/>
      <c r="D160" s="133" t="s">
        <v>68</v>
      </c>
      <c r="E160" s="142" t="s">
        <v>185</v>
      </c>
      <c r="F160" s="142" t="s">
        <v>243</v>
      </c>
      <c r="J160" s="143">
        <f>BK160</f>
        <v>11462.040000000003</v>
      </c>
      <c r="L160" s="132"/>
      <c r="M160" s="136"/>
      <c r="N160" s="137"/>
      <c r="O160" s="137"/>
      <c r="P160" s="138">
        <f>SUM(P161:P166)</f>
        <v>222.60121780000003</v>
      </c>
      <c r="Q160" s="137"/>
      <c r="R160" s="138">
        <f>SUM(R161:R166)</f>
        <v>64.290706950000015</v>
      </c>
      <c r="S160" s="137"/>
      <c r="T160" s="139">
        <f>SUM(T161:T166)</f>
        <v>0</v>
      </c>
      <c r="AR160" s="133" t="s">
        <v>77</v>
      </c>
      <c r="AT160" s="140" t="s">
        <v>68</v>
      </c>
      <c r="AU160" s="140" t="s">
        <v>77</v>
      </c>
      <c r="AY160" s="133" t="s">
        <v>175</v>
      </c>
      <c r="BK160" s="141">
        <f>SUM(BK161:BK166)</f>
        <v>11462.040000000003</v>
      </c>
    </row>
    <row r="161" spans="1:65" s="2" customFormat="1" ht="37.799999999999997" customHeight="1">
      <c r="A161" s="26"/>
      <c r="B161" s="144"/>
      <c r="C161" s="145" t="s">
        <v>244</v>
      </c>
      <c r="D161" s="145" t="s">
        <v>177</v>
      </c>
      <c r="E161" s="146" t="s">
        <v>245</v>
      </c>
      <c r="F161" s="147" t="s">
        <v>246</v>
      </c>
      <c r="G161" s="148" t="s">
        <v>180</v>
      </c>
      <c r="H161" s="149">
        <v>72.144000000000005</v>
      </c>
      <c r="I161" s="150">
        <v>106.94</v>
      </c>
      <c r="J161" s="150">
        <f t="shared" ref="J161:J166" si="20">ROUND(I161*H161,2)</f>
        <v>7715.08</v>
      </c>
      <c r="K161" s="151"/>
      <c r="L161" s="27"/>
      <c r="M161" s="152" t="s">
        <v>1</v>
      </c>
      <c r="N161" s="153" t="s">
        <v>35</v>
      </c>
      <c r="O161" s="154">
        <v>2.3111999999999999</v>
      </c>
      <c r="P161" s="154">
        <f t="shared" ref="P161:P166" si="21">O161*H161</f>
        <v>166.73921280000002</v>
      </c>
      <c r="Q161" s="154">
        <v>0.70221</v>
      </c>
      <c r="R161" s="154">
        <f t="shared" ref="R161:R166" si="22">Q161*H161</f>
        <v>50.660238240000005</v>
      </c>
      <c r="S161" s="154">
        <v>0</v>
      </c>
      <c r="T161" s="155">
        <f t="shared" ref="T161:T166" si="23"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181</v>
      </c>
      <c r="AT161" s="156" t="s">
        <v>177</v>
      </c>
      <c r="AU161" s="156" t="s">
        <v>182</v>
      </c>
      <c r="AY161" s="14" t="s">
        <v>175</v>
      </c>
      <c r="BE161" s="157">
        <f t="shared" ref="BE161:BE166" si="24">IF(N161="základná",J161,0)</f>
        <v>0</v>
      </c>
      <c r="BF161" s="157">
        <f t="shared" ref="BF161:BF166" si="25">IF(N161="znížená",J161,0)</f>
        <v>7715.08</v>
      </c>
      <c r="BG161" s="157">
        <f t="shared" ref="BG161:BG166" si="26">IF(N161="zákl. prenesená",J161,0)</f>
        <v>0</v>
      </c>
      <c r="BH161" s="157">
        <f t="shared" ref="BH161:BH166" si="27">IF(N161="zníž. prenesená",J161,0)</f>
        <v>0</v>
      </c>
      <c r="BI161" s="157">
        <f t="shared" ref="BI161:BI166" si="28">IF(N161="nulová",J161,0)</f>
        <v>0</v>
      </c>
      <c r="BJ161" s="14" t="s">
        <v>182</v>
      </c>
      <c r="BK161" s="157">
        <f t="shared" ref="BK161:BK166" si="29">ROUND(I161*H161,2)</f>
        <v>7715.08</v>
      </c>
      <c r="BL161" s="14" t="s">
        <v>181</v>
      </c>
      <c r="BM161" s="156" t="s">
        <v>247</v>
      </c>
    </row>
    <row r="162" spans="1:65" s="2" customFormat="1" ht="33" customHeight="1">
      <c r="A162" s="26"/>
      <c r="B162" s="144"/>
      <c r="C162" s="145" t="s">
        <v>7</v>
      </c>
      <c r="D162" s="145" t="s">
        <v>177</v>
      </c>
      <c r="E162" s="146" t="s">
        <v>248</v>
      </c>
      <c r="F162" s="147" t="s">
        <v>249</v>
      </c>
      <c r="G162" s="148" t="s">
        <v>231</v>
      </c>
      <c r="H162" s="149">
        <v>104.78</v>
      </c>
      <c r="I162" s="150">
        <v>25.56</v>
      </c>
      <c r="J162" s="150">
        <f t="shared" si="20"/>
        <v>2678.18</v>
      </c>
      <c r="K162" s="151"/>
      <c r="L162" s="27"/>
      <c r="M162" s="152" t="s">
        <v>1</v>
      </c>
      <c r="N162" s="153" t="s">
        <v>35</v>
      </c>
      <c r="O162" s="154">
        <v>0.48975000000000002</v>
      </c>
      <c r="P162" s="154">
        <f t="shared" si="21"/>
        <v>51.316005000000004</v>
      </c>
      <c r="Q162" s="154">
        <v>0.1112445</v>
      </c>
      <c r="R162" s="154">
        <f t="shared" si="22"/>
        <v>11.65619871</v>
      </c>
      <c r="S162" s="154">
        <v>0</v>
      </c>
      <c r="T162" s="155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181</v>
      </c>
      <c r="AT162" s="156" t="s">
        <v>177</v>
      </c>
      <c r="AU162" s="156" t="s">
        <v>182</v>
      </c>
      <c r="AY162" s="14" t="s">
        <v>175</v>
      </c>
      <c r="BE162" s="157">
        <f t="shared" si="24"/>
        <v>0</v>
      </c>
      <c r="BF162" s="157">
        <f t="shared" si="25"/>
        <v>2678.18</v>
      </c>
      <c r="BG162" s="157">
        <f t="shared" si="26"/>
        <v>0</v>
      </c>
      <c r="BH162" s="157">
        <f t="shared" si="27"/>
        <v>0</v>
      </c>
      <c r="BI162" s="157">
        <f t="shared" si="28"/>
        <v>0</v>
      </c>
      <c r="BJ162" s="14" t="s">
        <v>182</v>
      </c>
      <c r="BK162" s="157">
        <f t="shared" si="29"/>
        <v>2678.18</v>
      </c>
      <c r="BL162" s="14" t="s">
        <v>181</v>
      </c>
      <c r="BM162" s="156" t="s">
        <v>250</v>
      </c>
    </row>
    <row r="163" spans="1:65" s="2" customFormat="1" ht="24.15" customHeight="1">
      <c r="A163" s="26"/>
      <c r="B163" s="144"/>
      <c r="C163" s="145" t="s">
        <v>251</v>
      </c>
      <c r="D163" s="145" t="s">
        <v>177</v>
      </c>
      <c r="E163" s="146" t="s">
        <v>252</v>
      </c>
      <c r="F163" s="147" t="s">
        <v>253</v>
      </c>
      <c r="G163" s="148" t="s">
        <v>254</v>
      </c>
      <c r="H163" s="149">
        <v>3</v>
      </c>
      <c r="I163" s="150">
        <v>42.87</v>
      </c>
      <c r="J163" s="150">
        <f t="shared" si="20"/>
        <v>128.61000000000001</v>
      </c>
      <c r="K163" s="151"/>
      <c r="L163" s="27"/>
      <c r="M163" s="152" t="s">
        <v>1</v>
      </c>
      <c r="N163" s="153" t="s">
        <v>35</v>
      </c>
      <c r="O163" s="154">
        <v>0</v>
      </c>
      <c r="P163" s="154">
        <f t="shared" si="21"/>
        <v>0</v>
      </c>
      <c r="Q163" s="154">
        <v>8.2930000000000004E-2</v>
      </c>
      <c r="R163" s="154">
        <f t="shared" si="22"/>
        <v>0.24879000000000001</v>
      </c>
      <c r="S163" s="154">
        <v>0</v>
      </c>
      <c r="T163" s="155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181</v>
      </c>
      <c r="AT163" s="156" t="s">
        <v>177</v>
      </c>
      <c r="AU163" s="156" t="s">
        <v>182</v>
      </c>
      <c r="AY163" s="14" t="s">
        <v>175</v>
      </c>
      <c r="BE163" s="157">
        <f t="shared" si="24"/>
        <v>0</v>
      </c>
      <c r="BF163" s="157">
        <f t="shared" si="25"/>
        <v>128.61000000000001</v>
      </c>
      <c r="BG163" s="157">
        <f t="shared" si="26"/>
        <v>0</v>
      </c>
      <c r="BH163" s="157">
        <f t="shared" si="27"/>
        <v>0</v>
      </c>
      <c r="BI163" s="157">
        <f t="shared" si="28"/>
        <v>0</v>
      </c>
      <c r="BJ163" s="14" t="s">
        <v>182</v>
      </c>
      <c r="BK163" s="157">
        <f t="shared" si="29"/>
        <v>128.61000000000001</v>
      </c>
      <c r="BL163" s="14" t="s">
        <v>181</v>
      </c>
      <c r="BM163" s="156" t="s">
        <v>255</v>
      </c>
    </row>
    <row r="164" spans="1:65" s="2" customFormat="1" ht="24.15" customHeight="1">
      <c r="A164" s="26"/>
      <c r="B164" s="144"/>
      <c r="C164" s="145" t="s">
        <v>217</v>
      </c>
      <c r="D164" s="145" t="s">
        <v>177</v>
      </c>
      <c r="E164" s="146" t="s">
        <v>256</v>
      </c>
      <c r="F164" s="147" t="s">
        <v>257</v>
      </c>
      <c r="G164" s="148" t="s">
        <v>254</v>
      </c>
      <c r="H164" s="149">
        <v>7</v>
      </c>
      <c r="I164" s="150">
        <v>81.739999999999995</v>
      </c>
      <c r="J164" s="150">
        <f t="shared" si="20"/>
        <v>572.17999999999995</v>
      </c>
      <c r="K164" s="151"/>
      <c r="L164" s="27"/>
      <c r="M164" s="152" t="s">
        <v>1</v>
      </c>
      <c r="N164" s="153" t="s">
        <v>35</v>
      </c>
      <c r="O164" s="154">
        <v>0.39774999999999999</v>
      </c>
      <c r="P164" s="154">
        <f t="shared" si="21"/>
        <v>2.7842500000000001</v>
      </c>
      <c r="Q164" s="154">
        <v>0.15951000000000001</v>
      </c>
      <c r="R164" s="154">
        <f t="shared" si="22"/>
        <v>1.1165700000000001</v>
      </c>
      <c r="S164" s="154">
        <v>0</v>
      </c>
      <c r="T164" s="155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181</v>
      </c>
      <c r="AT164" s="156" t="s">
        <v>177</v>
      </c>
      <c r="AU164" s="156" t="s">
        <v>182</v>
      </c>
      <c r="AY164" s="14" t="s">
        <v>175</v>
      </c>
      <c r="BE164" s="157">
        <f t="shared" si="24"/>
        <v>0</v>
      </c>
      <c r="BF164" s="157">
        <f t="shared" si="25"/>
        <v>572.17999999999995</v>
      </c>
      <c r="BG164" s="157">
        <f t="shared" si="26"/>
        <v>0</v>
      </c>
      <c r="BH164" s="157">
        <f t="shared" si="27"/>
        <v>0</v>
      </c>
      <c r="BI164" s="157">
        <f t="shared" si="28"/>
        <v>0</v>
      </c>
      <c r="BJ164" s="14" t="s">
        <v>182</v>
      </c>
      <c r="BK164" s="157">
        <f t="shared" si="29"/>
        <v>572.17999999999995</v>
      </c>
      <c r="BL164" s="14" t="s">
        <v>181</v>
      </c>
      <c r="BM164" s="156" t="s">
        <v>258</v>
      </c>
    </row>
    <row r="165" spans="1:65" s="2" customFormat="1" ht="24.15" customHeight="1">
      <c r="A165" s="26"/>
      <c r="B165" s="144"/>
      <c r="C165" s="145" t="s">
        <v>259</v>
      </c>
      <c r="D165" s="145" t="s">
        <v>177</v>
      </c>
      <c r="E165" s="146" t="s">
        <v>260</v>
      </c>
      <c r="F165" s="147" t="s">
        <v>261</v>
      </c>
      <c r="G165" s="148" t="s">
        <v>254</v>
      </c>
      <c r="H165" s="149">
        <v>5</v>
      </c>
      <c r="I165" s="150">
        <v>50.54</v>
      </c>
      <c r="J165" s="150">
        <f t="shared" si="20"/>
        <v>252.7</v>
      </c>
      <c r="K165" s="151"/>
      <c r="L165" s="27"/>
      <c r="M165" s="152" t="s">
        <v>1</v>
      </c>
      <c r="N165" s="153" t="s">
        <v>35</v>
      </c>
      <c r="O165" s="154">
        <v>0.35235</v>
      </c>
      <c r="P165" s="154">
        <f t="shared" si="21"/>
        <v>1.7617499999999999</v>
      </c>
      <c r="Q165" s="154">
        <v>9.6189999999999998E-2</v>
      </c>
      <c r="R165" s="154">
        <f t="shared" si="22"/>
        <v>0.48094999999999999</v>
      </c>
      <c r="S165" s="154">
        <v>0</v>
      </c>
      <c r="T165" s="155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181</v>
      </c>
      <c r="AT165" s="156" t="s">
        <v>177</v>
      </c>
      <c r="AU165" s="156" t="s">
        <v>182</v>
      </c>
      <c r="AY165" s="14" t="s">
        <v>175</v>
      </c>
      <c r="BE165" s="157">
        <f t="shared" si="24"/>
        <v>0</v>
      </c>
      <c r="BF165" s="157">
        <f t="shared" si="25"/>
        <v>252.7</v>
      </c>
      <c r="BG165" s="157">
        <f t="shared" si="26"/>
        <v>0</v>
      </c>
      <c r="BH165" s="157">
        <f t="shared" si="27"/>
        <v>0</v>
      </c>
      <c r="BI165" s="157">
        <f t="shared" si="28"/>
        <v>0</v>
      </c>
      <c r="BJ165" s="14" t="s">
        <v>182</v>
      </c>
      <c r="BK165" s="157">
        <f t="shared" si="29"/>
        <v>252.7</v>
      </c>
      <c r="BL165" s="14" t="s">
        <v>181</v>
      </c>
      <c r="BM165" s="156" t="s">
        <v>262</v>
      </c>
    </row>
    <row r="166" spans="1:65" s="2" customFormat="1" ht="24.15" customHeight="1">
      <c r="A166" s="26"/>
      <c r="B166" s="144"/>
      <c r="C166" s="145" t="s">
        <v>220</v>
      </c>
      <c r="D166" s="145" t="s">
        <v>177</v>
      </c>
      <c r="E166" s="146" t="s">
        <v>263</v>
      </c>
      <c r="F166" s="147" t="s">
        <v>264</v>
      </c>
      <c r="G166" s="148" t="s">
        <v>254</v>
      </c>
      <c r="H166" s="149">
        <v>7</v>
      </c>
      <c r="I166" s="150">
        <v>16.47</v>
      </c>
      <c r="J166" s="150">
        <f t="shared" si="20"/>
        <v>115.29</v>
      </c>
      <c r="K166" s="151"/>
      <c r="L166" s="27"/>
      <c r="M166" s="152" t="s">
        <v>1</v>
      </c>
      <c r="N166" s="153" t="s">
        <v>35</v>
      </c>
      <c r="O166" s="154">
        <v>0</v>
      </c>
      <c r="P166" s="154">
        <f t="shared" si="21"/>
        <v>0</v>
      </c>
      <c r="Q166" s="154">
        <v>1.8280000000000001E-2</v>
      </c>
      <c r="R166" s="154">
        <f t="shared" si="22"/>
        <v>0.12796000000000002</v>
      </c>
      <c r="S166" s="154">
        <v>0</v>
      </c>
      <c r="T166" s="155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181</v>
      </c>
      <c r="AT166" s="156" t="s">
        <v>177</v>
      </c>
      <c r="AU166" s="156" t="s">
        <v>182</v>
      </c>
      <c r="AY166" s="14" t="s">
        <v>175</v>
      </c>
      <c r="BE166" s="157">
        <f t="shared" si="24"/>
        <v>0</v>
      </c>
      <c r="BF166" s="157">
        <f t="shared" si="25"/>
        <v>115.29</v>
      </c>
      <c r="BG166" s="157">
        <f t="shared" si="26"/>
        <v>0</v>
      </c>
      <c r="BH166" s="157">
        <f t="shared" si="27"/>
        <v>0</v>
      </c>
      <c r="BI166" s="157">
        <f t="shared" si="28"/>
        <v>0</v>
      </c>
      <c r="BJ166" s="14" t="s">
        <v>182</v>
      </c>
      <c r="BK166" s="157">
        <f t="shared" si="29"/>
        <v>115.29</v>
      </c>
      <c r="BL166" s="14" t="s">
        <v>181</v>
      </c>
      <c r="BM166" s="156" t="s">
        <v>265</v>
      </c>
    </row>
    <row r="167" spans="1:65" s="12" customFormat="1" ht="22.8" customHeight="1">
      <c r="B167" s="132"/>
      <c r="D167" s="133" t="s">
        <v>68</v>
      </c>
      <c r="E167" s="142" t="s">
        <v>181</v>
      </c>
      <c r="F167" s="142" t="s">
        <v>266</v>
      </c>
      <c r="J167" s="143">
        <f>BK167</f>
        <v>2791.5</v>
      </c>
      <c r="L167" s="132"/>
      <c r="M167" s="136"/>
      <c r="N167" s="137"/>
      <c r="O167" s="137"/>
      <c r="P167" s="138">
        <f>SUM(P168:P173)</f>
        <v>89.694043270000009</v>
      </c>
      <c r="Q167" s="137"/>
      <c r="R167" s="138">
        <f>SUM(R168:R173)</f>
        <v>20.432752218570005</v>
      </c>
      <c r="S167" s="137"/>
      <c r="T167" s="139">
        <f>SUM(T168:T173)</f>
        <v>0</v>
      </c>
      <c r="AR167" s="133" t="s">
        <v>77</v>
      </c>
      <c r="AT167" s="140" t="s">
        <v>68</v>
      </c>
      <c r="AU167" s="140" t="s">
        <v>77</v>
      </c>
      <c r="AY167" s="133" t="s">
        <v>175</v>
      </c>
      <c r="BK167" s="141">
        <f>SUM(BK168:BK173)</f>
        <v>2791.5</v>
      </c>
    </row>
    <row r="168" spans="1:65" s="2" customFormat="1" ht="24.15" customHeight="1">
      <c r="A168" s="26"/>
      <c r="B168" s="144"/>
      <c r="C168" s="145" t="s">
        <v>267</v>
      </c>
      <c r="D168" s="145" t="s">
        <v>177</v>
      </c>
      <c r="E168" s="146" t="s">
        <v>268</v>
      </c>
      <c r="F168" s="147" t="s">
        <v>269</v>
      </c>
      <c r="G168" s="148" t="s">
        <v>231</v>
      </c>
      <c r="H168" s="149">
        <v>67.02</v>
      </c>
      <c r="I168" s="150">
        <v>6.19</v>
      </c>
      <c r="J168" s="150">
        <f t="shared" ref="J168:J173" si="30">ROUND(I168*H168,2)</f>
        <v>414.85</v>
      </c>
      <c r="K168" s="151"/>
      <c r="L168" s="27"/>
      <c r="M168" s="152" t="s">
        <v>1</v>
      </c>
      <c r="N168" s="153" t="s">
        <v>35</v>
      </c>
      <c r="O168" s="154">
        <v>0.48230000000000001</v>
      </c>
      <c r="P168" s="154">
        <f t="shared" ref="P168:P173" si="31">O168*H168</f>
        <v>32.323746</v>
      </c>
      <c r="Q168" s="154">
        <v>1.8542260000000001E-2</v>
      </c>
      <c r="R168" s="154">
        <f t="shared" ref="R168:R173" si="32">Q168*H168</f>
        <v>1.2427022651999999</v>
      </c>
      <c r="S168" s="154">
        <v>0</v>
      </c>
      <c r="T168" s="155">
        <f t="shared" ref="T168:T173" si="33"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181</v>
      </c>
      <c r="AT168" s="156" t="s">
        <v>177</v>
      </c>
      <c r="AU168" s="156" t="s">
        <v>182</v>
      </c>
      <c r="AY168" s="14" t="s">
        <v>175</v>
      </c>
      <c r="BE168" s="157">
        <f t="shared" ref="BE168:BE173" si="34">IF(N168="základná",J168,0)</f>
        <v>0</v>
      </c>
      <c r="BF168" s="157">
        <f t="shared" ref="BF168:BF173" si="35">IF(N168="znížená",J168,0)</f>
        <v>414.85</v>
      </c>
      <c r="BG168" s="157">
        <f t="shared" ref="BG168:BG173" si="36">IF(N168="zákl. prenesená",J168,0)</f>
        <v>0</v>
      </c>
      <c r="BH168" s="157">
        <f t="shared" ref="BH168:BH173" si="37">IF(N168="zníž. prenesená",J168,0)</f>
        <v>0</v>
      </c>
      <c r="BI168" s="157">
        <f t="shared" ref="BI168:BI173" si="38">IF(N168="nulová",J168,0)</f>
        <v>0</v>
      </c>
      <c r="BJ168" s="14" t="s">
        <v>182</v>
      </c>
      <c r="BK168" s="157">
        <f t="shared" ref="BK168:BK173" si="39">ROUND(I168*H168,2)</f>
        <v>414.85</v>
      </c>
      <c r="BL168" s="14" t="s">
        <v>181</v>
      </c>
      <c r="BM168" s="156" t="s">
        <v>270</v>
      </c>
    </row>
    <row r="169" spans="1:65" s="2" customFormat="1" ht="24.15" customHeight="1">
      <c r="A169" s="26"/>
      <c r="B169" s="144"/>
      <c r="C169" s="145" t="s">
        <v>224</v>
      </c>
      <c r="D169" s="145" t="s">
        <v>177</v>
      </c>
      <c r="E169" s="146" t="s">
        <v>271</v>
      </c>
      <c r="F169" s="147" t="s">
        <v>272</v>
      </c>
      <c r="G169" s="148" t="s">
        <v>231</v>
      </c>
      <c r="H169" s="149">
        <v>67.02</v>
      </c>
      <c r="I169" s="150">
        <v>2.1800000000000002</v>
      </c>
      <c r="J169" s="150">
        <f t="shared" si="30"/>
        <v>146.1</v>
      </c>
      <c r="K169" s="151"/>
      <c r="L169" s="27"/>
      <c r="M169" s="152" t="s">
        <v>1</v>
      </c>
      <c r="N169" s="153" t="s">
        <v>35</v>
      </c>
      <c r="O169" s="154">
        <v>0.23899999999999999</v>
      </c>
      <c r="P169" s="154">
        <f t="shared" si="31"/>
        <v>16.017779999999998</v>
      </c>
      <c r="Q169" s="154">
        <v>0</v>
      </c>
      <c r="R169" s="154">
        <f t="shared" si="32"/>
        <v>0</v>
      </c>
      <c r="S169" s="154">
        <v>0</v>
      </c>
      <c r="T169" s="155">
        <f t="shared" si="3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181</v>
      </c>
      <c r="AT169" s="156" t="s">
        <v>177</v>
      </c>
      <c r="AU169" s="156" t="s">
        <v>182</v>
      </c>
      <c r="AY169" s="14" t="s">
        <v>175</v>
      </c>
      <c r="BE169" s="157">
        <f t="shared" si="34"/>
        <v>0</v>
      </c>
      <c r="BF169" s="157">
        <f t="shared" si="35"/>
        <v>146.1</v>
      </c>
      <c r="BG169" s="157">
        <f t="shared" si="36"/>
        <v>0</v>
      </c>
      <c r="BH169" s="157">
        <f t="shared" si="37"/>
        <v>0</v>
      </c>
      <c r="BI169" s="157">
        <f t="shared" si="38"/>
        <v>0</v>
      </c>
      <c r="BJ169" s="14" t="s">
        <v>182</v>
      </c>
      <c r="BK169" s="157">
        <f t="shared" si="39"/>
        <v>146.1</v>
      </c>
      <c r="BL169" s="14" t="s">
        <v>181</v>
      </c>
      <c r="BM169" s="156" t="s">
        <v>273</v>
      </c>
    </row>
    <row r="170" spans="1:65" s="2" customFormat="1" ht="24.15" customHeight="1">
      <c r="A170" s="26"/>
      <c r="B170" s="144"/>
      <c r="C170" s="145" t="s">
        <v>274</v>
      </c>
      <c r="D170" s="145" t="s">
        <v>177</v>
      </c>
      <c r="E170" s="146" t="s">
        <v>275</v>
      </c>
      <c r="F170" s="147" t="s">
        <v>276</v>
      </c>
      <c r="G170" s="148" t="s">
        <v>209</v>
      </c>
      <c r="H170" s="149">
        <v>0.69699999999999995</v>
      </c>
      <c r="I170" s="150">
        <v>1898.41</v>
      </c>
      <c r="J170" s="150">
        <f t="shared" si="30"/>
        <v>1323.19</v>
      </c>
      <c r="K170" s="151"/>
      <c r="L170" s="27"/>
      <c r="M170" s="152" t="s">
        <v>1</v>
      </c>
      <c r="N170" s="153" t="s">
        <v>35</v>
      </c>
      <c r="O170" s="154">
        <v>35.618609999999997</v>
      </c>
      <c r="P170" s="154">
        <f t="shared" si="31"/>
        <v>24.826171169999995</v>
      </c>
      <c r="Q170" s="154">
        <v>1.0165904100000001</v>
      </c>
      <c r="R170" s="154">
        <f t="shared" si="32"/>
        <v>0.70856351576999999</v>
      </c>
      <c r="S170" s="154">
        <v>0</v>
      </c>
      <c r="T170" s="155">
        <f t="shared" si="3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181</v>
      </c>
      <c r="AT170" s="156" t="s">
        <v>177</v>
      </c>
      <c r="AU170" s="156" t="s">
        <v>182</v>
      </c>
      <c r="AY170" s="14" t="s">
        <v>175</v>
      </c>
      <c r="BE170" s="157">
        <f t="shared" si="34"/>
        <v>0</v>
      </c>
      <c r="BF170" s="157">
        <f t="shared" si="35"/>
        <v>1323.19</v>
      </c>
      <c r="BG170" s="157">
        <f t="shared" si="36"/>
        <v>0</v>
      </c>
      <c r="BH170" s="157">
        <f t="shared" si="37"/>
        <v>0</v>
      </c>
      <c r="BI170" s="157">
        <f t="shared" si="38"/>
        <v>0</v>
      </c>
      <c r="BJ170" s="14" t="s">
        <v>182</v>
      </c>
      <c r="BK170" s="157">
        <f t="shared" si="39"/>
        <v>1323.19</v>
      </c>
      <c r="BL170" s="14" t="s">
        <v>181</v>
      </c>
      <c r="BM170" s="156" t="s">
        <v>277</v>
      </c>
    </row>
    <row r="171" spans="1:65" s="2" customFormat="1" ht="21.75" customHeight="1">
      <c r="A171" s="26"/>
      <c r="B171" s="144"/>
      <c r="C171" s="145" t="s">
        <v>227</v>
      </c>
      <c r="D171" s="145" t="s">
        <v>177</v>
      </c>
      <c r="E171" s="146" t="s">
        <v>278</v>
      </c>
      <c r="F171" s="147" t="s">
        <v>279</v>
      </c>
      <c r="G171" s="148" t="s">
        <v>180</v>
      </c>
      <c r="H171" s="149">
        <v>8.0340000000000007</v>
      </c>
      <c r="I171" s="150">
        <v>92.1</v>
      </c>
      <c r="J171" s="150">
        <f t="shared" si="30"/>
        <v>739.93</v>
      </c>
      <c r="K171" s="151"/>
      <c r="L171" s="27"/>
      <c r="M171" s="152" t="s">
        <v>1</v>
      </c>
      <c r="N171" s="153" t="s">
        <v>35</v>
      </c>
      <c r="O171" s="154">
        <v>1.5711999999999999</v>
      </c>
      <c r="P171" s="154">
        <f t="shared" si="31"/>
        <v>12.623020800000001</v>
      </c>
      <c r="Q171" s="154">
        <v>2.2969864000000002</v>
      </c>
      <c r="R171" s="154">
        <f t="shared" si="32"/>
        <v>18.453988737600003</v>
      </c>
      <c r="S171" s="154">
        <v>0</v>
      </c>
      <c r="T171" s="155">
        <f t="shared" si="3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181</v>
      </c>
      <c r="AT171" s="156" t="s">
        <v>177</v>
      </c>
      <c r="AU171" s="156" t="s">
        <v>182</v>
      </c>
      <c r="AY171" s="14" t="s">
        <v>175</v>
      </c>
      <c r="BE171" s="157">
        <f t="shared" si="34"/>
        <v>0</v>
      </c>
      <c r="BF171" s="157">
        <f t="shared" si="35"/>
        <v>739.93</v>
      </c>
      <c r="BG171" s="157">
        <f t="shared" si="36"/>
        <v>0</v>
      </c>
      <c r="BH171" s="157">
        <f t="shared" si="37"/>
        <v>0</v>
      </c>
      <c r="BI171" s="157">
        <f t="shared" si="38"/>
        <v>0</v>
      </c>
      <c r="BJ171" s="14" t="s">
        <v>182</v>
      </c>
      <c r="BK171" s="157">
        <f t="shared" si="39"/>
        <v>739.93</v>
      </c>
      <c r="BL171" s="14" t="s">
        <v>181</v>
      </c>
      <c r="BM171" s="156" t="s">
        <v>280</v>
      </c>
    </row>
    <row r="172" spans="1:65" s="2" customFormat="1" ht="33" customHeight="1">
      <c r="A172" s="26"/>
      <c r="B172" s="144"/>
      <c r="C172" s="145" t="s">
        <v>281</v>
      </c>
      <c r="D172" s="145" t="s">
        <v>177</v>
      </c>
      <c r="E172" s="146" t="s">
        <v>282</v>
      </c>
      <c r="F172" s="147" t="s">
        <v>283</v>
      </c>
      <c r="G172" s="148" t="s">
        <v>231</v>
      </c>
      <c r="H172" s="149">
        <v>19.501999999999999</v>
      </c>
      <c r="I172" s="150">
        <v>1.97</v>
      </c>
      <c r="J172" s="150">
        <f t="shared" si="30"/>
        <v>38.42</v>
      </c>
      <c r="K172" s="151"/>
      <c r="L172" s="27"/>
      <c r="M172" s="152" t="s">
        <v>1</v>
      </c>
      <c r="N172" s="153" t="s">
        <v>35</v>
      </c>
      <c r="O172" s="154">
        <v>0.20014999999999999</v>
      </c>
      <c r="P172" s="154">
        <f t="shared" si="31"/>
        <v>3.9033252999999997</v>
      </c>
      <c r="Q172" s="154">
        <v>1.4999999999999999E-4</v>
      </c>
      <c r="R172" s="154">
        <f t="shared" si="32"/>
        <v>2.9252999999999996E-3</v>
      </c>
      <c r="S172" s="154">
        <v>0</v>
      </c>
      <c r="T172" s="155">
        <f t="shared" si="3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181</v>
      </c>
      <c r="AT172" s="156" t="s">
        <v>177</v>
      </c>
      <c r="AU172" s="156" t="s">
        <v>182</v>
      </c>
      <c r="AY172" s="14" t="s">
        <v>175</v>
      </c>
      <c r="BE172" s="157">
        <f t="shared" si="34"/>
        <v>0</v>
      </c>
      <c r="BF172" s="157">
        <f t="shared" si="35"/>
        <v>38.42</v>
      </c>
      <c r="BG172" s="157">
        <f t="shared" si="36"/>
        <v>0</v>
      </c>
      <c r="BH172" s="157">
        <f t="shared" si="37"/>
        <v>0</v>
      </c>
      <c r="BI172" s="157">
        <f t="shared" si="38"/>
        <v>0</v>
      </c>
      <c r="BJ172" s="14" t="s">
        <v>182</v>
      </c>
      <c r="BK172" s="157">
        <f t="shared" si="39"/>
        <v>38.42</v>
      </c>
      <c r="BL172" s="14" t="s">
        <v>181</v>
      </c>
      <c r="BM172" s="156" t="s">
        <v>284</v>
      </c>
    </row>
    <row r="173" spans="1:65" s="2" customFormat="1" ht="24.15" customHeight="1">
      <c r="A173" s="26"/>
      <c r="B173" s="144"/>
      <c r="C173" s="158" t="s">
        <v>232</v>
      </c>
      <c r="D173" s="158" t="s">
        <v>285</v>
      </c>
      <c r="E173" s="159" t="s">
        <v>286</v>
      </c>
      <c r="F173" s="160" t="s">
        <v>287</v>
      </c>
      <c r="G173" s="161" t="s">
        <v>231</v>
      </c>
      <c r="H173" s="162">
        <v>20.477</v>
      </c>
      <c r="I173" s="163">
        <v>6.3</v>
      </c>
      <c r="J173" s="163">
        <f t="shared" si="30"/>
        <v>129.01</v>
      </c>
      <c r="K173" s="164"/>
      <c r="L173" s="165"/>
      <c r="M173" s="166" t="s">
        <v>1</v>
      </c>
      <c r="N173" s="167" t="s">
        <v>35</v>
      </c>
      <c r="O173" s="154">
        <v>0</v>
      </c>
      <c r="P173" s="154">
        <f t="shared" si="31"/>
        <v>0</v>
      </c>
      <c r="Q173" s="154">
        <v>1.1999999999999999E-3</v>
      </c>
      <c r="R173" s="154">
        <f t="shared" si="32"/>
        <v>2.4572399999999998E-2</v>
      </c>
      <c r="S173" s="154">
        <v>0</v>
      </c>
      <c r="T173" s="155">
        <f t="shared" si="3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191</v>
      </c>
      <c r="AT173" s="156" t="s">
        <v>285</v>
      </c>
      <c r="AU173" s="156" t="s">
        <v>182</v>
      </c>
      <c r="AY173" s="14" t="s">
        <v>175</v>
      </c>
      <c r="BE173" s="157">
        <f t="shared" si="34"/>
        <v>0</v>
      </c>
      <c r="BF173" s="157">
        <f t="shared" si="35"/>
        <v>129.01</v>
      </c>
      <c r="BG173" s="157">
        <f t="shared" si="36"/>
        <v>0</v>
      </c>
      <c r="BH173" s="157">
        <f t="shared" si="37"/>
        <v>0</v>
      </c>
      <c r="BI173" s="157">
        <f t="shared" si="38"/>
        <v>0</v>
      </c>
      <c r="BJ173" s="14" t="s">
        <v>182</v>
      </c>
      <c r="BK173" s="157">
        <f t="shared" si="39"/>
        <v>129.01</v>
      </c>
      <c r="BL173" s="14" t="s">
        <v>181</v>
      </c>
      <c r="BM173" s="156" t="s">
        <v>288</v>
      </c>
    </row>
    <row r="174" spans="1:65" s="12" customFormat="1" ht="22.8" customHeight="1">
      <c r="B174" s="132"/>
      <c r="D174" s="133" t="s">
        <v>68</v>
      </c>
      <c r="E174" s="142" t="s">
        <v>188</v>
      </c>
      <c r="F174" s="142" t="s">
        <v>289</v>
      </c>
      <c r="J174" s="143">
        <f>BK174</f>
        <v>26910.759999999995</v>
      </c>
      <c r="L174" s="132"/>
      <c r="M174" s="136"/>
      <c r="N174" s="137"/>
      <c r="O174" s="137"/>
      <c r="P174" s="138">
        <f>SUM(P175:P189)</f>
        <v>1076.0307972099999</v>
      </c>
      <c r="Q174" s="137"/>
      <c r="R174" s="138">
        <f>SUM(R175:R189)</f>
        <v>59.451870718999999</v>
      </c>
      <c r="S174" s="137"/>
      <c r="T174" s="139">
        <f>SUM(T175:T189)</f>
        <v>0</v>
      </c>
      <c r="AR174" s="133" t="s">
        <v>77</v>
      </c>
      <c r="AT174" s="140" t="s">
        <v>68</v>
      </c>
      <c r="AU174" s="140" t="s">
        <v>77</v>
      </c>
      <c r="AY174" s="133" t="s">
        <v>175</v>
      </c>
      <c r="BK174" s="141">
        <f>SUM(BK175:BK189)</f>
        <v>26910.759999999995</v>
      </c>
    </row>
    <row r="175" spans="1:65" s="2" customFormat="1" ht="24.15" customHeight="1">
      <c r="A175" s="26"/>
      <c r="B175" s="144"/>
      <c r="C175" s="145" t="s">
        <v>290</v>
      </c>
      <c r="D175" s="145" t="s">
        <v>177</v>
      </c>
      <c r="E175" s="146" t="s">
        <v>291</v>
      </c>
      <c r="F175" s="147" t="s">
        <v>292</v>
      </c>
      <c r="G175" s="148" t="s">
        <v>231</v>
      </c>
      <c r="H175" s="149">
        <v>45.2</v>
      </c>
      <c r="I175" s="150">
        <v>1.3</v>
      </c>
      <c r="J175" s="150">
        <f t="shared" ref="J175:J189" si="40">ROUND(I175*H175,2)</f>
        <v>58.76</v>
      </c>
      <c r="K175" s="151"/>
      <c r="L175" s="27"/>
      <c r="M175" s="152" t="s">
        <v>1</v>
      </c>
      <c r="N175" s="153" t="s">
        <v>35</v>
      </c>
      <c r="O175" s="154">
        <v>5.2089999999999997E-2</v>
      </c>
      <c r="P175" s="154">
        <f t="shared" ref="P175:P189" si="41">O175*H175</f>
        <v>2.3544680000000002</v>
      </c>
      <c r="Q175" s="154">
        <v>4.2499999999999998E-4</v>
      </c>
      <c r="R175" s="154">
        <f t="shared" ref="R175:R189" si="42">Q175*H175</f>
        <v>1.9210000000000001E-2</v>
      </c>
      <c r="S175" s="154">
        <v>0</v>
      </c>
      <c r="T175" s="155">
        <f t="shared" ref="T175:T189" si="43"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6" t="s">
        <v>181</v>
      </c>
      <c r="AT175" s="156" t="s">
        <v>177</v>
      </c>
      <c r="AU175" s="156" t="s">
        <v>182</v>
      </c>
      <c r="AY175" s="14" t="s">
        <v>175</v>
      </c>
      <c r="BE175" s="157">
        <f t="shared" ref="BE175:BE189" si="44">IF(N175="základná",J175,0)</f>
        <v>0</v>
      </c>
      <c r="BF175" s="157">
        <f t="shared" ref="BF175:BF189" si="45">IF(N175="znížená",J175,0)</f>
        <v>58.76</v>
      </c>
      <c r="BG175" s="157">
        <f t="shared" ref="BG175:BG189" si="46">IF(N175="zákl. prenesená",J175,0)</f>
        <v>0</v>
      </c>
      <c r="BH175" s="157">
        <f t="shared" ref="BH175:BH189" si="47">IF(N175="zníž. prenesená",J175,0)</f>
        <v>0</v>
      </c>
      <c r="BI175" s="157">
        <f t="shared" ref="BI175:BI189" si="48">IF(N175="nulová",J175,0)</f>
        <v>0</v>
      </c>
      <c r="BJ175" s="14" t="s">
        <v>182</v>
      </c>
      <c r="BK175" s="157">
        <f t="shared" ref="BK175:BK189" si="49">ROUND(I175*H175,2)</f>
        <v>58.76</v>
      </c>
      <c r="BL175" s="14" t="s">
        <v>181</v>
      </c>
      <c r="BM175" s="156" t="s">
        <v>293</v>
      </c>
    </row>
    <row r="176" spans="1:65" s="2" customFormat="1" ht="24.15" customHeight="1">
      <c r="A176" s="26"/>
      <c r="B176" s="144"/>
      <c r="C176" s="145" t="s">
        <v>235</v>
      </c>
      <c r="D176" s="145" t="s">
        <v>177</v>
      </c>
      <c r="E176" s="146" t="s">
        <v>294</v>
      </c>
      <c r="F176" s="147" t="s">
        <v>295</v>
      </c>
      <c r="G176" s="148" t="s">
        <v>231</v>
      </c>
      <c r="H176" s="149">
        <v>538.928</v>
      </c>
      <c r="I176" s="150">
        <v>7.78</v>
      </c>
      <c r="J176" s="150">
        <f t="shared" si="40"/>
        <v>4192.8599999999997</v>
      </c>
      <c r="K176" s="151"/>
      <c r="L176" s="27"/>
      <c r="M176" s="152" t="s">
        <v>1</v>
      </c>
      <c r="N176" s="153" t="s">
        <v>35</v>
      </c>
      <c r="O176" s="154">
        <v>0.49247000000000002</v>
      </c>
      <c r="P176" s="154">
        <f t="shared" si="41"/>
        <v>265.40587216</v>
      </c>
      <c r="Q176" s="154">
        <v>3.15E-2</v>
      </c>
      <c r="R176" s="154">
        <f t="shared" si="42"/>
        <v>16.976232</v>
      </c>
      <c r="S176" s="154">
        <v>0</v>
      </c>
      <c r="T176" s="155">
        <f t="shared" si="4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181</v>
      </c>
      <c r="AT176" s="156" t="s">
        <v>177</v>
      </c>
      <c r="AU176" s="156" t="s">
        <v>182</v>
      </c>
      <c r="AY176" s="14" t="s">
        <v>175</v>
      </c>
      <c r="BE176" s="157">
        <f t="shared" si="44"/>
        <v>0</v>
      </c>
      <c r="BF176" s="157">
        <f t="shared" si="45"/>
        <v>4192.8599999999997</v>
      </c>
      <c r="BG176" s="157">
        <f t="shared" si="46"/>
        <v>0</v>
      </c>
      <c r="BH176" s="157">
        <f t="shared" si="47"/>
        <v>0</v>
      </c>
      <c r="BI176" s="157">
        <f t="shared" si="48"/>
        <v>0</v>
      </c>
      <c r="BJ176" s="14" t="s">
        <v>182</v>
      </c>
      <c r="BK176" s="157">
        <f t="shared" si="49"/>
        <v>4192.8599999999997</v>
      </c>
      <c r="BL176" s="14" t="s">
        <v>181</v>
      </c>
      <c r="BM176" s="156" t="s">
        <v>296</v>
      </c>
    </row>
    <row r="177" spans="1:65" s="2" customFormat="1" ht="24.15" customHeight="1">
      <c r="A177" s="26"/>
      <c r="B177" s="144"/>
      <c r="C177" s="145" t="s">
        <v>297</v>
      </c>
      <c r="D177" s="145" t="s">
        <v>177</v>
      </c>
      <c r="E177" s="146" t="s">
        <v>298</v>
      </c>
      <c r="F177" s="147" t="s">
        <v>299</v>
      </c>
      <c r="G177" s="148" t="s">
        <v>231</v>
      </c>
      <c r="H177" s="149">
        <v>538.928</v>
      </c>
      <c r="I177" s="150">
        <v>4.91</v>
      </c>
      <c r="J177" s="150">
        <f t="shared" si="40"/>
        <v>2646.14</v>
      </c>
      <c r="K177" s="151"/>
      <c r="L177" s="27"/>
      <c r="M177" s="152" t="s">
        <v>1</v>
      </c>
      <c r="N177" s="153" t="s">
        <v>35</v>
      </c>
      <c r="O177" s="154">
        <v>0.34761999999999998</v>
      </c>
      <c r="P177" s="154">
        <f t="shared" si="41"/>
        <v>187.34215136</v>
      </c>
      <c r="Q177" s="154">
        <v>7.8750000000000001E-3</v>
      </c>
      <c r="R177" s="154">
        <f t="shared" si="42"/>
        <v>4.2440579999999999</v>
      </c>
      <c r="S177" s="154">
        <v>0</v>
      </c>
      <c r="T177" s="155">
        <f t="shared" si="4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181</v>
      </c>
      <c r="AT177" s="156" t="s">
        <v>177</v>
      </c>
      <c r="AU177" s="156" t="s">
        <v>182</v>
      </c>
      <c r="AY177" s="14" t="s">
        <v>175</v>
      </c>
      <c r="BE177" s="157">
        <f t="shared" si="44"/>
        <v>0</v>
      </c>
      <c r="BF177" s="157">
        <f t="shared" si="45"/>
        <v>2646.14</v>
      </c>
      <c r="BG177" s="157">
        <f t="shared" si="46"/>
        <v>0</v>
      </c>
      <c r="BH177" s="157">
        <f t="shared" si="47"/>
        <v>0</v>
      </c>
      <c r="BI177" s="157">
        <f t="shared" si="48"/>
        <v>0</v>
      </c>
      <c r="BJ177" s="14" t="s">
        <v>182</v>
      </c>
      <c r="BK177" s="157">
        <f t="shared" si="49"/>
        <v>2646.14</v>
      </c>
      <c r="BL177" s="14" t="s">
        <v>181</v>
      </c>
      <c r="BM177" s="156" t="s">
        <v>300</v>
      </c>
    </row>
    <row r="178" spans="1:65" s="2" customFormat="1" ht="24.15" customHeight="1">
      <c r="A178" s="26"/>
      <c r="B178" s="144"/>
      <c r="C178" s="145" t="s">
        <v>239</v>
      </c>
      <c r="D178" s="145" t="s">
        <v>177</v>
      </c>
      <c r="E178" s="146" t="s">
        <v>301</v>
      </c>
      <c r="F178" s="147" t="s">
        <v>302</v>
      </c>
      <c r="G178" s="148" t="s">
        <v>231</v>
      </c>
      <c r="H178" s="149">
        <v>238.423</v>
      </c>
      <c r="I178" s="150">
        <v>33.049999999999997</v>
      </c>
      <c r="J178" s="150">
        <f t="shared" si="40"/>
        <v>7879.88</v>
      </c>
      <c r="K178" s="151"/>
      <c r="L178" s="27"/>
      <c r="M178" s="152" t="s">
        <v>1</v>
      </c>
      <c r="N178" s="153" t="s">
        <v>35</v>
      </c>
      <c r="O178" s="154">
        <v>0.86526000000000003</v>
      </c>
      <c r="P178" s="154">
        <f t="shared" si="41"/>
        <v>206.29788498000002</v>
      </c>
      <c r="Q178" s="154">
        <v>3.3694000000000002E-2</v>
      </c>
      <c r="R178" s="154">
        <f t="shared" si="42"/>
        <v>8.0334245620000004</v>
      </c>
      <c r="S178" s="154">
        <v>0</v>
      </c>
      <c r="T178" s="155">
        <f t="shared" si="4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6" t="s">
        <v>181</v>
      </c>
      <c r="AT178" s="156" t="s">
        <v>177</v>
      </c>
      <c r="AU178" s="156" t="s">
        <v>182</v>
      </c>
      <c r="AY178" s="14" t="s">
        <v>175</v>
      </c>
      <c r="BE178" s="157">
        <f t="shared" si="44"/>
        <v>0</v>
      </c>
      <c r="BF178" s="157">
        <f t="shared" si="45"/>
        <v>7879.88</v>
      </c>
      <c r="BG178" s="157">
        <f t="shared" si="46"/>
        <v>0</v>
      </c>
      <c r="BH178" s="157">
        <f t="shared" si="47"/>
        <v>0</v>
      </c>
      <c r="BI178" s="157">
        <f t="shared" si="48"/>
        <v>0</v>
      </c>
      <c r="BJ178" s="14" t="s">
        <v>182</v>
      </c>
      <c r="BK178" s="157">
        <f t="shared" si="49"/>
        <v>7879.88</v>
      </c>
      <c r="BL178" s="14" t="s">
        <v>181</v>
      </c>
      <c r="BM178" s="156" t="s">
        <v>303</v>
      </c>
    </row>
    <row r="179" spans="1:65" s="2" customFormat="1" ht="24.15" customHeight="1">
      <c r="A179" s="26"/>
      <c r="B179" s="144"/>
      <c r="C179" s="145" t="s">
        <v>304</v>
      </c>
      <c r="D179" s="145" t="s">
        <v>177</v>
      </c>
      <c r="E179" s="146" t="s">
        <v>305</v>
      </c>
      <c r="F179" s="147" t="s">
        <v>306</v>
      </c>
      <c r="G179" s="148" t="s">
        <v>231</v>
      </c>
      <c r="H179" s="149">
        <v>13.837999999999999</v>
      </c>
      <c r="I179" s="150">
        <v>23.09</v>
      </c>
      <c r="J179" s="150">
        <f t="shared" si="40"/>
        <v>319.52</v>
      </c>
      <c r="K179" s="151"/>
      <c r="L179" s="27"/>
      <c r="M179" s="152" t="s">
        <v>1</v>
      </c>
      <c r="N179" s="153" t="s">
        <v>35</v>
      </c>
      <c r="O179" s="154">
        <v>1.3290200000000001</v>
      </c>
      <c r="P179" s="154">
        <f t="shared" si="41"/>
        <v>18.390978759999999</v>
      </c>
      <c r="Q179" s="154">
        <v>1.8686500000000002E-2</v>
      </c>
      <c r="R179" s="154">
        <f t="shared" si="42"/>
        <v>0.25858378700000001</v>
      </c>
      <c r="S179" s="154">
        <v>0</v>
      </c>
      <c r="T179" s="155">
        <f t="shared" si="4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6" t="s">
        <v>181</v>
      </c>
      <c r="AT179" s="156" t="s">
        <v>177</v>
      </c>
      <c r="AU179" s="156" t="s">
        <v>182</v>
      </c>
      <c r="AY179" s="14" t="s">
        <v>175</v>
      </c>
      <c r="BE179" s="157">
        <f t="shared" si="44"/>
        <v>0</v>
      </c>
      <c r="BF179" s="157">
        <f t="shared" si="45"/>
        <v>319.52</v>
      </c>
      <c r="BG179" s="157">
        <f t="shared" si="46"/>
        <v>0</v>
      </c>
      <c r="BH179" s="157">
        <f t="shared" si="47"/>
        <v>0</v>
      </c>
      <c r="BI179" s="157">
        <f t="shared" si="48"/>
        <v>0</v>
      </c>
      <c r="BJ179" s="14" t="s">
        <v>182</v>
      </c>
      <c r="BK179" s="157">
        <f t="shared" si="49"/>
        <v>319.52</v>
      </c>
      <c r="BL179" s="14" t="s">
        <v>181</v>
      </c>
      <c r="BM179" s="156" t="s">
        <v>307</v>
      </c>
    </row>
    <row r="180" spans="1:65" s="2" customFormat="1" ht="33" customHeight="1">
      <c r="A180" s="26"/>
      <c r="B180" s="144"/>
      <c r="C180" s="145" t="s">
        <v>242</v>
      </c>
      <c r="D180" s="145" t="s">
        <v>177</v>
      </c>
      <c r="E180" s="146" t="s">
        <v>308</v>
      </c>
      <c r="F180" s="147" t="s">
        <v>309</v>
      </c>
      <c r="G180" s="148" t="s">
        <v>231</v>
      </c>
      <c r="H180" s="149">
        <v>57.56</v>
      </c>
      <c r="I180" s="150">
        <v>28.87</v>
      </c>
      <c r="J180" s="150">
        <f t="shared" si="40"/>
        <v>1661.76</v>
      </c>
      <c r="K180" s="151"/>
      <c r="L180" s="27"/>
      <c r="M180" s="152" t="s">
        <v>1</v>
      </c>
      <c r="N180" s="153" t="s">
        <v>35</v>
      </c>
      <c r="O180" s="154">
        <v>0.79405999999999999</v>
      </c>
      <c r="P180" s="154">
        <f t="shared" si="41"/>
        <v>45.706093600000003</v>
      </c>
      <c r="Q180" s="154">
        <v>1.4629E-2</v>
      </c>
      <c r="R180" s="154">
        <f t="shared" si="42"/>
        <v>0.84204524000000003</v>
      </c>
      <c r="S180" s="154">
        <v>0</v>
      </c>
      <c r="T180" s="155">
        <f t="shared" si="4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181</v>
      </c>
      <c r="AT180" s="156" t="s">
        <v>177</v>
      </c>
      <c r="AU180" s="156" t="s">
        <v>182</v>
      </c>
      <c r="AY180" s="14" t="s">
        <v>175</v>
      </c>
      <c r="BE180" s="157">
        <f t="shared" si="44"/>
        <v>0</v>
      </c>
      <c r="BF180" s="157">
        <f t="shared" si="45"/>
        <v>1661.76</v>
      </c>
      <c r="BG180" s="157">
        <f t="shared" si="46"/>
        <v>0</v>
      </c>
      <c r="BH180" s="157">
        <f t="shared" si="47"/>
        <v>0</v>
      </c>
      <c r="BI180" s="157">
        <f t="shared" si="48"/>
        <v>0</v>
      </c>
      <c r="BJ180" s="14" t="s">
        <v>182</v>
      </c>
      <c r="BK180" s="157">
        <f t="shared" si="49"/>
        <v>1661.76</v>
      </c>
      <c r="BL180" s="14" t="s">
        <v>181</v>
      </c>
      <c r="BM180" s="156" t="s">
        <v>310</v>
      </c>
    </row>
    <row r="181" spans="1:65" s="2" customFormat="1" ht="16.5" customHeight="1">
      <c r="A181" s="26"/>
      <c r="B181" s="144"/>
      <c r="C181" s="145" t="s">
        <v>311</v>
      </c>
      <c r="D181" s="145" t="s">
        <v>177</v>
      </c>
      <c r="E181" s="146" t="s">
        <v>312</v>
      </c>
      <c r="F181" s="147" t="s">
        <v>313</v>
      </c>
      <c r="G181" s="148" t="s">
        <v>314</v>
      </c>
      <c r="H181" s="149">
        <v>55.35</v>
      </c>
      <c r="I181" s="150">
        <v>2.83</v>
      </c>
      <c r="J181" s="150">
        <f t="shared" si="40"/>
        <v>156.63999999999999</v>
      </c>
      <c r="K181" s="151"/>
      <c r="L181" s="27"/>
      <c r="M181" s="152" t="s">
        <v>1</v>
      </c>
      <c r="N181" s="153" t="s">
        <v>35</v>
      </c>
      <c r="O181" s="154">
        <v>9.4109999999999999E-2</v>
      </c>
      <c r="P181" s="154">
        <f t="shared" si="41"/>
        <v>5.2089885000000002</v>
      </c>
      <c r="Q181" s="154">
        <v>2.31E-4</v>
      </c>
      <c r="R181" s="154">
        <f t="shared" si="42"/>
        <v>1.2785850000000001E-2</v>
      </c>
      <c r="S181" s="154">
        <v>0</v>
      </c>
      <c r="T181" s="155">
        <f t="shared" si="4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181</v>
      </c>
      <c r="AT181" s="156" t="s">
        <v>177</v>
      </c>
      <c r="AU181" s="156" t="s">
        <v>182</v>
      </c>
      <c r="AY181" s="14" t="s">
        <v>175</v>
      </c>
      <c r="BE181" s="157">
        <f t="shared" si="44"/>
        <v>0</v>
      </c>
      <c r="BF181" s="157">
        <f t="shared" si="45"/>
        <v>156.63999999999999</v>
      </c>
      <c r="BG181" s="157">
        <f t="shared" si="46"/>
        <v>0</v>
      </c>
      <c r="BH181" s="157">
        <f t="shared" si="47"/>
        <v>0</v>
      </c>
      <c r="BI181" s="157">
        <f t="shared" si="48"/>
        <v>0</v>
      </c>
      <c r="BJ181" s="14" t="s">
        <v>182</v>
      </c>
      <c r="BK181" s="157">
        <f t="shared" si="49"/>
        <v>156.63999999999999</v>
      </c>
      <c r="BL181" s="14" t="s">
        <v>181</v>
      </c>
      <c r="BM181" s="156" t="s">
        <v>315</v>
      </c>
    </row>
    <row r="182" spans="1:65" s="2" customFormat="1" ht="21.75" customHeight="1">
      <c r="A182" s="26"/>
      <c r="B182" s="144"/>
      <c r="C182" s="145" t="s">
        <v>247</v>
      </c>
      <c r="D182" s="145" t="s">
        <v>177</v>
      </c>
      <c r="E182" s="146" t="s">
        <v>316</v>
      </c>
      <c r="F182" s="147" t="s">
        <v>317</v>
      </c>
      <c r="G182" s="148" t="s">
        <v>314</v>
      </c>
      <c r="H182" s="149">
        <v>125</v>
      </c>
      <c r="I182" s="150">
        <v>1.7</v>
      </c>
      <c r="J182" s="150">
        <f t="shared" si="40"/>
        <v>212.5</v>
      </c>
      <c r="K182" s="151"/>
      <c r="L182" s="27"/>
      <c r="M182" s="152" t="s">
        <v>1</v>
      </c>
      <c r="N182" s="153" t="s">
        <v>35</v>
      </c>
      <c r="O182" s="154">
        <v>9.4119999999999995E-2</v>
      </c>
      <c r="P182" s="154">
        <f t="shared" si="41"/>
        <v>11.764999999999999</v>
      </c>
      <c r="Q182" s="154">
        <v>2.4149999999999999E-4</v>
      </c>
      <c r="R182" s="154">
        <f t="shared" si="42"/>
        <v>3.0187499999999999E-2</v>
      </c>
      <c r="S182" s="154">
        <v>0</v>
      </c>
      <c r="T182" s="155">
        <f t="shared" si="4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6" t="s">
        <v>181</v>
      </c>
      <c r="AT182" s="156" t="s">
        <v>177</v>
      </c>
      <c r="AU182" s="156" t="s">
        <v>182</v>
      </c>
      <c r="AY182" s="14" t="s">
        <v>175</v>
      </c>
      <c r="BE182" s="157">
        <f t="shared" si="44"/>
        <v>0</v>
      </c>
      <c r="BF182" s="157">
        <f t="shared" si="45"/>
        <v>212.5</v>
      </c>
      <c r="BG182" s="157">
        <f t="shared" si="46"/>
        <v>0</v>
      </c>
      <c r="BH182" s="157">
        <f t="shared" si="47"/>
        <v>0</v>
      </c>
      <c r="BI182" s="157">
        <f t="shared" si="48"/>
        <v>0</v>
      </c>
      <c r="BJ182" s="14" t="s">
        <v>182</v>
      </c>
      <c r="BK182" s="157">
        <f t="shared" si="49"/>
        <v>212.5</v>
      </c>
      <c r="BL182" s="14" t="s">
        <v>181</v>
      </c>
      <c r="BM182" s="156" t="s">
        <v>318</v>
      </c>
    </row>
    <row r="183" spans="1:65" s="2" customFormat="1" ht="16.5" customHeight="1">
      <c r="A183" s="26"/>
      <c r="B183" s="144"/>
      <c r="C183" s="145" t="s">
        <v>319</v>
      </c>
      <c r="D183" s="145" t="s">
        <v>177</v>
      </c>
      <c r="E183" s="146" t="s">
        <v>320</v>
      </c>
      <c r="F183" s="147" t="s">
        <v>321</v>
      </c>
      <c r="G183" s="148" t="s">
        <v>314</v>
      </c>
      <c r="H183" s="149">
        <v>71.95</v>
      </c>
      <c r="I183" s="150">
        <v>3.89</v>
      </c>
      <c r="J183" s="150">
        <f t="shared" si="40"/>
        <v>279.89</v>
      </c>
      <c r="K183" s="151"/>
      <c r="L183" s="27"/>
      <c r="M183" s="152" t="s">
        <v>1</v>
      </c>
      <c r="N183" s="153" t="s">
        <v>35</v>
      </c>
      <c r="O183" s="154">
        <v>9.4020000000000006E-2</v>
      </c>
      <c r="P183" s="154">
        <f t="shared" si="41"/>
        <v>6.7647390000000005</v>
      </c>
      <c r="Q183" s="154">
        <v>5.2500000000000002E-5</v>
      </c>
      <c r="R183" s="154">
        <f t="shared" si="42"/>
        <v>3.7773750000000004E-3</v>
      </c>
      <c r="S183" s="154">
        <v>0</v>
      </c>
      <c r="T183" s="155">
        <f t="shared" si="4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6" t="s">
        <v>181</v>
      </c>
      <c r="AT183" s="156" t="s">
        <v>177</v>
      </c>
      <c r="AU183" s="156" t="s">
        <v>182</v>
      </c>
      <c r="AY183" s="14" t="s">
        <v>175</v>
      </c>
      <c r="BE183" s="157">
        <f t="shared" si="44"/>
        <v>0</v>
      </c>
      <c r="BF183" s="157">
        <f t="shared" si="45"/>
        <v>279.89</v>
      </c>
      <c r="BG183" s="157">
        <f t="shared" si="46"/>
        <v>0</v>
      </c>
      <c r="BH183" s="157">
        <f t="shared" si="47"/>
        <v>0</v>
      </c>
      <c r="BI183" s="157">
        <f t="shared" si="48"/>
        <v>0</v>
      </c>
      <c r="BJ183" s="14" t="s">
        <v>182</v>
      </c>
      <c r="BK183" s="157">
        <f t="shared" si="49"/>
        <v>279.89</v>
      </c>
      <c r="BL183" s="14" t="s">
        <v>181</v>
      </c>
      <c r="BM183" s="156" t="s">
        <v>322</v>
      </c>
    </row>
    <row r="184" spans="1:65" s="2" customFormat="1" ht="24.15" customHeight="1">
      <c r="A184" s="26"/>
      <c r="B184" s="144"/>
      <c r="C184" s="145" t="s">
        <v>250</v>
      </c>
      <c r="D184" s="145" t="s">
        <v>177</v>
      </c>
      <c r="E184" s="146" t="s">
        <v>323</v>
      </c>
      <c r="F184" s="147" t="s">
        <v>324</v>
      </c>
      <c r="G184" s="148" t="s">
        <v>231</v>
      </c>
      <c r="H184" s="149">
        <v>309.82100000000003</v>
      </c>
      <c r="I184" s="150">
        <v>1.53</v>
      </c>
      <c r="J184" s="150">
        <f t="shared" si="40"/>
        <v>474.03</v>
      </c>
      <c r="K184" s="151"/>
      <c r="L184" s="27"/>
      <c r="M184" s="152" t="s">
        <v>1</v>
      </c>
      <c r="N184" s="153" t="s">
        <v>35</v>
      </c>
      <c r="O184" s="154">
        <v>9.2050000000000007E-2</v>
      </c>
      <c r="P184" s="154">
        <f t="shared" si="41"/>
        <v>28.519023050000005</v>
      </c>
      <c r="Q184" s="154">
        <v>2.2499999999999999E-4</v>
      </c>
      <c r="R184" s="154">
        <f t="shared" si="42"/>
        <v>6.9709725E-2</v>
      </c>
      <c r="S184" s="154">
        <v>0</v>
      </c>
      <c r="T184" s="155">
        <f t="shared" si="4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6" t="s">
        <v>181</v>
      </c>
      <c r="AT184" s="156" t="s">
        <v>177</v>
      </c>
      <c r="AU184" s="156" t="s">
        <v>182</v>
      </c>
      <c r="AY184" s="14" t="s">
        <v>175</v>
      </c>
      <c r="BE184" s="157">
        <f t="shared" si="44"/>
        <v>0</v>
      </c>
      <c r="BF184" s="157">
        <f t="shared" si="45"/>
        <v>474.03</v>
      </c>
      <c r="BG184" s="157">
        <f t="shared" si="46"/>
        <v>0</v>
      </c>
      <c r="BH184" s="157">
        <f t="shared" si="47"/>
        <v>0</v>
      </c>
      <c r="BI184" s="157">
        <f t="shared" si="48"/>
        <v>0</v>
      </c>
      <c r="BJ184" s="14" t="s">
        <v>182</v>
      </c>
      <c r="BK184" s="157">
        <f t="shared" si="49"/>
        <v>474.03</v>
      </c>
      <c r="BL184" s="14" t="s">
        <v>181</v>
      </c>
      <c r="BM184" s="156" t="s">
        <v>325</v>
      </c>
    </row>
    <row r="185" spans="1:65" s="2" customFormat="1" ht="24.15" customHeight="1">
      <c r="A185" s="26"/>
      <c r="B185" s="144"/>
      <c r="C185" s="145" t="s">
        <v>326</v>
      </c>
      <c r="D185" s="145" t="s">
        <v>177</v>
      </c>
      <c r="E185" s="146" t="s">
        <v>327</v>
      </c>
      <c r="F185" s="147" t="s">
        <v>328</v>
      </c>
      <c r="G185" s="148" t="s">
        <v>231</v>
      </c>
      <c r="H185" s="149">
        <v>309.82100000000003</v>
      </c>
      <c r="I185" s="150">
        <v>8.5</v>
      </c>
      <c r="J185" s="150">
        <f t="shared" si="40"/>
        <v>2633.48</v>
      </c>
      <c r="K185" s="151"/>
      <c r="L185" s="27"/>
      <c r="M185" s="152" t="s">
        <v>1</v>
      </c>
      <c r="N185" s="153" t="s">
        <v>35</v>
      </c>
      <c r="O185" s="154">
        <v>0.35859999999999997</v>
      </c>
      <c r="P185" s="154">
        <f t="shared" si="41"/>
        <v>111.10181060000001</v>
      </c>
      <c r="Q185" s="154">
        <v>2.9199999999999999E-3</v>
      </c>
      <c r="R185" s="154">
        <f t="shared" si="42"/>
        <v>0.90467732000000001</v>
      </c>
      <c r="S185" s="154">
        <v>0</v>
      </c>
      <c r="T185" s="155">
        <f t="shared" si="4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6" t="s">
        <v>181</v>
      </c>
      <c r="AT185" s="156" t="s">
        <v>177</v>
      </c>
      <c r="AU185" s="156" t="s">
        <v>182</v>
      </c>
      <c r="AY185" s="14" t="s">
        <v>175</v>
      </c>
      <c r="BE185" s="157">
        <f t="shared" si="44"/>
        <v>0</v>
      </c>
      <c r="BF185" s="157">
        <f t="shared" si="45"/>
        <v>2633.48</v>
      </c>
      <c r="BG185" s="157">
        <f t="shared" si="46"/>
        <v>0</v>
      </c>
      <c r="BH185" s="157">
        <f t="shared" si="47"/>
        <v>0</v>
      </c>
      <c r="BI185" s="157">
        <f t="shared" si="48"/>
        <v>0</v>
      </c>
      <c r="BJ185" s="14" t="s">
        <v>182</v>
      </c>
      <c r="BK185" s="157">
        <f t="shared" si="49"/>
        <v>2633.48</v>
      </c>
      <c r="BL185" s="14" t="s">
        <v>181</v>
      </c>
      <c r="BM185" s="156" t="s">
        <v>329</v>
      </c>
    </row>
    <row r="186" spans="1:65" s="2" customFormat="1" ht="24.15" customHeight="1">
      <c r="A186" s="26"/>
      <c r="B186" s="144"/>
      <c r="C186" s="145" t="s">
        <v>255</v>
      </c>
      <c r="D186" s="145" t="s">
        <v>177</v>
      </c>
      <c r="E186" s="146" t="s">
        <v>330</v>
      </c>
      <c r="F186" s="147" t="s">
        <v>331</v>
      </c>
      <c r="G186" s="148" t="s">
        <v>231</v>
      </c>
      <c r="H186" s="149">
        <v>179.04</v>
      </c>
      <c r="I186" s="150">
        <v>0.09</v>
      </c>
      <c r="J186" s="150">
        <f t="shared" si="40"/>
        <v>16.11</v>
      </c>
      <c r="K186" s="151"/>
      <c r="L186" s="27"/>
      <c r="M186" s="152" t="s">
        <v>1</v>
      </c>
      <c r="N186" s="153" t="s">
        <v>35</v>
      </c>
      <c r="O186" s="154">
        <v>1.001E-2</v>
      </c>
      <c r="P186" s="154">
        <f t="shared" si="41"/>
        <v>1.7921904</v>
      </c>
      <c r="Q186" s="154">
        <v>0</v>
      </c>
      <c r="R186" s="154">
        <f t="shared" si="42"/>
        <v>0</v>
      </c>
      <c r="S186" s="154">
        <v>0</v>
      </c>
      <c r="T186" s="155">
        <f t="shared" si="4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6" t="s">
        <v>181</v>
      </c>
      <c r="AT186" s="156" t="s">
        <v>177</v>
      </c>
      <c r="AU186" s="156" t="s">
        <v>182</v>
      </c>
      <c r="AY186" s="14" t="s">
        <v>175</v>
      </c>
      <c r="BE186" s="157">
        <f t="shared" si="44"/>
        <v>0</v>
      </c>
      <c r="BF186" s="157">
        <f t="shared" si="45"/>
        <v>16.11</v>
      </c>
      <c r="BG186" s="157">
        <f t="shared" si="46"/>
        <v>0</v>
      </c>
      <c r="BH186" s="157">
        <f t="shared" si="47"/>
        <v>0</v>
      </c>
      <c r="BI186" s="157">
        <f t="shared" si="48"/>
        <v>0</v>
      </c>
      <c r="BJ186" s="14" t="s">
        <v>182</v>
      </c>
      <c r="BK186" s="157">
        <f t="shared" si="49"/>
        <v>16.11</v>
      </c>
      <c r="BL186" s="14" t="s">
        <v>181</v>
      </c>
      <c r="BM186" s="156" t="s">
        <v>332</v>
      </c>
    </row>
    <row r="187" spans="1:65" s="2" customFormat="1" ht="24.15" customHeight="1">
      <c r="A187" s="26"/>
      <c r="B187" s="144"/>
      <c r="C187" s="158" t="s">
        <v>333</v>
      </c>
      <c r="D187" s="158" t="s">
        <v>285</v>
      </c>
      <c r="E187" s="159" t="s">
        <v>334</v>
      </c>
      <c r="F187" s="160" t="s">
        <v>335</v>
      </c>
      <c r="G187" s="161" t="s">
        <v>231</v>
      </c>
      <c r="H187" s="162">
        <v>179.04</v>
      </c>
      <c r="I187" s="163">
        <v>0.49</v>
      </c>
      <c r="J187" s="163">
        <f t="shared" si="40"/>
        <v>87.73</v>
      </c>
      <c r="K187" s="164"/>
      <c r="L187" s="165"/>
      <c r="M187" s="166" t="s">
        <v>1</v>
      </c>
      <c r="N187" s="167" t="s">
        <v>35</v>
      </c>
      <c r="O187" s="154">
        <v>0</v>
      </c>
      <c r="P187" s="154">
        <f t="shared" si="41"/>
        <v>0</v>
      </c>
      <c r="Q187" s="154">
        <v>1E-4</v>
      </c>
      <c r="R187" s="154">
        <f t="shared" si="42"/>
        <v>1.7904E-2</v>
      </c>
      <c r="S187" s="154">
        <v>0</v>
      </c>
      <c r="T187" s="155">
        <f t="shared" si="4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6" t="s">
        <v>191</v>
      </c>
      <c r="AT187" s="156" t="s">
        <v>285</v>
      </c>
      <c r="AU187" s="156" t="s">
        <v>182</v>
      </c>
      <c r="AY187" s="14" t="s">
        <v>175</v>
      </c>
      <c r="BE187" s="157">
        <f t="shared" si="44"/>
        <v>0</v>
      </c>
      <c r="BF187" s="157">
        <f t="shared" si="45"/>
        <v>87.73</v>
      </c>
      <c r="BG187" s="157">
        <f t="shared" si="46"/>
        <v>0</v>
      </c>
      <c r="BH187" s="157">
        <f t="shared" si="47"/>
        <v>0</v>
      </c>
      <c r="BI187" s="157">
        <f t="shared" si="48"/>
        <v>0</v>
      </c>
      <c r="BJ187" s="14" t="s">
        <v>182</v>
      </c>
      <c r="BK187" s="157">
        <f t="shared" si="49"/>
        <v>87.73</v>
      </c>
      <c r="BL187" s="14" t="s">
        <v>181</v>
      </c>
      <c r="BM187" s="156" t="s">
        <v>336</v>
      </c>
    </row>
    <row r="188" spans="1:65" s="2" customFormat="1" ht="21.75" customHeight="1">
      <c r="A188" s="26"/>
      <c r="B188" s="144"/>
      <c r="C188" s="145" t="s">
        <v>258</v>
      </c>
      <c r="D188" s="145" t="s">
        <v>177</v>
      </c>
      <c r="E188" s="146" t="s">
        <v>337</v>
      </c>
      <c r="F188" s="147" t="s">
        <v>338</v>
      </c>
      <c r="G188" s="148" t="s">
        <v>231</v>
      </c>
      <c r="H188" s="149">
        <v>179.04</v>
      </c>
      <c r="I188" s="150">
        <v>32.56</v>
      </c>
      <c r="J188" s="150">
        <f t="shared" si="40"/>
        <v>5829.54</v>
      </c>
      <c r="K188" s="151"/>
      <c r="L188" s="27"/>
      <c r="M188" s="152" t="s">
        <v>1</v>
      </c>
      <c r="N188" s="153" t="s">
        <v>35</v>
      </c>
      <c r="O188" s="154">
        <v>0.71140999999999999</v>
      </c>
      <c r="P188" s="154">
        <f t="shared" si="41"/>
        <v>127.37084639999999</v>
      </c>
      <c r="Q188" s="154">
        <v>0.15656</v>
      </c>
      <c r="R188" s="154">
        <f t="shared" si="42"/>
        <v>28.0305024</v>
      </c>
      <c r="S188" s="154">
        <v>0</v>
      </c>
      <c r="T188" s="155">
        <f t="shared" si="4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6" t="s">
        <v>181</v>
      </c>
      <c r="AT188" s="156" t="s">
        <v>177</v>
      </c>
      <c r="AU188" s="156" t="s">
        <v>182</v>
      </c>
      <c r="AY188" s="14" t="s">
        <v>175</v>
      </c>
      <c r="BE188" s="157">
        <f t="shared" si="44"/>
        <v>0</v>
      </c>
      <c r="BF188" s="157">
        <f t="shared" si="45"/>
        <v>5829.54</v>
      </c>
      <c r="BG188" s="157">
        <f t="shared" si="46"/>
        <v>0</v>
      </c>
      <c r="BH188" s="157">
        <f t="shared" si="47"/>
        <v>0</v>
      </c>
      <c r="BI188" s="157">
        <f t="shared" si="48"/>
        <v>0</v>
      </c>
      <c r="BJ188" s="14" t="s">
        <v>182</v>
      </c>
      <c r="BK188" s="157">
        <f t="shared" si="49"/>
        <v>5829.54</v>
      </c>
      <c r="BL188" s="14" t="s">
        <v>181</v>
      </c>
      <c r="BM188" s="156" t="s">
        <v>339</v>
      </c>
    </row>
    <row r="189" spans="1:65" s="2" customFormat="1" ht="16.5" customHeight="1">
      <c r="A189" s="26"/>
      <c r="B189" s="144"/>
      <c r="C189" s="145" t="s">
        <v>340</v>
      </c>
      <c r="D189" s="145" t="s">
        <v>177</v>
      </c>
      <c r="E189" s="146" t="s">
        <v>341</v>
      </c>
      <c r="F189" s="147" t="s">
        <v>342</v>
      </c>
      <c r="G189" s="148" t="s">
        <v>231</v>
      </c>
      <c r="H189" s="149">
        <v>179.04</v>
      </c>
      <c r="I189" s="150">
        <v>2.58</v>
      </c>
      <c r="J189" s="150">
        <f t="shared" si="40"/>
        <v>461.92</v>
      </c>
      <c r="K189" s="151"/>
      <c r="L189" s="27"/>
      <c r="M189" s="152" t="s">
        <v>1</v>
      </c>
      <c r="N189" s="153" t="s">
        <v>35</v>
      </c>
      <c r="O189" s="154">
        <v>0.32401000000000002</v>
      </c>
      <c r="P189" s="154">
        <f t="shared" si="41"/>
        <v>58.010750399999999</v>
      </c>
      <c r="Q189" s="154">
        <v>4.8999999999999998E-5</v>
      </c>
      <c r="R189" s="154">
        <f t="shared" si="42"/>
        <v>8.7729599999999998E-3</v>
      </c>
      <c r="S189" s="154">
        <v>0</v>
      </c>
      <c r="T189" s="155">
        <f t="shared" si="4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6" t="s">
        <v>181</v>
      </c>
      <c r="AT189" s="156" t="s">
        <v>177</v>
      </c>
      <c r="AU189" s="156" t="s">
        <v>182</v>
      </c>
      <c r="AY189" s="14" t="s">
        <v>175</v>
      </c>
      <c r="BE189" s="157">
        <f t="shared" si="44"/>
        <v>0</v>
      </c>
      <c r="BF189" s="157">
        <f t="shared" si="45"/>
        <v>461.92</v>
      </c>
      <c r="BG189" s="157">
        <f t="shared" si="46"/>
        <v>0</v>
      </c>
      <c r="BH189" s="157">
        <f t="shared" si="47"/>
        <v>0</v>
      </c>
      <c r="BI189" s="157">
        <f t="shared" si="48"/>
        <v>0</v>
      </c>
      <c r="BJ189" s="14" t="s">
        <v>182</v>
      </c>
      <c r="BK189" s="157">
        <f t="shared" si="49"/>
        <v>461.92</v>
      </c>
      <c r="BL189" s="14" t="s">
        <v>181</v>
      </c>
      <c r="BM189" s="156" t="s">
        <v>343</v>
      </c>
    </row>
    <row r="190" spans="1:65" s="12" customFormat="1" ht="22.8" customHeight="1">
      <c r="B190" s="132"/>
      <c r="D190" s="133" t="s">
        <v>68</v>
      </c>
      <c r="E190" s="142" t="s">
        <v>206</v>
      </c>
      <c r="F190" s="142" t="s">
        <v>344</v>
      </c>
      <c r="J190" s="143">
        <f>BK190</f>
        <v>1946.8999999999999</v>
      </c>
      <c r="L190" s="132"/>
      <c r="M190" s="136"/>
      <c r="N190" s="137"/>
      <c r="O190" s="137"/>
      <c r="P190" s="138">
        <f>SUM(P191:P193)</f>
        <v>111.7932</v>
      </c>
      <c r="Q190" s="137"/>
      <c r="R190" s="138">
        <f>SUM(R191:R193)</f>
        <v>24.357876638999997</v>
      </c>
      <c r="S190" s="137"/>
      <c r="T190" s="139">
        <f>SUM(T191:T193)</f>
        <v>0</v>
      </c>
      <c r="AR190" s="133" t="s">
        <v>77</v>
      </c>
      <c r="AT190" s="140" t="s">
        <v>68</v>
      </c>
      <c r="AU190" s="140" t="s">
        <v>77</v>
      </c>
      <c r="AY190" s="133" t="s">
        <v>175</v>
      </c>
      <c r="BK190" s="141">
        <f>SUM(BK191:BK193)</f>
        <v>1946.8999999999999</v>
      </c>
    </row>
    <row r="191" spans="1:65" s="2" customFormat="1" ht="33" customHeight="1">
      <c r="A191" s="26"/>
      <c r="B191" s="144"/>
      <c r="C191" s="145" t="s">
        <v>262</v>
      </c>
      <c r="D191" s="145" t="s">
        <v>177</v>
      </c>
      <c r="E191" s="146" t="s">
        <v>345</v>
      </c>
      <c r="F191" s="147" t="s">
        <v>346</v>
      </c>
      <c r="G191" s="148" t="s">
        <v>231</v>
      </c>
      <c r="H191" s="149">
        <v>473.7</v>
      </c>
      <c r="I191" s="150">
        <v>1.43</v>
      </c>
      <c r="J191" s="150">
        <f>ROUND(I191*H191,2)</f>
        <v>677.39</v>
      </c>
      <c r="K191" s="151"/>
      <c r="L191" s="27"/>
      <c r="M191" s="152" t="s">
        <v>1</v>
      </c>
      <c r="N191" s="153" t="s">
        <v>35</v>
      </c>
      <c r="O191" s="154">
        <v>0.13200000000000001</v>
      </c>
      <c r="P191" s="154">
        <f>O191*H191</f>
        <v>62.528400000000005</v>
      </c>
      <c r="Q191" s="154">
        <v>2.5710469999999999E-2</v>
      </c>
      <c r="R191" s="154">
        <f>Q191*H191</f>
        <v>12.179049638999999</v>
      </c>
      <c r="S191" s="154">
        <v>0</v>
      </c>
      <c r="T191" s="155">
        <f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6" t="s">
        <v>181</v>
      </c>
      <c r="AT191" s="156" t="s">
        <v>177</v>
      </c>
      <c r="AU191" s="156" t="s">
        <v>182</v>
      </c>
      <c r="AY191" s="14" t="s">
        <v>175</v>
      </c>
      <c r="BE191" s="157">
        <f>IF(N191="základná",J191,0)</f>
        <v>0</v>
      </c>
      <c r="BF191" s="157">
        <f>IF(N191="znížená",J191,0)</f>
        <v>677.39</v>
      </c>
      <c r="BG191" s="157">
        <f>IF(N191="zákl. prenesená",J191,0)</f>
        <v>0</v>
      </c>
      <c r="BH191" s="157">
        <f>IF(N191="zníž. prenesená",J191,0)</f>
        <v>0</v>
      </c>
      <c r="BI191" s="157">
        <f>IF(N191="nulová",J191,0)</f>
        <v>0</v>
      </c>
      <c r="BJ191" s="14" t="s">
        <v>182</v>
      </c>
      <c r="BK191" s="157">
        <f>ROUND(I191*H191,2)</f>
        <v>677.39</v>
      </c>
      <c r="BL191" s="14" t="s">
        <v>181</v>
      </c>
      <c r="BM191" s="156" t="s">
        <v>347</v>
      </c>
    </row>
    <row r="192" spans="1:65" s="2" customFormat="1" ht="44.25" customHeight="1">
      <c r="A192" s="26"/>
      <c r="B192" s="144"/>
      <c r="C192" s="145" t="s">
        <v>348</v>
      </c>
      <c r="D192" s="145" t="s">
        <v>177</v>
      </c>
      <c r="E192" s="146" t="s">
        <v>349</v>
      </c>
      <c r="F192" s="147" t="s">
        <v>350</v>
      </c>
      <c r="G192" s="148" t="s">
        <v>231</v>
      </c>
      <c r="H192" s="149">
        <v>947.4</v>
      </c>
      <c r="I192" s="150">
        <v>0.88</v>
      </c>
      <c r="J192" s="150">
        <f>ROUND(I192*H192,2)</f>
        <v>833.71</v>
      </c>
      <c r="K192" s="151"/>
      <c r="L192" s="27"/>
      <c r="M192" s="152" t="s">
        <v>1</v>
      </c>
      <c r="N192" s="153" t="s">
        <v>35</v>
      </c>
      <c r="O192" s="154">
        <v>6.0000000000000001E-3</v>
      </c>
      <c r="P192" s="154">
        <f>O192*H192</f>
        <v>5.6844000000000001</v>
      </c>
      <c r="Q192" s="154">
        <v>0</v>
      </c>
      <c r="R192" s="154">
        <f>Q192*H192</f>
        <v>0</v>
      </c>
      <c r="S192" s="154">
        <v>0</v>
      </c>
      <c r="T192" s="155">
        <f>S192*H192</f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6" t="s">
        <v>181</v>
      </c>
      <c r="AT192" s="156" t="s">
        <v>177</v>
      </c>
      <c r="AU192" s="156" t="s">
        <v>182</v>
      </c>
      <c r="AY192" s="14" t="s">
        <v>175</v>
      </c>
      <c r="BE192" s="157">
        <f>IF(N192="základná",J192,0)</f>
        <v>0</v>
      </c>
      <c r="BF192" s="157">
        <f>IF(N192="znížená",J192,0)</f>
        <v>833.71</v>
      </c>
      <c r="BG192" s="157">
        <f>IF(N192="zákl. prenesená",J192,0)</f>
        <v>0</v>
      </c>
      <c r="BH192" s="157">
        <f>IF(N192="zníž. prenesená",J192,0)</f>
        <v>0</v>
      </c>
      <c r="BI192" s="157">
        <f>IF(N192="nulová",J192,0)</f>
        <v>0</v>
      </c>
      <c r="BJ192" s="14" t="s">
        <v>182</v>
      </c>
      <c r="BK192" s="157">
        <f>ROUND(I192*H192,2)</f>
        <v>833.71</v>
      </c>
      <c r="BL192" s="14" t="s">
        <v>181</v>
      </c>
      <c r="BM192" s="156" t="s">
        <v>351</v>
      </c>
    </row>
    <row r="193" spans="1:65" s="2" customFormat="1" ht="33" customHeight="1">
      <c r="A193" s="26"/>
      <c r="B193" s="144"/>
      <c r="C193" s="145" t="s">
        <v>265</v>
      </c>
      <c r="D193" s="145" t="s">
        <v>177</v>
      </c>
      <c r="E193" s="146" t="s">
        <v>352</v>
      </c>
      <c r="F193" s="147" t="s">
        <v>353</v>
      </c>
      <c r="G193" s="148" t="s">
        <v>231</v>
      </c>
      <c r="H193" s="149">
        <v>473.7</v>
      </c>
      <c r="I193" s="150">
        <v>0.92</v>
      </c>
      <c r="J193" s="150">
        <f>ROUND(I193*H193,2)</f>
        <v>435.8</v>
      </c>
      <c r="K193" s="151"/>
      <c r="L193" s="27"/>
      <c r="M193" s="152" t="s">
        <v>1</v>
      </c>
      <c r="N193" s="153" t="s">
        <v>35</v>
      </c>
      <c r="O193" s="154">
        <v>9.1999999999999998E-2</v>
      </c>
      <c r="P193" s="154">
        <f>O193*H193</f>
        <v>43.580399999999997</v>
      </c>
      <c r="Q193" s="154">
        <v>2.571E-2</v>
      </c>
      <c r="R193" s="154">
        <f>Q193*H193</f>
        <v>12.178827</v>
      </c>
      <c r="S193" s="154">
        <v>0</v>
      </c>
      <c r="T193" s="155">
        <f>S193*H193</f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6" t="s">
        <v>181</v>
      </c>
      <c r="AT193" s="156" t="s">
        <v>177</v>
      </c>
      <c r="AU193" s="156" t="s">
        <v>182</v>
      </c>
      <c r="AY193" s="14" t="s">
        <v>175</v>
      </c>
      <c r="BE193" s="157">
        <f>IF(N193="základná",J193,0)</f>
        <v>0</v>
      </c>
      <c r="BF193" s="157">
        <f>IF(N193="znížená",J193,0)</f>
        <v>435.8</v>
      </c>
      <c r="BG193" s="157">
        <f>IF(N193="zákl. prenesená",J193,0)</f>
        <v>0</v>
      </c>
      <c r="BH193" s="157">
        <f>IF(N193="zníž. prenesená",J193,0)</f>
        <v>0</v>
      </c>
      <c r="BI193" s="157">
        <f>IF(N193="nulová",J193,0)</f>
        <v>0</v>
      </c>
      <c r="BJ193" s="14" t="s">
        <v>182</v>
      </c>
      <c r="BK193" s="157">
        <f>ROUND(I193*H193,2)</f>
        <v>435.8</v>
      </c>
      <c r="BL193" s="14" t="s">
        <v>181</v>
      </c>
      <c r="BM193" s="156" t="s">
        <v>354</v>
      </c>
    </row>
    <row r="194" spans="1:65" s="12" customFormat="1" ht="22.8" customHeight="1">
      <c r="B194" s="132"/>
      <c r="D194" s="133" t="s">
        <v>68</v>
      </c>
      <c r="E194" s="142" t="s">
        <v>355</v>
      </c>
      <c r="F194" s="142" t="s">
        <v>356</v>
      </c>
      <c r="J194" s="143">
        <f>BK194</f>
        <v>1402.23</v>
      </c>
      <c r="L194" s="132"/>
      <c r="M194" s="136"/>
      <c r="N194" s="137"/>
      <c r="O194" s="137"/>
      <c r="P194" s="138">
        <f>P195</f>
        <v>1554.5727000000002</v>
      </c>
      <c r="Q194" s="137"/>
      <c r="R194" s="138">
        <f>R195</f>
        <v>0</v>
      </c>
      <c r="S194" s="137"/>
      <c r="T194" s="139">
        <f>T195</f>
        <v>0</v>
      </c>
      <c r="AR194" s="133" t="s">
        <v>77</v>
      </c>
      <c r="AT194" s="140" t="s">
        <v>68</v>
      </c>
      <c r="AU194" s="140" t="s">
        <v>77</v>
      </c>
      <c r="AY194" s="133" t="s">
        <v>175</v>
      </c>
      <c r="BK194" s="141">
        <f>BK195</f>
        <v>1402.23</v>
      </c>
    </row>
    <row r="195" spans="1:65" s="2" customFormat="1" ht="24.15" customHeight="1">
      <c r="A195" s="26"/>
      <c r="B195" s="144"/>
      <c r="C195" s="145" t="s">
        <v>357</v>
      </c>
      <c r="D195" s="145" t="s">
        <v>177</v>
      </c>
      <c r="E195" s="146" t="s">
        <v>358</v>
      </c>
      <c r="F195" s="147" t="s">
        <v>359</v>
      </c>
      <c r="G195" s="148" t="s">
        <v>209</v>
      </c>
      <c r="H195" s="149">
        <v>1731.15</v>
      </c>
      <c r="I195" s="150">
        <v>0.81</v>
      </c>
      <c r="J195" s="150">
        <f>ROUND(I195*H195,2)</f>
        <v>1402.23</v>
      </c>
      <c r="K195" s="151"/>
      <c r="L195" s="27"/>
      <c r="M195" s="152" t="s">
        <v>1</v>
      </c>
      <c r="N195" s="153" t="s">
        <v>35</v>
      </c>
      <c r="O195" s="154">
        <v>0.89800000000000002</v>
      </c>
      <c r="P195" s="154">
        <f>O195*H195</f>
        <v>1554.5727000000002</v>
      </c>
      <c r="Q195" s="154">
        <v>0</v>
      </c>
      <c r="R195" s="154">
        <f>Q195*H195</f>
        <v>0</v>
      </c>
      <c r="S195" s="154">
        <v>0</v>
      </c>
      <c r="T195" s="155">
        <f>S195*H195</f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6" t="s">
        <v>181</v>
      </c>
      <c r="AT195" s="156" t="s">
        <v>177</v>
      </c>
      <c r="AU195" s="156" t="s">
        <v>182</v>
      </c>
      <c r="AY195" s="14" t="s">
        <v>175</v>
      </c>
      <c r="BE195" s="157">
        <f>IF(N195="základná",J195,0)</f>
        <v>0</v>
      </c>
      <c r="BF195" s="157">
        <f>IF(N195="znížená",J195,0)</f>
        <v>1402.23</v>
      </c>
      <c r="BG195" s="157">
        <f>IF(N195="zákl. prenesená",J195,0)</f>
        <v>0</v>
      </c>
      <c r="BH195" s="157">
        <f>IF(N195="zníž. prenesená",J195,0)</f>
        <v>0</v>
      </c>
      <c r="BI195" s="157">
        <f>IF(N195="nulová",J195,0)</f>
        <v>0</v>
      </c>
      <c r="BJ195" s="14" t="s">
        <v>182</v>
      </c>
      <c r="BK195" s="157">
        <f>ROUND(I195*H195,2)</f>
        <v>1402.23</v>
      </c>
      <c r="BL195" s="14" t="s">
        <v>181</v>
      </c>
      <c r="BM195" s="156" t="s">
        <v>360</v>
      </c>
    </row>
    <row r="196" spans="1:65" s="12" customFormat="1" ht="25.95" customHeight="1">
      <c r="B196" s="132"/>
      <c r="D196" s="133" t="s">
        <v>68</v>
      </c>
      <c r="E196" s="134" t="s">
        <v>361</v>
      </c>
      <c r="F196" s="134" t="s">
        <v>362</v>
      </c>
      <c r="J196" s="135">
        <f>BK196</f>
        <v>44073.640000000007</v>
      </c>
      <c r="L196" s="132"/>
      <c r="M196" s="136"/>
      <c r="N196" s="137"/>
      <c r="O196" s="137"/>
      <c r="P196" s="138">
        <f>P197+P203+P212+P222+P228+P231+P238+P251+P253+P264+P268+P272+P276</f>
        <v>1043.31086228</v>
      </c>
      <c r="Q196" s="137"/>
      <c r="R196" s="138">
        <f>R197+R203+R212+R222+R228+R231+R238+R251+R253+R264+R268+R272+R276</f>
        <v>184.87047875040037</v>
      </c>
      <c r="S196" s="137"/>
      <c r="T196" s="139">
        <f>T197+T203+T212+T222+T228+T231+T238+T251+T253+T264+T268+T272+T276</f>
        <v>0</v>
      </c>
      <c r="AR196" s="133" t="s">
        <v>182</v>
      </c>
      <c r="AT196" s="140" t="s">
        <v>68</v>
      </c>
      <c r="AU196" s="140" t="s">
        <v>69</v>
      </c>
      <c r="AY196" s="133" t="s">
        <v>175</v>
      </c>
      <c r="BK196" s="141">
        <f>BK197+BK203+BK212+BK222+BK228+BK231+BK238+BK251+BK253+BK264+BK268+BK272+BK276</f>
        <v>44073.640000000007</v>
      </c>
    </row>
    <row r="197" spans="1:65" s="12" customFormat="1" ht="22.8" customHeight="1">
      <c r="B197" s="132"/>
      <c r="D197" s="133" t="s">
        <v>68</v>
      </c>
      <c r="E197" s="142" t="s">
        <v>363</v>
      </c>
      <c r="F197" s="142" t="s">
        <v>364</v>
      </c>
      <c r="J197" s="143">
        <f>BK197</f>
        <v>1855.19</v>
      </c>
      <c r="L197" s="132"/>
      <c r="M197" s="136"/>
      <c r="N197" s="137"/>
      <c r="O197" s="137"/>
      <c r="P197" s="138">
        <f>SUM(P198:P202)</f>
        <v>65.230741399999999</v>
      </c>
      <c r="Q197" s="137"/>
      <c r="R197" s="138">
        <f>SUM(R198:R202)</f>
        <v>1.6857265152000001</v>
      </c>
      <c r="S197" s="137"/>
      <c r="T197" s="139">
        <f>SUM(T198:T202)</f>
        <v>0</v>
      </c>
      <c r="AR197" s="133" t="s">
        <v>182</v>
      </c>
      <c r="AT197" s="140" t="s">
        <v>68</v>
      </c>
      <c r="AU197" s="140" t="s">
        <v>77</v>
      </c>
      <c r="AY197" s="133" t="s">
        <v>175</v>
      </c>
      <c r="BK197" s="141">
        <f>SUM(BK198:BK202)</f>
        <v>1855.19</v>
      </c>
    </row>
    <row r="198" spans="1:65" s="2" customFormat="1" ht="24.15" customHeight="1">
      <c r="A198" s="26"/>
      <c r="B198" s="144"/>
      <c r="C198" s="145" t="s">
        <v>270</v>
      </c>
      <c r="D198" s="145" t="s">
        <v>177</v>
      </c>
      <c r="E198" s="146" t="s">
        <v>365</v>
      </c>
      <c r="F198" s="147" t="s">
        <v>366</v>
      </c>
      <c r="G198" s="148" t="s">
        <v>231</v>
      </c>
      <c r="H198" s="149">
        <v>223.52</v>
      </c>
      <c r="I198" s="150">
        <v>0.17</v>
      </c>
      <c r="J198" s="150">
        <f>ROUND(I198*H198,2)</f>
        <v>38</v>
      </c>
      <c r="K198" s="151"/>
      <c r="L198" s="27"/>
      <c r="M198" s="152" t="s">
        <v>1</v>
      </c>
      <c r="N198" s="153" t="s">
        <v>35</v>
      </c>
      <c r="O198" s="154">
        <v>1.6080000000000001E-2</v>
      </c>
      <c r="P198" s="154">
        <f>O198*H198</f>
        <v>3.5942016000000003</v>
      </c>
      <c r="Q198" s="154">
        <v>0</v>
      </c>
      <c r="R198" s="154">
        <f>Q198*H198</f>
        <v>0</v>
      </c>
      <c r="S198" s="154">
        <v>0</v>
      </c>
      <c r="T198" s="155">
        <f>S198*H198</f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6" t="s">
        <v>205</v>
      </c>
      <c r="AT198" s="156" t="s">
        <v>177</v>
      </c>
      <c r="AU198" s="156" t="s">
        <v>182</v>
      </c>
      <c r="AY198" s="14" t="s">
        <v>175</v>
      </c>
      <c r="BE198" s="157">
        <f>IF(N198="základná",J198,0)</f>
        <v>0</v>
      </c>
      <c r="BF198" s="157">
        <f>IF(N198="znížená",J198,0)</f>
        <v>38</v>
      </c>
      <c r="BG198" s="157">
        <f>IF(N198="zákl. prenesená",J198,0)</f>
        <v>0</v>
      </c>
      <c r="BH198" s="157">
        <f>IF(N198="zníž. prenesená",J198,0)</f>
        <v>0</v>
      </c>
      <c r="BI198" s="157">
        <f>IF(N198="nulová",J198,0)</f>
        <v>0</v>
      </c>
      <c r="BJ198" s="14" t="s">
        <v>182</v>
      </c>
      <c r="BK198" s="157">
        <f>ROUND(I198*H198,2)</f>
        <v>38</v>
      </c>
      <c r="BL198" s="14" t="s">
        <v>205</v>
      </c>
      <c r="BM198" s="156" t="s">
        <v>367</v>
      </c>
    </row>
    <row r="199" spans="1:65" s="2" customFormat="1" ht="16.5" customHeight="1">
      <c r="A199" s="26"/>
      <c r="B199" s="144"/>
      <c r="C199" s="158" t="s">
        <v>368</v>
      </c>
      <c r="D199" s="158" t="s">
        <v>285</v>
      </c>
      <c r="E199" s="159" t="s">
        <v>369</v>
      </c>
      <c r="F199" s="160" t="s">
        <v>370</v>
      </c>
      <c r="G199" s="161" t="s">
        <v>209</v>
      </c>
      <c r="H199" s="162">
        <v>0.16800000000000001</v>
      </c>
      <c r="I199" s="163">
        <v>1165.2</v>
      </c>
      <c r="J199" s="163">
        <f>ROUND(I199*H199,2)</f>
        <v>195.75</v>
      </c>
      <c r="K199" s="164"/>
      <c r="L199" s="165"/>
      <c r="M199" s="166" t="s">
        <v>1</v>
      </c>
      <c r="N199" s="167" t="s">
        <v>35</v>
      </c>
      <c r="O199" s="154">
        <v>0</v>
      </c>
      <c r="P199" s="154">
        <f>O199*H199</f>
        <v>0</v>
      </c>
      <c r="Q199" s="154">
        <v>1</v>
      </c>
      <c r="R199" s="154">
        <f>Q199*H199</f>
        <v>0.16800000000000001</v>
      </c>
      <c r="S199" s="154">
        <v>0</v>
      </c>
      <c r="T199" s="155">
        <f>S199*H199</f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6" t="s">
        <v>235</v>
      </c>
      <c r="AT199" s="156" t="s">
        <v>285</v>
      </c>
      <c r="AU199" s="156" t="s">
        <v>182</v>
      </c>
      <c r="AY199" s="14" t="s">
        <v>175</v>
      </c>
      <c r="BE199" s="157">
        <f>IF(N199="základná",J199,0)</f>
        <v>0</v>
      </c>
      <c r="BF199" s="157">
        <f>IF(N199="znížená",J199,0)</f>
        <v>195.75</v>
      </c>
      <c r="BG199" s="157">
        <f>IF(N199="zákl. prenesená",J199,0)</f>
        <v>0</v>
      </c>
      <c r="BH199" s="157">
        <f>IF(N199="zníž. prenesená",J199,0)</f>
        <v>0</v>
      </c>
      <c r="BI199" s="157">
        <f>IF(N199="nulová",J199,0)</f>
        <v>0</v>
      </c>
      <c r="BJ199" s="14" t="s">
        <v>182</v>
      </c>
      <c r="BK199" s="157">
        <f>ROUND(I199*H199,2)</f>
        <v>195.75</v>
      </c>
      <c r="BL199" s="14" t="s">
        <v>205</v>
      </c>
      <c r="BM199" s="156" t="s">
        <v>371</v>
      </c>
    </row>
    <row r="200" spans="1:65" s="2" customFormat="1" ht="24.15" customHeight="1">
      <c r="A200" s="26"/>
      <c r="B200" s="144"/>
      <c r="C200" s="145" t="s">
        <v>273</v>
      </c>
      <c r="D200" s="145" t="s">
        <v>177</v>
      </c>
      <c r="E200" s="146" t="s">
        <v>372</v>
      </c>
      <c r="F200" s="147" t="s">
        <v>373</v>
      </c>
      <c r="G200" s="148" t="s">
        <v>231</v>
      </c>
      <c r="H200" s="149">
        <v>279.52</v>
      </c>
      <c r="I200" s="150">
        <v>2.4900000000000002</v>
      </c>
      <c r="J200" s="150">
        <f>ROUND(I200*H200,2)</f>
        <v>696</v>
      </c>
      <c r="K200" s="151"/>
      <c r="L200" s="27"/>
      <c r="M200" s="152" t="s">
        <v>1</v>
      </c>
      <c r="N200" s="153" t="s">
        <v>35</v>
      </c>
      <c r="O200" s="154">
        <v>0.21099000000000001</v>
      </c>
      <c r="P200" s="154">
        <f>O200*H200</f>
        <v>58.975924800000001</v>
      </c>
      <c r="Q200" s="154">
        <v>5.4226000000000003E-4</v>
      </c>
      <c r="R200" s="154">
        <f>Q200*H200</f>
        <v>0.15157251520000001</v>
      </c>
      <c r="S200" s="154">
        <v>0</v>
      </c>
      <c r="T200" s="155">
        <f>S200*H200</f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6" t="s">
        <v>205</v>
      </c>
      <c r="AT200" s="156" t="s">
        <v>177</v>
      </c>
      <c r="AU200" s="156" t="s">
        <v>182</v>
      </c>
      <c r="AY200" s="14" t="s">
        <v>175</v>
      </c>
      <c r="BE200" s="157">
        <f>IF(N200="základná",J200,0)</f>
        <v>0</v>
      </c>
      <c r="BF200" s="157">
        <f>IF(N200="znížená",J200,0)</f>
        <v>696</v>
      </c>
      <c r="BG200" s="157">
        <f>IF(N200="zákl. prenesená",J200,0)</f>
        <v>0</v>
      </c>
      <c r="BH200" s="157">
        <f>IF(N200="zníž. prenesená",J200,0)</f>
        <v>0</v>
      </c>
      <c r="BI200" s="157">
        <f>IF(N200="nulová",J200,0)</f>
        <v>0</v>
      </c>
      <c r="BJ200" s="14" t="s">
        <v>182</v>
      </c>
      <c r="BK200" s="157">
        <f>ROUND(I200*H200,2)</f>
        <v>696</v>
      </c>
      <c r="BL200" s="14" t="s">
        <v>205</v>
      </c>
      <c r="BM200" s="156" t="s">
        <v>374</v>
      </c>
    </row>
    <row r="201" spans="1:65" s="2" customFormat="1" ht="24.15" customHeight="1">
      <c r="A201" s="26"/>
      <c r="B201" s="144"/>
      <c r="C201" s="158" t="s">
        <v>375</v>
      </c>
      <c r="D201" s="158" t="s">
        <v>285</v>
      </c>
      <c r="E201" s="159" t="s">
        <v>376</v>
      </c>
      <c r="F201" s="160" t="s">
        <v>377</v>
      </c>
      <c r="G201" s="161" t="s">
        <v>231</v>
      </c>
      <c r="H201" s="162">
        <v>321.44799999999998</v>
      </c>
      <c r="I201" s="163">
        <v>2.78</v>
      </c>
      <c r="J201" s="163">
        <f>ROUND(I201*H201,2)</f>
        <v>893.63</v>
      </c>
      <c r="K201" s="164"/>
      <c r="L201" s="165"/>
      <c r="M201" s="166" t="s">
        <v>1</v>
      </c>
      <c r="N201" s="167" t="s">
        <v>35</v>
      </c>
      <c r="O201" s="154">
        <v>0</v>
      </c>
      <c r="P201" s="154">
        <f>O201*H201</f>
        <v>0</v>
      </c>
      <c r="Q201" s="154">
        <v>4.2500000000000003E-3</v>
      </c>
      <c r="R201" s="154">
        <f>Q201*H201</f>
        <v>1.3661540000000001</v>
      </c>
      <c r="S201" s="154">
        <v>0</v>
      </c>
      <c r="T201" s="155">
        <f>S201*H201</f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6" t="s">
        <v>235</v>
      </c>
      <c r="AT201" s="156" t="s">
        <v>285</v>
      </c>
      <c r="AU201" s="156" t="s">
        <v>182</v>
      </c>
      <c r="AY201" s="14" t="s">
        <v>175</v>
      </c>
      <c r="BE201" s="157">
        <f>IF(N201="základná",J201,0)</f>
        <v>0</v>
      </c>
      <c r="BF201" s="157">
        <f>IF(N201="znížená",J201,0)</f>
        <v>893.63</v>
      </c>
      <c r="BG201" s="157">
        <f>IF(N201="zákl. prenesená",J201,0)</f>
        <v>0</v>
      </c>
      <c r="BH201" s="157">
        <f>IF(N201="zníž. prenesená",J201,0)</f>
        <v>0</v>
      </c>
      <c r="BI201" s="157">
        <f>IF(N201="nulová",J201,0)</f>
        <v>0</v>
      </c>
      <c r="BJ201" s="14" t="s">
        <v>182</v>
      </c>
      <c r="BK201" s="157">
        <f>ROUND(I201*H201,2)</f>
        <v>893.63</v>
      </c>
      <c r="BL201" s="14" t="s">
        <v>205</v>
      </c>
      <c r="BM201" s="156" t="s">
        <v>378</v>
      </c>
    </row>
    <row r="202" spans="1:65" s="2" customFormat="1" ht="24.15" customHeight="1">
      <c r="A202" s="26"/>
      <c r="B202" s="144"/>
      <c r="C202" s="145" t="s">
        <v>277</v>
      </c>
      <c r="D202" s="145" t="s">
        <v>177</v>
      </c>
      <c r="E202" s="146" t="s">
        <v>379</v>
      </c>
      <c r="F202" s="147" t="s">
        <v>380</v>
      </c>
      <c r="G202" s="148" t="s">
        <v>209</v>
      </c>
      <c r="H202" s="149">
        <v>1.6850000000000001</v>
      </c>
      <c r="I202" s="150">
        <v>18.88</v>
      </c>
      <c r="J202" s="150">
        <f>ROUND(I202*H202,2)</f>
        <v>31.81</v>
      </c>
      <c r="K202" s="151"/>
      <c r="L202" s="27"/>
      <c r="M202" s="152" t="s">
        <v>1</v>
      </c>
      <c r="N202" s="153" t="s">
        <v>35</v>
      </c>
      <c r="O202" s="154">
        <v>1.579</v>
      </c>
      <c r="P202" s="154">
        <f>O202*H202</f>
        <v>2.660615</v>
      </c>
      <c r="Q202" s="154">
        <v>0</v>
      </c>
      <c r="R202" s="154">
        <f>Q202*H202</f>
        <v>0</v>
      </c>
      <c r="S202" s="154">
        <v>0</v>
      </c>
      <c r="T202" s="155">
        <f>S202*H202</f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6" t="s">
        <v>205</v>
      </c>
      <c r="AT202" s="156" t="s">
        <v>177</v>
      </c>
      <c r="AU202" s="156" t="s">
        <v>182</v>
      </c>
      <c r="AY202" s="14" t="s">
        <v>175</v>
      </c>
      <c r="BE202" s="157">
        <f>IF(N202="základná",J202,0)</f>
        <v>0</v>
      </c>
      <c r="BF202" s="157">
        <f>IF(N202="znížená",J202,0)</f>
        <v>31.81</v>
      </c>
      <c r="BG202" s="157">
        <f>IF(N202="zákl. prenesená",J202,0)</f>
        <v>0</v>
      </c>
      <c r="BH202" s="157">
        <f>IF(N202="zníž. prenesená",J202,0)</f>
        <v>0</v>
      </c>
      <c r="BI202" s="157">
        <f>IF(N202="nulová",J202,0)</f>
        <v>0</v>
      </c>
      <c r="BJ202" s="14" t="s">
        <v>182</v>
      </c>
      <c r="BK202" s="157">
        <f>ROUND(I202*H202,2)</f>
        <v>31.81</v>
      </c>
      <c r="BL202" s="14" t="s">
        <v>205</v>
      </c>
      <c r="BM202" s="156" t="s">
        <v>381</v>
      </c>
    </row>
    <row r="203" spans="1:65" s="12" customFormat="1" ht="22.8" customHeight="1">
      <c r="B203" s="132"/>
      <c r="D203" s="133" t="s">
        <v>68</v>
      </c>
      <c r="E203" s="142" t="s">
        <v>382</v>
      </c>
      <c r="F203" s="142" t="s">
        <v>383</v>
      </c>
      <c r="J203" s="143">
        <f>BK203</f>
        <v>5795.119999999999</v>
      </c>
      <c r="L203" s="132"/>
      <c r="M203" s="136"/>
      <c r="N203" s="137"/>
      <c r="O203" s="137"/>
      <c r="P203" s="138">
        <f>SUM(P204:P211)</f>
        <v>132.44226775999999</v>
      </c>
      <c r="Q203" s="137"/>
      <c r="R203" s="138">
        <f>SUM(R204:R211)</f>
        <v>1.3931188130000001</v>
      </c>
      <c r="S203" s="137"/>
      <c r="T203" s="139">
        <f>SUM(T204:T211)</f>
        <v>0</v>
      </c>
      <c r="AR203" s="133" t="s">
        <v>182</v>
      </c>
      <c r="AT203" s="140" t="s">
        <v>68</v>
      </c>
      <c r="AU203" s="140" t="s">
        <v>77</v>
      </c>
      <c r="AY203" s="133" t="s">
        <v>175</v>
      </c>
      <c r="BK203" s="141">
        <f>SUM(BK204:BK211)</f>
        <v>5795.119999999999</v>
      </c>
    </row>
    <row r="204" spans="1:65" s="2" customFormat="1" ht="24.15" customHeight="1">
      <c r="A204" s="26"/>
      <c r="B204" s="144"/>
      <c r="C204" s="145" t="s">
        <v>384</v>
      </c>
      <c r="D204" s="145" t="s">
        <v>177</v>
      </c>
      <c r="E204" s="146" t="s">
        <v>385</v>
      </c>
      <c r="F204" s="147" t="s">
        <v>386</v>
      </c>
      <c r="G204" s="148" t="s">
        <v>231</v>
      </c>
      <c r="H204" s="149">
        <v>270.27600000000001</v>
      </c>
      <c r="I204" s="150">
        <v>0.34</v>
      </c>
      <c r="J204" s="150">
        <f t="shared" ref="J204:J211" si="50">ROUND(I204*H204,2)</f>
        <v>91.89</v>
      </c>
      <c r="K204" s="151"/>
      <c r="L204" s="27"/>
      <c r="M204" s="152" t="s">
        <v>1</v>
      </c>
      <c r="N204" s="153" t="s">
        <v>35</v>
      </c>
      <c r="O204" s="154">
        <v>2.802E-2</v>
      </c>
      <c r="P204" s="154">
        <f t="shared" ref="P204:P211" si="51">O204*H204</f>
        <v>7.5731335199999998</v>
      </c>
      <c r="Q204" s="154">
        <v>0</v>
      </c>
      <c r="R204" s="154">
        <f t="shared" ref="R204:R211" si="52">Q204*H204</f>
        <v>0</v>
      </c>
      <c r="S204" s="154">
        <v>0</v>
      </c>
      <c r="T204" s="155">
        <f t="shared" ref="T204:T211" si="53">S204*H204</f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6" t="s">
        <v>205</v>
      </c>
      <c r="AT204" s="156" t="s">
        <v>177</v>
      </c>
      <c r="AU204" s="156" t="s">
        <v>182</v>
      </c>
      <c r="AY204" s="14" t="s">
        <v>175</v>
      </c>
      <c r="BE204" s="157">
        <f t="shared" ref="BE204:BE211" si="54">IF(N204="základná",J204,0)</f>
        <v>0</v>
      </c>
      <c r="BF204" s="157">
        <f t="shared" ref="BF204:BF211" si="55">IF(N204="znížená",J204,0)</f>
        <v>91.89</v>
      </c>
      <c r="BG204" s="157">
        <f t="shared" ref="BG204:BG211" si="56">IF(N204="zákl. prenesená",J204,0)</f>
        <v>0</v>
      </c>
      <c r="BH204" s="157">
        <f t="shared" ref="BH204:BH211" si="57">IF(N204="zníž. prenesená",J204,0)</f>
        <v>0</v>
      </c>
      <c r="BI204" s="157">
        <f t="shared" ref="BI204:BI211" si="58">IF(N204="nulová",J204,0)</f>
        <v>0</v>
      </c>
      <c r="BJ204" s="14" t="s">
        <v>182</v>
      </c>
      <c r="BK204" s="157">
        <f t="shared" ref="BK204:BK211" si="59">ROUND(I204*H204,2)</f>
        <v>91.89</v>
      </c>
      <c r="BL204" s="14" t="s">
        <v>205</v>
      </c>
      <c r="BM204" s="156" t="s">
        <v>387</v>
      </c>
    </row>
    <row r="205" spans="1:65" s="2" customFormat="1" ht="16.5" customHeight="1">
      <c r="A205" s="26"/>
      <c r="B205" s="144"/>
      <c r="C205" s="158" t="s">
        <v>280</v>
      </c>
      <c r="D205" s="158" t="s">
        <v>285</v>
      </c>
      <c r="E205" s="159" t="s">
        <v>388</v>
      </c>
      <c r="F205" s="160" t="s">
        <v>389</v>
      </c>
      <c r="G205" s="161" t="s">
        <v>231</v>
      </c>
      <c r="H205" s="162">
        <v>310.81700000000001</v>
      </c>
      <c r="I205" s="163">
        <v>0.67</v>
      </c>
      <c r="J205" s="163">
        <f t="shared" si="50"/>
        <v>208.25</v>
      </c>
      <c r="K205" s="164"/>
      <c r="L205" s="165"/>
      <c r="M205" s="166" t="s">
        <v>1</v>
      </c>
      <c r="N205" s="167" t="s">
        <v>35</v>
      </c>
      <c r="O205" s="154">
        <v>0</v>
      </c>
      <c r="P205" s="154">
        <f t="shared" si="51"/>
        <v>0</v>
      </c>
      <c r="Q205" s="154">
        <v>1.3999999999999999E-4</v>
      </c>
      <c r="R205" s="154">
        <f t="shared" si="52"/>
        <v>4.3514379999999998E-2</v>
      </c>
      <c r="S205" s="154">
        <v>0</v>
      </c>
      <c r="T205" s="155">
        <f t="shared" si="5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6" t="s">
        <v>235</v>
      </c>
      <c r="AT205" s="156" t="s">
        <v>285</v>
      </c>
      <c r="AU205" s="156" t="s">
        <v>182</v>
      </c>
      <c r="AY205" s="14" t="s">
        <v>175</v>
      </c>
      <c r="BE205" s="157">
        <f t="shared" si="54"/>
        <v>0</v>
      </c>
      <c r="BF205" s="157">
        <f t="shared" si="55"/>
        <v>208.25</v>
      </c>
      <c r="BG205" s="157">
        <f t="shared" si="56"/>
        <v>0</v>
      </c>
      <c r="BH205" s="157">
        <f t="shared" si="57"/>
        <v>0</v>
      </c>
      <c r="BI205" s="157">
        <f t="shared" si="58"/>
        <v>0</v>
      </c>
      <c r="BJ205" s="14" t="s">
        <v>182</v>
      </c>
      <c r="BK205" s="157">
        <f t="shared" si="59"/>
        <v>208.25</v>
      </c>
      <c r="BL205" s="14" t="s">
        <v>205</v>
      </c>
      <c r="BM205" s="156" t="s">
        <v>390</v>
      </c>
    </row>
    <row r="206" spans="1:65" s="2" customFormat="1" ht="33" customHeight="1">
      <c r="A206" s="26"/>
      <c r="B206" s="144"/>
      <c r="C206" s="145" t="s">
        <v>391</v>
      </c>
      <c r="D206" s="145" t="s">
        <v>177</v>
      </c>
      <c r="E206" s="146" t="s">
        <v>392</v>
      </c>
      <c r="F206" s="147" t="s">
        <v>393</v>
      </c>
      <c r="G206" s="148" t="s">
        <v>231</v>
      </c>
      <c r="H206" s="149">
        <v>270.27600000000001</v>
      </c>
      <c r="I206" s="150">
        <v>7.83</v>
      </c>
      <c r="J206" s="150">
        <f t="shared" si="50"/>
        <v>2116.2600000000002</v>
      </c>
      <c r="K206" s="151"/>
      <c r="L206" s="27"/>
      <c r="M206" s="152" t="s">
        <v>1</v>
      </c>
      <c r="N206" s="153" t="s">
        <v>35</v>
      </c>
      <c r="O206" s="154">
        <v>0.33773999999999998</v>
      </c>
      <c r="P206" s="154">
        <f t="shared" si="51"/>
        <v>91.283016239999995</v>
      </c>
      <c r="Q206" s="154">
        <v>5.1524999999999997E-4</v>
      </c>
      <c r="R206" s="154">
        <f t="shared" si="52"/>
        <v>0.13925970900000001</v>
      </c>
      <c r="S206" s="154">
        <v>0</v>
      </c>
      <c r="T206" s="155">
        <f t="shared" si="5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6" t="s">
        <v>205</v>
      </c>
      <c r="AT206" s="156" t="s">
        <v>177</v>
      </c>
      <c r="AU206" s="156" t="s">
        <v>182</v>
      </c>
      <c r="AY206" s="14" t="s">
        <v>175</v>
      </c>
      <c r="BE206" s="157">
        <f t="shared" si="54"/>
        <v>0</v>
      </c>
      <c r="BF206" s="157">
        <f t="shared" si="55"/>
        <v>2116.2600000000002</v>
      </c>
      <c r="BG206" s="157">
        <f t="shared" si="56"/>
        <v>0</v>
      </c>
      <c r="BH206" s="157">
        <f t="shared" si="57"/>
        <v>0</v>
      </c>
      <c r="BI206" s="157">
        <f t="shared" si="58"/>
        <v>0</v>
      </c>
      <c r="BJ206" s="14" t="s">
        <v>182</v>
      </c>
      <c r="BK206" s="157">
        <f t="shared" si="59"/>
        <v>2116.2600000000002</v>
      </c>
      <c r="BL206" s="14" t="s">
        <v>205</v>
      </c>
      <c r="BM206" s="156" t="s">
        <v>394</v>
      </c>
    </row>
    <row r="207" spans="1:65" s="2" customFormat="1" ht="37.799999999999997" customHeight="1">
      <c r="A207" s="26"/>
      <c r="B207" s="144"/>
      <c r="C207" s="158" t="s">
        <v>284</v>
      </c>
      <c r="D207" s="158" t="s">
        <v>285</v>
      </c>
      <c r="E207" s="159" t="s">
        <v>395</v>
      </c>
      <c r="F207" s="160" t="s">
        <v>396</v>
      </c>
      <c r="G207" s="161" t="s">
        <v>231</v>
      </c>
      <c r="H207" s="162">
        <v>310.81700000000001</v>
      </c>
      <c r="I207" s="163">
        <v>7.01</v>
      </c>
      <c r="J207" s="163">
        <f t="shared" si="50"/>
        <v>2178.83</v>
      </c>
      <c r="K207" s="164"/>
      <c r="L207" s="165"/>
      <c r="M207" s="166" t="s">
        <v>1</v>
      </c>
      <c r="N207" s="167" t="s">
        <v>35</v>
      </c>
      <c r="O207" s="154">
        <v>0</v>
      </c>
      <c r="P207" s="154">
        <f t="shared" si="51"/>
        <v>0</v>
      </c>
      <c r="Q207" s="154">
        <v>2.2000000000000001E-3</v>
      </c>
      <c r="R207" s="154">
        <f t="shared" si="52"/>
        <v>0.68379740000000011</v>
      </c>
      <c r="S207" s="154">
        <v>0</v>
      </c>
      <c r="T207" s="155">
        <f t="shared" si="5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6" t="s">
        <v>235</v>
      </c>
      <c r="AT207" s="156" t="s">
        <v>285</v>
      </c>
      <c r="AU207" s="156" t="s">
        <v>182</v>
      </c>
      <c r="AY207" s="14" t="s">
        <v>175</v>
      </c>
      <c r="BE207" s="157">
        <f t="shared" si="54"/>
        <v>0</v>
      </c>
      <c r="BF207" s="157">
        <f t="shared" si="55"/>
        <v>2178.83</v>
      </c>
      <c r="BG207" s="157">
        <f t="shared" si="56"/>
        <v>0</v>
      </c>
      <c r="BH207" s="157">
        <f t="shared" si="57"/>
        <v>0</v>
      </c>
      <c r="BI207" s="157">
        <f t="shared" si="58"/>
        <v>0</v>
      </c>
      <c r="BJ207" s="14" t="s">
        <v>182</v>
      </c>
      <c r="BK207" s="157">
        <f t="shared" si="59"/>
        <v>2178.83</v>
      </c>
      <c r="BL207" s="14" t="s">
        <v>205</v>
      </c>
      <c r="BM207" s="156" t="s">
        <v>397</v>
      </c>
    </row>
    <row r="208" spans="1:65" s="2" customFormat="1" ht="33" customHeight="1">
      <c r="A208" s="26"/>
      <c r="B208" s="144"/>
      <c r="C208" s="145" t="s">
        <v>398</v>
      </c>
      <c r="D208" s="145" t="s">
        <v>177</v>
      </c>
      <c r="E208" s="146" t="s">
        <v>399</v>
      </c>
      <c r="F208" s="147" t="s">
        <v>400</v>
      </c>
      <c r="G208" s="148" t="s">
        <v>314</v>
      </c>
      <c r="H208" s="149">
        <v>68</v>
      </c>
      <c r="I208" s="150">
        <v>6.13</v>
      </c>
      <c r="J208" s="150">
        <f t="shared" si="50"/>
        <v>416.84</v>
      </c>
      <c r="K208" s="151"/>
      <c r="L208" s="27"/>
      <c r="M208" s="152" t="s">
        <v>1</v>
      </c>
      <c r="N208" s="153" t="s">
        <v>35</v>
      </c>
      <c r="O208" s="154">
        <v>0.46834999999999999</v>
      </c>
      <c r="P208" s="154">
        <f t="shared" si="51"/>
        <v>31.847799999999999</v>
      </c>
      <c r="Q208" s="154">
        <v>3.2943E-5</v>
      </c>
      <c r="R208" s="154">
        <f t="shared" si="52"/>
        <v>2.240124E-3</v>
      </c>
      <c r="S208" s="154">
        <v>0</v>
      </c>
      <c r="T208" s="155">
        <f t="shared" si="5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6" t="s">
        <v>205</v>
      </c>
      <c r="AT208" s="156" t="s">
        <v>177</v>
      </c>
      <c r="AU208" s="156" t="s">
        <v>182</v>
      </c>
      <c r="AY208" s="14" t="s">
        <v>175</v>
      </c>
      <c r="BE208" s="157">
        <f t="shared" si="54"/>
        <v>0</v>
      </c>
      <c r="BF208" s="157">
        <f t="shared" si="55"/>
        <v>416.84</v>
      </c>
      <c r="BG208" s="157">
        <f t="shared" si="56"/>
        <v>0</v>
      </c>
      <c r="BH208" s="157">
        <f t="shared" si="57"/>
        <v>0</v>
      </c>
      <c r="BI208" s="157">
        <f t="shared" si="58"/>
        <v>0</v>
      </c>
      <c r="BJ208" s="14" t="s">
        <v>182</v>
      </c>
      <c r="BK208" s="157">
        <f t="shared" si="59"/>
        <v>416.84</v>
      </c>
      <c r="BL208" s="14" t="s">
        <v>205</v>
      </c>
      <c r="BM208" s="156" t="s">
        <v>401</v>
      </c>
    </row>
    <row r="209" spans="1:65" s="2" customFormat="1" ht="16.5" customHeight="1">
      <c r="A209" s="26"/>
      <c r="B209" s="144"/>
      <c r="C209" s="158" t="s">
        <v>288</v>
      </c>
      <c r="D209" s="158" t="s">
        <v>285</v>
      </c>
      <c r="E209" s="159" t="s">
        <v>402</v>
      </c>
      <c r="F209" s="160" t="s">
        <v>403</v>
      </c>
      <c r="G209" s="161" t="s">
        <v>254</v>
      </c>
      <c r="H209" s="162">
        <v>544</v>
      </c>
      <c r="I209" s="163">
        <v>0.16</v>
      </c>
      <c r="J209" s="163">
        <f t="shared" si="50"/>
        <v>87.04</v>
      </c>
      <c r="K209" s="164"/>
      <c r="L209" s="165"/>
      <c r="M209" s="166" t="s">
        <v>1</v>
      </c>
      <c r="N209" s="167" t="s">
        <v>35</v>
      </c>
      <c r="O209" s="154">
        <v>0</v>
      </c>
      <c r="P209" s="154">
        <f t="shared" si="51"/>
        <v>0</v>
      </c>
      <c r="Q209" s="154">
        <v>3.5E-4</v>
      </c>
      <c r="R209" s="154">
        <f t="shared" si="52"/>
        <v>0.19039999999999999</v>
      </c>
      <c r="S209" s="154">
        <v>0</v>
      </c>
      <c r="T209" s="155">
        <f t="shared" si="5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6" t="s">
        <v>235</v>
      </c>
      <c r="AT209" s="156" t="s">
        <v>285</v>
      </c>
      <c r="AU209" s="156" t="s">
        <v>182</v>
      </c>
      <c r="AY209" s="14" t="s">
        <v>175</v>
      </c>
      <c r="BE209" s="157">
        <f t="shared" si="54"/>
        <v>0</v>
      </c>
      <c r="BF209" s="157">
        <f t="shared" si="55"/>
        <v>87.04</v>
      </c>
      <c r="BG209" s="157">
        <f t="shared" si="56"/>
        <v>0</v>
      </c>
      <c r="BH209" s="157">
        <f t="shared" si="57"/>
        <v>0</v>
      </c>
      <c r="BI209" s="157">
        <f t="shared" si="58"/>
        <v>0</v>
      </c>
      <c r="BJ209" s="14" t="s">
        <v>182</v>
      </c>
      <c r="BK209" s="157">
        <f t="shared" si="59"/>
        <v>87.04</v>
      </c>
      <c r="BL209" s="14" t="s">
        <v>205</v>
      </c>
      <c r="BM209" s="156" t="s">
        <v>404</v>
      </c>
    </row>
    <row r="210" spans="1:65" s="2" customFormat="1" ht="16.5" customHeight="1">
      <c r="A210" s="26"/>
      <c r="B210" s="144"/>
      <c r="C210" s="158" t="s">
        <v>405</v>
      </c>
      <c r="D210" s="158" t="s">
        <v>285</v>
      </c>
      <c r="E210" s="159" t="s">
        <v>406</v>
      </c>
      <c r="F210" s="160" t="s">
        <v>407</v>
      </c>
      <c r="G210" s="161" t="s">
        <v>231</v>
      </c>
      <c r="H210" s="162">
        <v>42.16</v>
      </c>
      <c r="I210" s="163">
        <v>15.94</v>
      </c>
      <c r="J210" s="163">
        <f t="shared" si="50"/>
        <v>672.03</v>
      </c>
      <c r="K210" s="164"/>
      <c r="L210" s="165"/>
      <c r="M210" s="166" t="s">
        <v>1</v>
      </c>
      <c r="N210" s="167" t="s">
        <v>35</v>
      </c>
      <c r="O210" s="154">
        <v>0</v>
      </c>
      <c r="P210" s="154">
        <f t="shared" si="51"/>
        <v>0</v>
      </c>
      <c r="Q210" s="154">
        <v>7.92E-3</v>
      </c>
      <c r="R210" s="154">
        <f t="shared" si="52"/>
        <v>0.33390719999999996</v>
      </c>
      <c r="S210" s="154">
        <v>0</v>
      </c>
      <c r="T210" s="155">
        <f t="shared" si="5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6" t="s">
        <v>235</v>
      </c>
      <c r="AT210" s="156" t="s">
        <v>285</v>
      </c>
      <c r="AU210" s="156" t="s">
        <v>182</v>
      </c>
      <c r="AY210" s="14" t="s">
        <v>175</v>
      </c>
      <c r="BE210" s="157">
        <f t="shared" si="54"/>
        <v>0</v>
      </c>
      <c r="BF210" s="157">
        <f t="shared" si="55"/>
        <v>672.03</v>
      </c>
      <c r="BG210" s="157">
        <f t="shared" si="56"/>
        <v>0</v>
      </c>
      <c r="BH210" s="157">
        <f t="shared" si="57"/>
        <v>0</v>
      </c>
      <c r="BI210" s="157">
        <f t="shared" si="58"/>
        <v>0</v>
      </c>
      <c r="BJ210" s="14" t="s">
        <v>182</v>
      </c>
      <c r="BK210" s="157">
        <f t="shared" si="59"/>
        <v>672.03</v>
      </c>
      <c r="BL210" s="14" t="s">
        <v>205</v>
      </c>
      <c r="BM210" s="156" t="s">
        <v>408</v>
      </c>
    </row>
    <row r="211" spans="1:65" s="2" customFormat="1" ht="24.15" customHeight="1">
      <c r="A211" s="26"/>
      <c r="B211" s="144"/>
      <c r="C211" s="145" t="s">
        <v>293</v>
      </c>
      <c r="D211" s="145" t="s">
        <v>177</v>
      </c>
      <c r="E211" s="146" t="s">
        <v>409</v>
      </c>
      <c r="F211" s="147" t="s">
        <v>410</v>
      </c>
      <c r="G211" s="148" t="s">
        <v>209</v>
      </c>
      <c r="H211" s="149">
        <v>1.3939999999999999</v>
      </c>
      <c r="I211" s="150">
        <v>17.2</v>
      </c>
      <c r="J211" s="150">
        <f t="shared" si="50"/>
        <v>23.98</v>
      </c>
      <c r="K211" s="151"/>
      <c r="L211" s="27"/>
      <c r="M211" s="152" t="s">
        <v>1</v>
      </c>
      <c r="N211" s="153" t="s">
        <v>35</v>
      </c>
      <c r="O211" s="154">
        <v>1.2470000000000001</v>
      </c>
      <c r="P211" s="154">
        <f t="shared" si="51"/>
        <v>1.738318</v>
      </c>
      <c r="Q211" s="154">
        <v>0</v>
      </c>
      <c r="R211" s="154">
        <f t="shared" si="52"/>
        <v>0</v>
      </c>
      <c r="S211" s="154">
        <v>0</v>
      </c>
      <c r="T211" s="155">
        <f t="shared" si="5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6" t="s">
        <v>205</v>
      </c>
      <c r="AT211" s="156" t="s">
        <v>177</v>
      </c>
      <c r="AU211" s="156" t="s">
        <v>182</v>
      </c>
      <c r="AY211" s="14" t="s">
        <v>175</v>
      </c>
      <c r="BE211" s="157">
        <f t="shared" si="54"/>
        <v>0</v>
      </c>
      <c r="BF211" s="157">
        <f t="shared" si="55"/>
        <v>23.98</v>
      </c>
      <c r="BG211" s="157">
        <f t="shared" si="56"/>
        <v>0</v>
      </c>
      <c r="BH211" s="157">
        <f t="shared" si="57"/>
        <v>0</v>
      </c>
      <c r="BI211" s="157">
        <f t="shared" si="58"/>
        <v>0</v>
      </c>
      <c r="BJ211" s="14" t="s">
        <v>182</v>
      </c>
      <c r="BK211" s="157">
        <f t="shared" si="59"/>
        <v>23.98</v>
      </c>
      <c r="BL211" s="14" t="s">
        <v>205</v>
      </c>
      <c r="BM211" s="156" t="s">
        <v>411</v>
      </c>
    </row>
    <row r="212" spans="1:65" s="12" customFormat="1" ht="22.8" customHeight="1">
      <c r="B212" s="132"/>
      <c r="D212" s="133" t="s">
        <v>68</v>
      </c>
      <c r="E212" s="142" t="s">
        <v>412</v>
      </c>
      <c r="F212" s="142" t="s">
        <v>413</v>
      </c>
      <c r="J212" s="143">
        <f>BK212</f>
        <v>10150.41</v>
      </c>
      <c r="L212" s="132"/>
      <c r="M212" s="136"/>
      <c r="N212" s="137"/>
      <c r="O212" s="137"/>
      <c r="P212" s="138">
        <f>SUM(P213:P221)</f>
        <v>161.92959334000003</v>
      </c>
      <c r="Q212" s="137"/>
      <c r="R212" s="138">
        <f>SUM(R213:R221)</f>
        <v>3.2572972999999998</v>
      </c>
      <c r="S212" s="137"/>
      <c r="T212" s="139">
        <f>SUM(T213:T221)</f>
        <v>0</v>
      </c>
      <c r="AR212" s="133" t="s">
        <v>182</v>
      </c>
      <c r="AT212" s="140" t="s">
        <v>68</v>
      </c>
      <c r="AU212" s="140" t="s">
        <v>77</v>
      </c>
      <c r="AY212" s="133" t="s">
        <v>175</v>
      </c>
      <c r="BK212" s="141">
        <f>SUM(BK213:BK221)</f>
        <v>10150.41</v>
      </c>
    </row>
    <row r="213" spans="1:65" s="2" customFormat="1" ht="24.15" customHeight="1">
      <c r="A213" s="26"/>
      <c r="B213" s="144"/>
      <c r="C213" s="145" t="s">
        <v>414</v>
      </c>
      <c r="D213" s="145" t="s">
        <v>177</v>
      </c>
      <c r="E213" s="146" t="s">
        <v>415</v>
      </c>
      <c r="F213" s="147" t="s">
        <v>416</v>
      </c>
      <c r="G213" s="148" t="s">
        <v>231</v>
      </c>
      <c r="H213" s="149">
        <v>179.04</v>
      </c>
      <c r="I213" s="150">
        <v>1.21</v>
      </c>
      <c r="J213" s="150">
        <f t="shared" ref="J213:J221" si="60">ROUND(I213*H213,2)</f>
        <v>216.64</v>
      </c>
      <c r="K213" s="151"/>
      <c r="L213" s="27"/>
      <c r="M213" s="152" t="s">
        <v>1</v>
      </c>
      <c r="N213" s="153" t="s">
        <v>35</v>
      </c>
      <c r="O213" s="154">
        <v>0.131471</v>
      </c>
      <c r="P213" s="154">
        <f t="shared" ref="P213:P221" si="61">O213*H213</f>
        <v>23.538567839999999</v>
      </c>
      <c r="Q213" s="154">
        <v>0</v>
      </c>
      <c r="R213" s="154">
        <f t="shared" ref="R213:R221" si="62">Q213*H213</f>
        <v>0</v>
      </c>
      <c r="S213" s="154">
        <v>0</v>
      </c>
      <c r="T213" s="155">
        <f t="shared" ref="T213:T221" si="63">S213*H213</f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6" t="s">
        <v>205</v>
      </c>
      <c r="AT213" s="156" t="s">
        <v>177</v>
      </c>
      <c r="AU213" s="156" t="s">
        <v>182</v>
      </c>
      <c r="AY213" s="14" t="s">
        <v>175</v>
      </c>
      <c r="BE213" s="157">
        <f t="shared" ref="BE213:BE221" si="64">IF(N213="základná",J213,0)</f>
        <v>0</v>
      </c>
      <c r="BF213" s="157">
        <f t="shared" ref="BF213:BF221" si="65">IF(N213="znížená",J213,0)</f>
        <v>216.64</v>
      </c>
      <c r="BG213" s="157">
        <f t="shared" ref="BG213:BG221" si="66">IF(N213="zákl. prenesená",J213,0)</f>
        <v>0</v>
      </c>
      <c r="BH213" s="157">
        <f t="shared" ref="BH213:BH221" si="67">IF(N213="zníž. prenesená",J213,0)</f>
        <v>0</v>
      </c>
      <c r="BI213" s="157">
        <f t="shared" ref="BI213:BI221" si="68">IF(N213="nulová",J213,0)</f>
        <v>0</v>
      </c>
      <c r="BJ213" s="14" t="s">
        <v>182</v>
      </c>
      <c r="BK213" s="157">
        <f t="shared" ref="BK213:BK221" si="69">ROUND(I213*H213,2)</f>
        <v>216.64</v>
      </c>
      <c r="BL213" s="14" t="s">
        <v>205</v>
      </c>
      <c r="BM213" s="156" t="s">
        <v>417</v>
      </c>
    </row>
    <row r="214" spans="1:65" s="2" customFormat="1" ht="24.15" customHeight="1">
      <c r="A214" s="26"/>
      <c r="B214" s="144"/>
      <c r="C214" s="158" t="s">
        <v>296</v>
      </c>
      <c r="D214" s="158" t="s">
        <v>285</v>
      </c>
      <c r="E214" s="159" t="s">
        <v>418</v>
      </c>
      <c r="F214" s="160" t="s">
        <v>419</v>
      </c>
      <c r="G214" s="161" t="s">
        <v>231</v>
      </c>
      <c r="H214" s="162">
        <v>365.24200000000002</v>
      </c>
      <c r="I214" s="163">
        <v>3.75</v>
      </c>
      <c r="J214" s="163">
        <f t="shared" si="60"/>
        <v>1369.66</v>
      </c>
      <c r="K214" s="164"/>
      <c r="L214" s="165"/>
      <c r="M214" s="166" t="s">
        <v>1</v>
      </c>
      <c r="N214" s="167" t="s">
        <v>35</v>
      </c>
      <c r="O214" s="154">
        <v>0</v>
      </c>
      <c r="P214" s="154">
        <f t="shared" si="61"/>
        <v>0</v>
      </c>
      <c r="Q214" s="154">
        <v>1.17E-3</v>
      </c>
      <c r="R214" s="154">
        <f t="shared" si="62"/>
        <v>0.42733314000000006</v>
      </c>
      <c r="S214" s="154">
        <v>0</v>
      </c>
      <c r="T214" s="155">
        <f t="shared" si="6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6" t="s">
        <v>235</v>
      </c>
      <c r="AT214" s="156" t="s">
        <v>285</v>
      </c>
      <c r="AU214" s="156" t="s">
        <v>182</v>
      </c>
      <c r="AY214" s="14" t="s">
        <v>175</v>
      </c>
      <c r="BE214" s="157">
        <f t="shared" si="64"/>
        <v>0</v>
      </c>
      <c r="BF214" s="157">
        <f t="shared" si="65"/>
        <v>1369.66</v>
      </c>
      <c r="BG214" s="157">
        <f t="shared" si="66"/>
        <v>0</v>
      </c>
      <c r="BH214" s="157">
        <f t="shared" si="67"/>
        <v>0</v>
      </c>
      <c r="BI214" s="157">
        <f t="shared" si="68"/>
        <v>0</v>
      </c>
      <c r="BJ214" s="14" t="s">
        <v>182</v>
      </c>
      <c r="BK214" s="157">
        <f t="shared" si="69"/>
        <v>1369.66</v>
      </c>
      <c r="BL214" s="14" t="s">
        <v>205</v>
      </c>
      <c r="BM214" s="156" t="s">
        <v>420</v>
      </c>
    </row>
    <row r="215" spans="1:65" s="2" customFormat="1" ht="33" customHeight="1">
      <c r="A215" s="26"/>
      <c r="B215" s="144"/>
      <c r="C215" s="145" t="s">
        <v>421</v>
      </c>
      <c r="D215" s="145" t="s">
        <v>177</v>
      </c>
      <c r="E215" s="146" t="s">
        <v>422</v>
      </c>
      <c r="F215" s="147" t="s">
        <v>423</v>
      </c>
      <c r="G215" s="148" t="s">
        <v>231</v>
      </c>
      <c r="H215" s="149">
        <v>223.55</v>
      </c>
      <c r="I215" s="150">
        <v>2.41</v>
      </c>
      <c r="J215" s="150">
        <f t="shared" si="60"/>
        <v>538.76</v>
      </c>
      <c r="K215" s="151"/>
      <c r="L215" s="27"/>
      <c r="M215" s="152" t="s">
        <v>1</v>
      </c>
      <c r="N215" s="153" t="s">
        <v>35</v>
      </c>
      <c r="O215" s="154">
        <v>0.23776</v>
      </c>
      <c r="P215" s="154">
        <f t="shared" si="61"/>
        <v>53.151248000000002</v>
      </c>
      <c r="Q215" s="154">
        <v>2.8899999999999998E-4</v>
      </c>
      <c r="R215" s="154">
        <f t="shared" si="62"/>
        <v>6.4605949999999995E-2</v>
      </c>
      <c r="S215" s="154">
        <v>0</v>
      </c>
      <c r="T215" s="155">
        <f t="shared" si="6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6" t="s">
        <v>205</v>
      </c>
      <c r="AT215" s="156" t="s">
        <v>177</v>
      </c>
      <c r="AU215" s="156" t="s">
        <v>182</v>
      </c>
      <c r="AY215" s="14" t="s">
        <v>175</v>
      </c>
      <c r="BE215" s="157">
        <f t="shared" si="64"/>
        <v>0</v>
      </c>
      <c r="BF215" s="157">
        <f t="shared" si="65"/>
        <v>538.76</v>
      </c>
      <c r="BG215" s="157">
        <f t="shared" si="66"/>
        <v>0</v>
      </c>
      <c r="BH215" s="157">
        <f t="shared" si="67"/>
        <v>0</v>
      </c>
      <c r="BI215" s="157">
        <f t="shared" si="68"/>
        <v>0</v>
      </c>
      <c r="BJ215" s="14" t="s">
        <v>182</v>
      </c>
      <c r="BK215" s="157">
        <f t="shared" si="69"/>
        <v>538.76</v>
      </c>
      <c r="BL215" s="14" t="s">
        <v>205</v>
      </c>
      <c r="BM215" s="156" t="s">
        <v>424</v>
      </c>
    </row>
    <row r="216" spans="1:65" s="2" customFormat="1" ht="37.799999999999997" customHeight="1">
      <c r="A216" s="26"/>
      <c r="B216" s="144"/>
      <c r="C216" s="158" t="s">
        <v>300</v>
      </c>
      <c r="D216" s="158" t="s">
        <v>285</v>
      </c>
      <c r="E216" s="159" t="s">
        <v>425</v>
      </c>
      <c r="F216" s="160" t="s">
        <v>426</v>
      </c>
      <c r="G216" s="161" t="s">
        <v>231</v>
      </c>
      <c r="H216" s="162">
        <v>228.02099999999999</v>
      </c>
      <c r="I216" s="163">
        <v>9.1300000000000008</v>
      </c>
      <c r="J216" s="163">
        <f t="shared" si="60"/>
        <v>2081.83</v>
      </c>
      <c r="K216" s="164"/>
      <c r="L216" s="165"/>
      <c r="M216" s="166" t="s">
        <v>1</v>
      </c>
      <c r="N216" s="167" t="s">
        <v>35</v>
      </c>
      <c r="O216" s="154">
        <v>0</v>
      </c>
      <c r="P216" s="154">
        <f t="shared" si="61"/>
        <v>0</v>
      </c>
      <c r="Q216" s="154">
        <v>6.0000000000000001E-3</v>
      </c>
      <c r="R216" s="154">
        <f t="shared" si="62"/>
        <v>1.368126</v>
      </c>
      <c r="S216" s="154">
        <v>0</v>
      </c>
      <c r="T216" s="155">
        <f t="shared" si="6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6" t="s">
        <v>235</v>
      </c>
      <c r="AT216" s="156" t="s">
        <v>285</v>
      </c>
      <c r="AU216" s="156" t="s">
        <v>182</v>
      </c>
      <c r="AY216" s="14" t="s">
        <v>175</v>
      </c>
      <c r="BE216" s="157">
        <f t="shared" si="64"/>
        <v>0</v>
      </c>
      <c r="BF216" s="157">
        <f t="shared" si="65"/>
        <v>2081.83</v>
      </c>
      <c r="BG216" s="157">
        <f t="shared" si="66"/>
        <v>0</v>
      </c>
      <c r="BH216" s="157">
        <f t="shared" si="67"/>
        <v>0</v>
      </c>
      <c r="BI216" s="157">
        <f t="shared" si="68"/>
        <v>0</v>
      </c>
      <c r="BJ216" s="14" t="s">
        <v>182</v>
      </c>
      <c r="BK216" s="157">
        <f t="shared" si="69"/>
        <v>2081.83</v>
      </c>
      <c r="BL216" s="14" t="s">
        <v>205</v>
      </c>
      <c r="BM216" s="156" t="s">
        <v>427</v>
      </c>
    </row>
    <row r="217" spans="1:65" s="2" customFormat="1" ht="24.15" customHeight="1">
      <c r="A217" s="26"/>
      <c r="B217" s="144"/>
      <c r="C217" s="145" t="s">
        <v>428</v>
      </c>
      <c r="D217" s="145" t="s">
        <v>177</v>
      </c>
      <c r="E217" s="146" t="s">
        <v>429</v>
      </c>
      <c r="F217" s="147" t="s">
        <v>430</v>
      </c>
      <c r="G217" s="148" t="s">
        <v>231</v>
      </c>
      <c r="H217" s="149">
        <v>223.55</v>
      </c>
      <c r="I217" s="150">
        <v>4.8099999999999996</v>
      </c>
      <c r="J217" s="150">
        <f t="shared" si="60"/>
        <v>1075.28</v>
      </c>
      <c r="K217" s="151"/>
      <c r="L217" s="27"/>
      <c r="M217" s="152" t="s">
        <v>1</v>
      </c>
      <c r="N217" s="153" t="s">
        <v>35</v>
      </c>
      <c r="O217" s="154">
        <v>0.29519000000000001</v>
      </c>
      <c r="P217" s="154">
        <f t="shared" si="61"/>
        <v>65.989724500000008</v>
      </c>
      <c r="Q217" s="154">
        <v>1.2E-4</v>
      </c>
      <c r="R217" s="154">
        <f t="shared" si="62"/>
        <v>2.6826000000000003E-2</v>
      </c>
      <c r="S217" s="154">
        <v>0</v>
      </c>
      <c r="T217" s="155">
        <f t="shared" si="6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6" t="s">
        <v>205</v>
      </c>
      <c r="AT217" s="156" t="s">
        <v>177</v>
      </c>
      <c r="AU217" s="156" t="s">
        <v>182</v>
      </c>
      <c r="AY217" s="14" t="s">
        <v>175</v>
      </c>
      <c r="BE217" s="157">
        <f t="shared" si="64"/>
        <v>0</v>
      </c>
      <c r="BF217" s="157">
        <f t="shared" si="65"/>
        <v>1075.28</v>
      </c>
      <c r="BG217" s="157">
        <f t="shared" si="66"/>
        <v>0</v>
      </c>
      <c r="BH217" s="157">
        <f t="shared" si="67"/>
        <v>0</v>
      </c>
      <c r="BI217" s="157">
        <f t="shared" si="68"/>
        <v>0</v>
      </c>
      <c r="BJ217" s="14" t="s">
        <v>182</v>
      </c>
      <c r="BK217" s="157">
        <f t="shared" si="69"/>
        <v>1075.28</v>
      </c>
      <c r="BL217" s="14" t="s">
        <v>205</v>
      </c>
      <c r="BM217" s="156" t="s">
        <v>431</v>
      </c>
    </row>
    <row r="218" spans="1:65" s="2" customFormat="1" ht="24.15" customHeight="1">
      <c r="A218" s="26"/>
      <c r="B218" s="144"/>
      <c r="C218" s="158" t="s">
        <v>303</v>
      </c>
      <c r="D218" s="158" t="s">
        <v>285</v>
      </c>
      <c r="E218" s="159" t="s">
        <v>432</v>
      </c>
      <c r="F218" s="160" t="s">
        <v>433</v>
      </c>
      <c r="G218" s="161" t="s">
        <v>231</v>
      </c>
      <c r="H218" s="162">
        <v>456.04199999999997</v>
      </c>
      <c r="I218" s="163">
        <v>7.45</v>
      </c>
      <c r="J218" s="163">
        <f t="shared" si="60"/>
        <v>3397.51</v>
      </c>
      <c r="K218" s="164"/>
      <c r="L218" s="165"/>
      <c r="M218" s="166" t="s">
        <v>1</v>
      </c>
      <c r="N218" s="167" t="s">
        <v>35</v>
      </c>
      <c r="O218" s="154">
        <v>0</v>
      </c>
      <c r="P218" s="154">
        <f t="shared" si="61"/>
        <v>0</v>
      </c>
      <c r="Q218" s="154">
        <v>2.3400000000000001E-3</v>
      </c>
      <c r="R218" s="154">
        <f t="shared" si="62"/>
        <v>1.06713828</v>
      </c>
      <c r="S218" s="154">
        <v>0</v>
      </c>
      <c r="T218" s="155">
        <f t="shared" si="6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6" t="s">
        <v>235</v>
      </c>
      <c r="AT218" s="156" t="s">
        <v>285</v>
      </c>
      <c r="AU218" s="156" t="s">
        <v>182</v>
      </c>
      <c r="AY218" s="14" t="s">
        <v>175</v>
      </c>
      <c r="BE218" s="157">
        <f t="shared" si="64"/>
        <v>0</v>
      </c>
      <c r="BF218" s="157">
        <f t="shared" si="65"/>
        <v>3397.51</v>
      </c>
      <c r="BG218" s="157">
        <f t="shared" si="66"/>
        <v>0</v>
      </c>
      <c r="BH218" s="157">
        <f t="shared" si="67"/>
        <v>0</v>
      </c>
      <c r="BI218" s="157">
        <f t="shared" si="68"/>
        <v>0</v>
      </c>
      <c r="BJ218" s="14" t="s">
        <v>182</v>
      </c>
      <c r="BK218" s="157">
        <f t="shared" si="69"/>
        <v>3397.51</v>
      </c>
      <c r="BL218" s="14" t="s">
        <v>205</v>
      </c>
      <c r="BM218" s="156" t="s">
        <v>434</v>
      </c>
    </row>
    <row r="219" spans="1:65" s="2" customFormat="1" ht="24.15" customHeight="1">
      <c r="A219" s="26"/>
      <c r="B219" s="144"/>
      <c r="C219" s="145" t="s">
        <v>435</v>
      </c>
      <c r="D219" s="145" t="s">
        <v>177</v>
      </c>
      <c r="E219" s="146" t="s">
        <v>436</v>
      </c>
      <c r="F219" s="147" t="s">
        <v>437</v>
      </c>
      <c r="G219" s="148" t="s">
        <v>231</v>
      </c>
      <c r="H219" s="149">
        <v>223.55</v>
      </c>
      <c r="I219" s="150">
        <v>0.57999999999999996</v>
      </c>
      <c r="J219" s="150">
        <f t="shared" si="60"/>
        <v>129.66</v>
      </c>
      <c r="K219" s="151"/>
      <c r="L219" s="27"/>
      <c r="M219" s="152" t="s">
        <v>1</v>
      </c>
      <c r="N219" s="153" t="s">
        <v>35</v>
      </c>
      <c r="O219" s="154">
        <v>6.0139999999999999E-2</v>
      </c>
      <c r="P219" s="154">
        <f t="shared" si="61"/>
        <v>13.444297000000001</v>
      </c>
      <c r="Q219" s="154">
        <v>0</v>
      </c>
      <c r="R219" s="154">
        <f t="shared" si="62"/>
        <v>0</v>
      </c>
      <c r="S219" s="154">
        <v>0</v>
      </c>
      <c r="T219" s="155">
        <f t="shared" si="6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6" t="s">
        <v>205</v>
      </c>
      <c r="AT219" s="156" t="s">
        <v>177</v>
      </c>
      <c r="AU219" s="156" t="s">
        <v>182</v>
      </c>
      <c r="AY219" s="14" t="s">
        <v>175</v>
      </c>
      <c r="BE219" s="157">
        <f t="shared" si="64"/>
        <v>0</v>
      </c>
      <c r="BF219" s="157">
        <f t="shared" si="65"/>
        <v>129.66</v>
      </c>
      <c r="BG219" s="157">
        <f t="shared" si="66"/>
        <v>0</v>
      </c>
      <c r="BH219" s="157">
        <f t="shared" si="67"/>
        <v>0</v>
      </c>
      <c r="BI219" s="157">
        <f t="shared" si="68"/>
        <v>0</v>
      </c>
      <c r="BJ219" s="14" t="s">
        <v>182</v>
      </c>
      <c r="BK219" s="157">
        <f t="shared" si="69"/>
        <v>129.66</v>
      </c>
      <c r="BL219" s="14" t="s">
        <v>205</v>
      </c>
      <c r="BM219" s="156" t="s">
        <v>438</v>
      </c>
    </row>
    <row r="220" spans="1:65" s="2" customFormat="1" ht="16.5" customHeight="1">
      <c r="A220" s="26"/>
      <c r="B220" s="144"/>
      <c r="C220" s="158" t="s">
        <v>307</v>
      </c>
      <c r="D220" s="158" t="s">
        <v>285</v>
      </c>
      <c r="E220" s="159" t="s">
        <v>439</v>
      </c>
      <c r="F220" s="160" t="s">
        <v>440</v>
      </c>
      <c r="G220" s="161" t="s">
        <v>231</v>
      </c>
      <c r="H220" s="162">
        <v>228.02099999999999</v>
      </c>
      <c r="I220" s="163">
        <v>5.6</v>
      </c>
      <c r="J220" s="163">
        <f t="shared" si="60"/>
        <v>1276.92</v>
      </c>
      <c r="K220" s="164"/>
      <c r="L220" s="165"/>
      <c r="M220" s="166" t="s">
        <v>1</v>
      </c>
      <c r="N220" s="167" t="s">
        <v>35</v>
      </c>
      <c r="O220" s="154">
        <v>0</v>
      </c>
      <c r="P220" s="154">
        <f t="shared" si="61"/>
        <v>0</v>
      </c>
      <c r="Q220" s="154">
        <v>1.33E-3</v>
      </c>
      <c r="R220" s="154">
        <f t="shared" si="62"/>
        <v>0.30326792999999996</v>
      </c>
      <c r="S220" s="154">
        <v>0</v>
      </c>
      <c r="T220" s="155">
        <f t="shared" si="6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6" t="s">
        <v>235</v>
      </c>
      <c r="AT220" s="156" t="s">
        <v>285</v>
      </c>
      <c r="AU220" s="156" t="s">
        <v>182</v>
      </c>
      <c r="AY220" s="14" t="s">
        <v>175</v>
      </c>
      <c r="BE220" s="157">
        <f t="shared" si="64"/>
        <v>0</v>
      </c>
      <c r="BF220" s="157">
        <f t="shared" si="65"/>
        <v>1276.92</v>
      </c>
      <c r="BG220" s="157">
        <f t="shared" si="66"/>
        <v>0</v>
      </c>
      <c r="BH220" s="157">
        <f t="shared" si="67"/>
        <v>0</v>
      </c>
      <c r="BI220" s="157">
        <f t="shared" si="68"/>
        <v>0</v>
      </c>
      <c r="BJ220" s="14" t="s">
        <v>182</v>
      </c>
      <c r="BK220" s="157">
        <f t="shared" si="69"/>
        <v>1276.92</v>
      </c>
      <c r="BL220" s="14" t="s">
        <v>205</v>
      </c>
      <c r="BM220" s="156" t="s">
        <v>441</v>
      </c>
    </row>
    <row r="221" spans="1:65" s="2" customFormat="1" ht="24.15" customHeight="1">
      <c r="A221" s="26"/>
      <c r="B221" s="144"/>
      <c r="C221" s="145" t="s">
        <v>442</v>
      </c>
      <c r="D221" s="145" t="s">
        <v>177</v>
      </c>
      <c r="E221" s="146" t="s">
        <v>443</v>
      </c>
      <c r="F221" s="147" t="s">
        <v>444</v>
      </c>
      <c r="G221" s="148" t="s">
        <v>209</v>
      </c>
      <c r="H221" s="149">
        <v>3.258</v>
      </c>
      <c r="I221" s="150">
        <v>19.690000000000001</v>
      </c>
      <c r="J221" s="150">
        <f t="shared" si="60"/>
        <v>64.150000000000006</v>
      </c>
      <c r="K221" s="151"/>
      <c r="L221" s="27"/>
      <c r="M221" s="152" t="s">
        <v>1</v>
      </c>
      <c r="N221" s="153" t="s">
        <v>35</v>
      </c>
      <c r="O221" s="154">
        <v>1.782</v>
      </c>
      <c r="P221" s="154">
        <f t="shared" si="61"/>
        <v>5.8057559999999997</v>
      </c>
      <c r="Q221" s="154">
        <v>0</v>
      </c>
      <c r="R221" s="154">
        <f t="shared" si="62"/>
        <v>0</v>
      </c>
      <c r="S221" s="154">
        <v>0</v>
      </c>
      <c r="T221" s="155">
        <f t="shared" si="6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6" t="s">
        <v>205</v>
      </c>
      <c r="AT221" s="156" t="s">
        <v>177</v>
      </c>
      <c r="AU221" s="156" t="s">
        <v>182</v>
      </c>
      <c r="AY221" s="14" t="s">
        <v>175</v>
      </c>
      <c r="BE221" s="157">
        <f t="shared" si="64"/>
        <v>0</v>
      </c>
      <c r="BF221" s="157">
        <f t="shared" si="65"/>
        <v>64.150000000000006</v>
      </c>
      <c r="BG221" s="157">
        <f t="shared" si="66"/>
        <v>0</v>
      </c>
      <c r="BH221" s="157">
        <f t="shared" si="67"/>
        <v>0</v>
      </c>
      <c r="BI221" s="157">
        <f t="shared" si="68"/>
        <v>0</v>
      </c>
      <c r="BJ221" s="14" t="s">
        <v>182</v>
      </c>
      <c r="BK221" s="157">
        <f t="shared" si="69"/>
        <v>64.150000000000006</v>
      </c>
      <c r="BL221" s="14" t="s">
        <v>205</v>
      </c>
      <c r="BM221" s="156" t="s">
        <v>445</v>
      </c>
    </row>
    <row r="222" spans="1:65" s="12" customFormat="1" ht="22.8" customHeight="1">
      <c r="B222" s="132"/>
      <c r="D222" s="133" t="s">
        <v>68</v>
      </c>
      <c r="E222" s="142" t="s">
        <v>446</v>
      </c>
      <c r="F222" s="142" t="s">
        <v>447</v>
      </c>
      <c r="J222" s="143">
        <f>BK222</f>
        <v>7528.9</v>
      </c>
      <c r="L222" s="132"/>
      <c r="M222" s="136"/>
      <c r="N222" s="137"/>
      <c r="O222" s="137"/>
      <c r="P222" s="138">
        <f>SUM(P223:P227)</f>
        <v>112.8436926</v>
      </c>
      <c r="Q222" s="137"/>
      <c r="R222" s="138">
        <f>SUM(R223:R227)</f>
        <v>7.0938716380000004</v>
      </c>
      <c r="S222" s="137"/>
      <c r="T222" s="139">
        <f>SUM(T223:T227)</f>
        <v>0</v>
      </c>
      <c r="AR222" s="133" t="s">
        <v>182</v>
      </c>
      <c r="AT222" s="140" t="s">
        <v>68</v>
      </c>
      <c r="AU222" s="140" t="s">
        <v>77</v>
      </c>
      <c r="AY222" s="133" t="s">
        <v>175</v>
      </c>
      <c r="BK222" s="141">
        <f>SUM(BK223:BK227)</f>
        <v>7528.9</v>
      </c>
    </row>
    <row r="223" spans="1:65" s="2" customFormat="1" ht="24.15" customHeight="1">
      <c r="A223" s="26"/>
      <c r="B223" s="144"/>
      <c r="C223" s="145" t="s">
        <v>310</v>
      </c>
      <c r="D223" s="145" t="s">
        <v>177</v>
      </c>
      <c r="E223" s="146" t="s">
        <v>448</v>
      </c>
      <c r="F223" s="147" t="s">
        <v>449</v>
      </c>
      <c r="G223" s="148" t="s">
        <v>314</v>
      </c>
      <c r="H223" s="149">
        <v>347.84</v>
      </c>
      <c r="I223" s="150">
        <v>2.06</v>
      </c>
      <c r="J223" s="150">
        <f>ROUND(I223*H223,2)</f>
        <v>716.55</v>
      </c>
      <c r="K223" s="151"/>
      <c r="L223" s="27"/>
      <c r="M223" s="152" t="s">
        <v>1</v>
      </c>
      <c r="N223" s="153" t="s">
        <v>35</v>
      </c>
      <c r="O223" s="154">
        <v>0.18335000000000001</v>
      </c>
      <c r="P223" s="154">
        <f>O223*H223</f>
        <v>63.776463999999997</v>
      </c>
      <c r="Q223" s="154">
        <v>0</v>
      </c>
      <c r="R223" s="154">
        <f>Q223*H223</f>
        <v>0</v>
      </c>
      <c r="S223" s="154">
        <v>0</v>
      </c>
      <c r="T223" s="155">
        <f>S223*H223</f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6" t="s">
        <v>205</v>
      </c>
      <c r="AT223" s="156" t="s">
        <v>177</v>
      </c>
      <c r="AU223" s="156" t="s">
        <v>182</v>
      </c>
      <c r="AY223" s="14" t="s">
        <v>175</v>
      </c>
      <c r="BE223" s="157">
        <f>IF(N223="základná",J223,0)</f>
        <v>0</v>
      </c>
      <c r="BF223" s="157">
        <f>IF(N223="znížená",J223,0)</f>
        <v>716.55</v>
      </c>
      <c r="BG223" s="157">
        <f>IF(N223="zákl. prenesená",J223,0)</f>
        <v>0</v>
      </c>
      <c r="BH223" s="157">
        <f>IF(N223="zníž. prenesená",J223,0)</f>
        <v>0</v>
      </c>
      <c r="BI223" s="157">
        <f>IF(N223="nulová",J223,0)</f>
        <v>0</v>
      </c>
      <c r="BJ223" s="14" t="s">
        <v>182</v>
      </c>
      <c r="BK223" s="157">
        <f>ROUND(I223*H223,2)</f>
        <v>716.55</v>
      </c>
      <c r="BL223" s="14" t="s">
        <v>205</v>
      </c>
      <c r="BM223" s="156" t="s">
        <v>450</v>
      </c>
    </row>
    <row r="224" spans="1:65" s="2" customFormat="1" ht="33" customHeight="1">
      <c r="A224" s="26"/>
      <c r="B224" s="144"/>
      <c r="C224" s="158" t="s">
        <v>451</v>
      </c>
      <c r="D224" s="158" t="s">
        <v>285</v>
      </c>
      <c r="E224" s="159" t="s">
        <v>452</v>
      </c>
      <c r="F224" s="160" t="s">
        <v>453</v>
      </c>
      <c r="G224" s="161" t="s">
        <v>180</v>
      </c>
      <c r="H224" s="162">
        <v>7.87</v>
      </c>
      <c r="I224" s="163">
        <v>265.94</v>
      </c>
      <c r="J224" s="163">
        <f>ROUND(I224*H224,2)</f>
        <v>2092.9499999999998</v>
      </c>
      <c r="K224" s="164"/>
      <c r="L224" s="165"/>
      <c r="M224" s="166" t="s">
        <v>1</v>
      </c>
      <c r="N224" s="167" t="s">
        <v>35</v>
      </c>
      <c r="O224" s="154">
        <v>0</v>
      </c>
      <c r="P224" s="154">
        <f>O224*H224</f>
        <v>0</v>
      </c>
      <c r="Q224" s="154">
        <v>0.55000000000000004</v>
      </c>
      <c r="R224" s="154">
        <f>Q224*H224</f>
        <v>4.3285</v>
      </c>
      <c r="S224" s="154">
        <v>0</v>
      </c>
      <c r="T224" s="155">
        <f>S224*H224</f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6" t="s">
        <v>235</v>
      </c>
      <c r="AT224" s="156" t="s">
        <v>285</v>
      </c>
      <c r="AU224" s="156" t="s">
        <v>182</v>
      </c>
      <c r="AY224" s="14" t="s">
        <v>175</v>
      </c>
      <c r="BE224" s="157">
        <f>IF(N224="základná",J224,0)</f>
        <v>0</v>
      </c>
      <c r="BF224" s="157">
        <f>IF(N224="znížená",J224,0)</f>
        <v>2092.9499999999998</v>
      </c>
      <c r="BG224" s="157">
        <f>IF(N224="zákl. prenesená",J224,0)</f>
        <v>0</v>
      </c>
      <c r="BH224" s="157">
        <f>IF(N224="zníž. prenesená",J224,0)</f>
        <v>0</v>
      </c>
      <c r="BI224" s="157">
        <f>IF(N224="nulová",J224,0)</f>
        <v>0</v>
      </c>
      <c r="BJ224" s="14" t="s">
        <v>182</v>
      </c>
      <c r="BK224" s="157">
        <f>ROUND(I224*H224,2)</f>
        <v>2092.9499999999998</v>
      </c>
      <c r="BL224" s="14" t="s">
        <v>205</v>
      </c>
      <c r="BM224" s="156" t="s">
        <v>454</v>
      </c>
    </row>
    <row r="225" spans="1:65" s="2" customFormat="1" ht="24.15" customHeight="1">
      <c r="A225" s="26"/>
      <c r="B225" s="144"/>
      <c r="C225" s="145" t="s">
        <v>455</v>
      </c>
      <c r="D225" s="145" t="s">
        <v>177</v>
      </c>
      <c r="E225" s="146" t="s">
        <v>456</v>
      </c>
      <c r="F225" s="147" t="s">
        <v>457</v>
      </c>
      <c r="G225" s="148" t="s">
        <v>180</v>
      </c>
      <c r="H225" s="149">
        <v>8.782</v>
      </c>
      <c r="I225" s="150">
        <v>2.2200000000000002</v>
      </c>
      <c r="J225" s="150">
        <f>ROUND(I225*H225,2)</f>
        <v>19.5</v>
      </c>
      <c r="K225" s="151"/>
      <c r="L225" s="27"/>
      <c r="M225" s="152" t="s">
        <v>1</v>
      </c>
      <c r="N225" s="153" t="s">
        <v>35</v>
      </c>
      <c r="O225" s="154">
        <v>1.2999999999999999E-3</v>
      </c>
      <c r="P225" s="154">
        <f>O225*H225</f>
        <v>1.1416599999999999E-2</v>
      </c>
      <c r="Q225" s="154">
        <v>2.934E-3</v>
      </c>
      <c r="R225" s="154">
        <f>Q225*H225</f>
        <v>2.5766388000000001E-2</v>
      </c>
      <c r="S225" s="154">
        <v>0</v>
      </c>
      <c r="T225" s="155">
        <f>S225*H225</f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6" t="s">
        <v>205</v>
      </c>
      <c r="AT225" s="156" t="s">
        <v>177</v>
      </c>
      <c r="AU225" s="156" t="s">
        <v>182</v>
      </c>
      <c r="AY225" s="14" t="s">
        <v>175</v>
      </c>
      <c r="BE225" s="157">
        <f>IF(N225="základná",J225,0)</f>
        <v>0</v>
      </c>
      <c r="BF225" s="157">
        <f>IF(N225="znížená",J225,0)</f>
        <v>19.5</v>
      </c>
      <c r="BG225" s="157">
        <f>IF(N225="zákl. prenesená",J225,0)</f>
        <v>0</v>
      </c>
      <c r="BH225" s="157">
        <f>IF(N225="zníž. prenesená",J225,0)</f>
        <v>0</v>
      </c>
      <c r="BI225" s="157">
        <f>IF(N225="nulová",J225,0)</f>
        <v>0</v>
      </c>
      <c r="BJ225" s="14" t="s">
        <v>182</v>
      </c>
      <c r="BK225" s="157">
        <f>ROUND(I225*H225,2)</f>
        <v>19.5</v>
      </c>
      <c r="BL225" s="14" t="s">
        <v>205</v>
      </c>
      <c r="BM225" s="156" t="s">
        <v>458</v>
      </c>
    </row>
    <row r="226" spans="1:65" s="2" customFormat="1" ht="24.15" customHeight="1">
      <c r="A226" s="26"/>
      <c r="B226" s="144"/>
      <c r="C226" s="145" t="s">
        <v>315</v>
      </c>
      <c r="D226" s="145" t="s">
        <v>177</v>
      </c>
      <c r="E226" s="146" t="s">
        <v>459</v>
      </c>
      <c r="F226" s="147" t="s">
        <v>460</v>
      </c>
      <c r="G226" s="148" t="s">
        <v>231</v>
      </c>
      <c r="H226" s="149">
        <v>223.55</v>
      </c>
      <c r="I226" s="150">
        <v>20.75</v>
      </c>
      <c r="J226" s="150">
        <f>ROUND(I226*H226,2)</f>
        <v>4638.66</v>
      </c>
      <c r="K226" s="151"/>
      <c r="L226" s="27"/>
      <c r="M226" s="152" t="s">
        <v>1</v>
      </c>
      <c r="N226" s="153" t="s">
        <v>35</v>
      </c>
      <c r="O226" s="154">
        <v>0.21944</v>
      </c>
      <c r="P226" s="154">
        <f>O226*H226</f>
        <v>49.055812000000003</v>
      </c>
      <c r="Q226" s="154">
        <v>1.2255E-2</v>
      </c>
      <c r="R226" s="154">
        <f>Q226*H226</f>
        <v>2.7396052500000003</v>
      </c>
      <c r="S226" s="154">
        <v>0</v>
      </c>
      <c r="T226" s="155">
        <f>S226*H226</f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6" t="s">
        <v>205</v>
      </c>
      <c r="AT226" s="156" t="s">
        <v>177</v>
      </c>
      <c r="AU226" s="156" t="s">
        <v>182</v>
      </c>
      <c r="AY226" s="14" t="s">
        <v>175</v>
      </c>
      <c r="BE226" s="157">
        <f>IF(N226="základná",J226,0)</f>
        <v>0</v>
      </c>
      <c r="BF226" s="157">
        <f>IF(N226="znížená",J226,0)</f>
        <v>4638.66</v>
      </c>
      <c r="BG226" s="157">
        <f>IF(N226="zákl. prenesená",J226,0)</f>
        <v>0</v>
      </c>
      <c r="BH226" s="157">
        <f>IF(N226="zníž. prenesená",J226,0)</f>
        <v>0</v>
      </c>
      <c r="BI226" s="157">
        <f>IF(N226="nulová",J226,0)</f>
        <v>0</v>
      </c>
      <c r="BJ226" s="14" t="s">
        <v>182</v>
      </c>
      <c r="BK226" s="157">
        <f>ROUND(I226*H226,2)</f>
        <v>4638.66</v>
      </c>
      <c r="BL226" s="14" t="s">
        <v>205</v>
      </c>
      <c r="BM226" s="156" t="s">
        <v>461</v>
      </c>
    </row>
    <row r="227" spans="1:65" s="2" customFormat="1" ht="24.15" customHeight="1">
      <c r="A227" s="26"/>
      <c r="B227" s="144"/>
      <c r="C227" s="145" t="s">
        <v>318</v>
      </c>
      <c r="D227" s="145" t="s">
        <v>177</v>
      </c>
      <c r="E227" s="146" t="s">
        <v>462</v>
      </c>
      <c r="F227" s="147" t="s">
        <v>463</v>
      </c>
      <c r="G227" s="148" t="s">
        <v>464</v>
      </c>
      <c r="H227" s="149">
        <v>22.681999999999999</v>
      </c>
      <c r="I227" s="150">
        <v>2.7</v>
      </c>
      <c r="J227" s="150">
        <f>ROUND(I227*H227,2)</f>
        <v>61.24</v>
      </c>
      <c r="K227" s="151"/>
      <c r="L227" s="27"/>
      <c r="M227" s="152" t="s">
        <v>1</v>
      </c>
      <c r="N227" s="153" t="s">
        <v>35</v>
      </c>
      <c r="O227" s="154">
        <v>0</v>
      </c>
      <c r="P227" s="154">
        <f>O227*H227</f>
        <v>0</v>
      </c>
      <c r="Q227" s="154">
        <v>0</v>
      </c>
      <c r="R227" s="154">
        <f>Q227*H227</f>
        <v>0</v>
      </c>
      <c r="S227" s="154">
        <v>0</v>
      </c>
      <c r="T227" s="155">
        <f>S227*H227</f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6" t="s">
        <v>205</v>
      </c>
      <c r="AT227" s="156" t="s">
        <v>177</v>
      </c>
      <c r="AU227" s="156" t="s">
        <v>182</v>
      </c>
      <c r="AY227" s="14" t="s">
        <v>175</v>
      </c>
      <c r="BE227" s="157">
        <f>IF(N227="základná",J227,0)</f>
        <v>0</v>
      </c>
      <c r="BF227" s="157">
        <f>IF(N227="znížená",J227,0)</f>
        <v>61.24</v>
      </c>
      <c r="BG227" s="157">
        <f>IF(N227="zákl. prenesená",J227,0)</f>
        <v>0</v>
      </c>
      <c r="BH227" s="157">
        <f>IF(N227="zníž. prenesená",J227,0)</f>
        <v>0</v>
      </c>
      <c r="BI227" s="157">
        <f>IF(N227="nulová",J227,0)</f>
        <v>0</v>
      </c>
      <c r="BJ227" s="14" t="s">
        <v>182</v>
      </c>
      <c r="BK227" s="157">
        <f>ROUND(I227*H227,2)</f>
        <v>61.24</v>
      </c>
      <c r="BL227" s="14" t="s">
        <v>205</v>
      </c>
      <c r="BM227" s="156" t="s">
        <v>465</v>
      </c>
    </row>
    <row r="228" spans="1:65" s="12" customFormat="1" ht="22.8" customHeight="1">
      <c r="B228" s="132"/>
      <c r="D228" s="133" t="s">
        <v>68</v>
      </c>
      <c r="E228" s="142" t="s">
        <v>466</v>
      </c>
      <c r="F228" s="142" t="s">
        <v>467</v>
      </c>
      <c r="J228" s="143">
        <f>BK228</f>
        <v>2266.81</v>
      </c>
      <c r="L228" s="132"/>
      <c r="M228" s="136"/>
      <c r="N228" s="137"/>
      <c r="O228" s="137"/>
      <c r="P228" s="138">
        <f>SUM(P229:P230)</f>
        <v>160.6616142</v>
      </c>
      <c r="Q228" s="137"/>
      <c r="R228" s="138">
        <f>SUM(R229:R230)</f>
        <v>2.5180185599999998</v>
      </c>
      <c r="S228" s="137"/>
      <c r="T228" s="139">
        <f>SUM(T229:T230)</f>
        <v>0</v>
      </c>
      <c r="AR228" s="133" t="s">
        <v>182</v>
      </c>
      <c r="AT228" s="140" t="s">
        <v>68</v>
      </c>
      <c r="AU228" s="140" t="s">
        <v>77</v>
      </c>
      <c r="AY228" s="133" t="s">
        <v>175</v>
      </c>
      <c r="BK228" s="141">
        <f>SUM(BK229:BK230)</f>
        <v>2266.81</v>
      </c>
    </row>
    <row r="229" spans="1:65" s="2" customFormat="1" ht="33" customHeight="1">
      <c r="A229" s="26"/>
      <c r="B229" s="144"/>
      <c r="C229" s="145" t="s">
        <v>468</v>
      </c>
      <c r="D229" s="145" t="s">
        <v>177</v>
      </c>
      <c r="E229" s="146" t="s">
        <v>469</v>
      </c>
      <c r="F229" s="147" t="s">
        <v>470</v>
      </c>
      <c r="G229" s="148" t="s">
        <v>231</v>
      </c>
      <c r="H229" s="149">
        <v>179.04</v>
      </c>
      <c r="I229" s="150">
        <v>12.24</v>
      </c>
      <c r="J229" s="150">
        <f>ROUND(I229*H229,2)</f>
        <v>2191.4499999999998</v>
      </c>
      <c r="K229" s="151"/>
      <c r="L229" s="27"/>
      <c r="M229" s="152" t="s">
        <v>1</v>
      </c>
      <c r="N229" s="153" t="s">
        <v>35</v>
      </c>
      <c r="O229" s="154">
        <v>0.84518000000000004</v>
      </c>
      <c r="P229" s="154">
        <f>O229*H229</f>
        <v>151.3210272</v>
      </c>
      <c r="Q229" s="154">
        <v>1.4064E-2</v>
      </c>
      <c r="R229" s="154">
        <f>Q229*H229</f>
        <v>2.5180185599999998</v>
      </c>
      <c r="S229" s="154">
        <v>0</v>
      </c>
      <c r="T229" s="155">
        <f>S229*H229</f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6" t="s">
        <v>205</v>
      </c>
      <c r="AT229" s="156" t="s">
        <v>177</v>
      </c>
      <c r="AU229" s="156" t="s">
        <v>182</v>
      </c>
      <c r="AY229" s="14" t="s">
        <v>175</v>
      </c>
      <c r="BE229" s="157">
        <f>IF(N229="základná",J229,0)</f>
        <v>0</v>
      </c>
      <c r="BF229" s="157">
        <f>IF(N229="znížená",J229,0)</f>
        <v>2191.4499999999998</v>
      </c>
      <c r="BG229" s="157">
        <f>IF(N229="zákl. prenesená",J229,0)</f>
        <v>0</v>
      </c>
      <c r="BH229" s="157">
        <f>IF(N229="zníž. prenesená",J229,0)</f>
        <v>0</v>
      </c>
      <c r="BI229" s="157">
        <f>IF(N229="nulová",J229,0)</f>
        <v>0</v>
      </c>
      <c r="BJ229" s="14" t="s">
        <v>182</v>
      </c>
      <c r="BK229" s="157">
        <f>ROUND(I229*H229,2)</f>
        <v>2191.4499999999998</v>
      </c>
      <c r="BL229" s="14" t="s">
        <v>205</v>
      </c>
      <c r="BM229" s="156" t="s">
        <v>471</v>
      </c>
    </row>
    <row r="230" spans="1:65" s="2" customFormat="1" ht="24.15" customHeight="1">
      <c r="A230" s="26"/>
      <c r="B230" s="144"/>
      <c r="C230" s="145" t="s">
        <v>322</v>
      </c>
      <c r="D230" s="145" t="s">
        <v>177</v>
      </c>
      <c r="E230" s="146" t="s">
        <v>472</v>
      </c>
      <c r="F230" s="147" t="s">
        <v>473</v>
      </c>
      <c r="G230" s="148" t="s">
        <v>209</v>
      </c>
      <c r="H230" s="149">
        <v>2.5169999999999999</v>
      </c>
      <c r="I230" s="150">
        <v>29.94</v>
      </c>
      <c r="J230" s="150">
        <f>ROUND(I230*H230,2)</f>
        <v>75.36</v>
      </c>
      <c r="K230" s="151"/>
      <c r="L230" s="27"/>
      <c r="M230" s="152" t="s">
        <v>1</v>
      </c>
      <c r="N230" s="153" t="s">
        <v>35</v>
      </c>
      <c r="O230" s="154">
        <v>3.7109999999999999</v>
      </c>
      <c r="P230" s="154">
        <f>O230*H230</f>
        <v>9.3405869999999993</v>
      </c>
      <c r="Q230" s="154">
        <v>0</v>
      </c>
      <c r="R230" s="154">
        <f>Q230*H230</f>
        <v>0</v>
      </c>
      <c r="S230" s="154">
        <v>0</v>
      </c>
      <c r="T230" s="155">
        <f>S230*H230</f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6" t="s">
        <v>205</v>
      </c>
      <c r="AT230" s="156" t="s">
        <v>177</v>
      </c>
      <c r="AU230" s="156" t="s">
        <v>182</v>
      </c>
      <c r="AY230" s="14" t="s">
        <v>175</v>
      </c>
      <c r="BE230" s="157">
        <f>IF(N230="základná",J230,0)</f>
        <v>0</v>
      </c>
      <c r="BF230" s="157">
        <f>IF(N230="znížená",J230,0)</f>
        <v>75.36</v>
      </c>
      <c r="BG230" s="157">
        <f>IF(N230="zákl. prenesená",J230,0)</f>
        <v>0</v>
      </c>
      <c r="BH230" s="157">
        <f>IF(N230="zníž. prenesená",J230,0)</f>
        <v>0</v>
      </c>
      <c r="BI230" s="157">
        <f>IF(N230="nulová",J230,0)</f>
        <v>0</v>
      </c>
      <c r="BJ230" s="14" t="s">
        <v>182</v>
      </c>
      <c r="BK230" s="157">
        <f>ROUND(I230*H230,2)</f>
        <v>75.36</v>
      </c>
      <c r="BL230" s="14" t="s">
        <v>205</v>
      </c>
      <c r="BM230" s="156" t="s">
        <v>474</v>
      </c>
    </row>
    <row r="231" spans="1:65" s="12" customFormat="1" ht="22.8" customHeight="1">
      <c r="B231" s="132"/>
      <c r="D231" s="133" t="s">
        <v>68</v>
      </c>
      <c r="E231" s="142" t="s">
        <v>475</v>
      </c>
      <c r="F231" s="142" t="s">
        <v>476</v>
      </c>
      <c r="J231" s="143">
        <f>BK231</f>
        <v>1921.9</v>
      </c>
      <c r="L231" s="132"/>
      <c r="M231" s="136"/>
      <c r="N231" s="137"/>
      <c r="O231" s="137"/>
      <c r="P231" s="138">
        <f>SUM(P232:P237)</f>
        <v>116.45487100000003</v>
      </c>
      <c r="Q231" s="137"/>
      <c r="R231" s="138">
        <f>SUM(R232:R237)</f>
        <v>0.43999126300000002</v>
      </c>
      <c r="S231" s="137"/>
      <c r="T231" s="139">
        <f>SUM(T232:T237)</f>
        <v>0</v>
      </c>
      <c r="AR231" s="133" t="s">
        <v>182</v>
      </c>
      <c r="AT231" s="140" t="s">
        <v>68</v>
      </c>
      <c r="AU231" s="140" t="s">
        <v>77</v>
      </c>
      <c r="AY231" s="133" t="s">
        <v>175</v>
      </c>
      <c r="BK231" s="141">
        <f>SUM(BK232:BK237)</f>
        <v>1921.9</v>
      </c>
    </row>
    <row r="232" spans="1:65" s="2" customFormat="1" ht="37.799999999999997" customHeight="1">
      <c r="A232" s="26"/>
      <c r="B232" s="144"/>
      <c r="C232" s="145" t="s">
        <v>477</v>
      </c>
      <c r="D232" s="145" t="s">
        <v>177</v>
      </c>
      <c r="E232" s="146" t="s">
        <v>478</v>
      </c>
      <c r="F232" s="147" t="s">
        <v>479</v>
      </c>
      <c r="G232" s="148" t="s">
        <v>314</v>
      </c>
      <c r="H232" s="149">
        <v>29.55</v>
      </c>
      <c r="I232" s="150">
        <v>22.22</v>
      </c>
      <c r="J232" s="150">
        <f t="shared" ref="J232:J237" si="70">ROUND(I232*H232,2)</f>
        <v>656.6</v>
      </c>
      <c r="K232" s="151"/>
      <c r="L232" s="27"/>
      <c r="M232" s="152" t="s">
        <v>1</v>
      </c>
      <c r="N232" s="153" t="s">
        <v>35</v>
      </c>
      <c r="O232" s="154">
        <v>1.46482</v>
      </c>
      <c r="P232" s="154">
        <f t="shared" ref="P232:P237" si="71">O232*H232</f>
        <v>43.285431000000003</v>
      </c>
      <c r="Q232" s="154">
        <v>6.6302599999999998E-3</v>
      </c>
      <c r="R232" s="154">
        <f t="shared" ref="R232:R237" si="72">Q232*H232</f>
        <v>0.195924183</v>
      </c>
      <c r="S232" s="154">
        <v>0</v>
      </c>
      <c r="T232" s="155">
        <f t="shared" ref="T232:T237" si="73">S232*H232</f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6" t="s">
        <v>205</v>
      </c>
      <c r="AT232" s="156" t="s">
        <v>177</v>
      </c>
      <c r="AU232" s="156" t="s">
        <v>182</v>
      </c>
      <c r="AY232" s="14" t="s">
        <v>175</v>
      </c>
      <c r="BE232" s="157">
        <f t="shared" ref="BE232:BE237" si="74">IF(N232="základná",J232,0)</f>
        <v>0</v>
      </c>
      <c r="BF232" s="157">
        <f t="shared" ref="BF232:BF237" si="75">IF(N232="znížená",J232,0)</f>
        <v>656.6</v>
      </c>
      <c r="BG232" s="157">
        <f t="shared" ref="BG232:BG237" si="76">IF(N232="zákl. prenesená",J232,0)</f>
        <v>0</v>
      </c>
      <c r="BH232" s="157">
        <f t="shared" ref="BH232:BH237" si="77">IF(N232="zníž. prenesená",J232,0)</f>
        <v>0</v>
      </c>
      <c r="BI232" s="157">
        <f t="shared" ref="BI232:BI237" si="78">IF(N232="nulová",J232,0)</f>
        <v>0</v>
      </c>
      <c r="BJ232" s="14" t="s">
        <v>182</v>
      </c>
      <c r="BK232" s="157">
        <f t="shared" ref="BK232:BK237" si="79">ROUND(I232*H232,2)</f>
        <v>656.6</v>
      </c>
      <c r="BL232" s="14" t="s">
        <v>205</v>
      </c>
      <c r="BM232" s="156" t="s">
        <v>480</v>
      </c>
    </row>
    <row r="233" spans="1:65" s="2" customFormat="1" ht="24.15" customHeight="1">
      <c r="A233" s="26"/>
      <c r="B233" s="144"/>
      <c r="C233" s="145" t="s">
        <v>329</v>
      </c>
      <c r="D233" s="145" t="s">
        <v>177</v>
      </c>
      <c r="E233" s="146" t="s">
        <v>481</v>
      </c>
      <c r="F233" s="147" t="s">
        <v>482</v>
      </c>
      <c r="G233" s="148" t="s">
        <v>254</v>
      </c>
      <c r="H233" s="149">
        <v>4</v>
      </c>
      <c r="I233" s="150">
        <v>8.57</v>
      </c>
      <c r="J233" s="150">
        <f t="shared" si="70"/>
        <v>34.28</v>
      </c>
      <c r="K233" s="151"/>
      <c r="L233" s="27"/>
      <c r="M233" s="152" t="s">
        <v>1</v>
      </c>
      <c r="N233" s="153" t="s">
        <v>35</v>
      </c>
      <c r="O233" s="154">
        <v>0.59579000000000004</v>
      </c>
      <c r="P233" s="154">
        <f t="shared" si="71"/>
        <v>2.3831600000000002</v>
      </c>
      <c r="Q233" s="154">
        <v>1.7184800000000001E-3</v>
      </c>
      <c r="R233" s="154">
        <f t="shared" si="72"/>
        <v>6.8739200000000004E-3</v>
      </c>
      <c r="S233" s="154">
        <v>0</v>
      </c>
      <c r="T233" s="155">
        <f t="shared" si="73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56" t="s">
        <v>205</v>
      </c>
      <c r="AT233" s="156" t="s">
        <v>177</v>
      </c>
      <c r="AU233" s="156" t="s">
        <v>182</v>
      </c>
      <c r="AY233" s="14" t="s">
        <v>175</v>
      </c>
      <c r="BE233" s="157">
        <f t="shared" si="74"/>
        <v>0</v>
      </c>
      <c r="BF233" s="157">
        <f t="shared" si="75"/>
        <v>34.28</v>
      </c>
      <c r="BG233" s="157">
        <f t="shared" si="76"/>
        <v>0</v>
      </c>
      <c r="BH233" s="157">
        <f t="shared" si="77"/>
        <v>0</v>
      </c>
      <c r="BI233" s="157">
        <f t="shared" si="78"/>
        <v>0</v>
      </c>
      <c r="BJ233" s="14" t="s">
        <v>182</v>
      </c>
      <c r="BK233" s="157">
        <f t="shared" si="79"/>
        <v>34.28</v>
      </c>
      <c r="BL233" s="14" t="s">
        <v>205</v>
      </c>
      <c r="BM233" s="156" t="s">
        <v>483</v>
      </c>
    </row>
    <row r="234" spans="1:65" s="2" customFormat="1" ht="24.15" customHeight="1">
      <c r="A234" s="26"/>
      <c r="B234" s="144"/>
      <c r="C234" s="145" t="s">
        <v>484</v>
      </c>
      <c r="D234" s="145" t="s">
        <v>177</v>
      </c>
      <c r="E234" s="146" t="s">
        <v>485</v>
      </c>
      <c r="F234" s="147" t="s">
        <v>486</v>
      </c>
      <c r="G234" s="148" t="s">
        <v>314</v>
      </c>
      <c r="H234" s="149">
        <v>68</v>
      </c>
      <c r="I234" s="150">
        <v>13.77</v>
      </c>
      <c r="J234" s="150">
        <f t="shared" si="70"/>
        <v>936.36</v>
      </c>
      <c r="K234" s="151"/>
      <c r="L234" s="27"/>
      <c r="M234" s="152" t="s">
        <v>1</v>
      </c>
      <c r="N234" s="153" t="s">
        <v>35</v>
      </c>
      <c r="O234" s="154">
        <v>0.83045000000000002</v>
      </c>
      <c r="P234" s="154">
        <f t="shared" si="71"/>
        <v>56.470600000000005</v>
      </c>
      <c r="Q234" s="154">
        <v>2.84637E-3</v>
      </c>
      <c r="R234" s="154">
        <f t="shared" si="72"/>
        <v>0.19355316</v>
      </c>
      <c r="S234" s="154">
        <v>0</v>
      </c>
      <c r="T234" s="155">
        <f t="shared" si="73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6" t="s">
        <v>205</v>
      </c>
      <c r="AT234" s="156" t="s">
        <v>177</v>
      </c>
      <c r="AU234" s="156" t="s">
        <v>182</v>
      </c>
      <c r="AY234" s="14" t="s">
        <v>175</v>
      </c>
      <c r="BE234" s="157">
        <f t="shared" si="74"/>
        <v>0</v>
      </c>
      <c r="BF234" s="157">
        <f t="shared" si="75"/>
        <v>936.36</v>
      </c>
      <c r="BG234" s="157">
        <f t="shared" si="76"/>
        <v>0</v>
      </c>
      <c r="BH234" s="157">
        <f t="shared" si="77"/>
        <v>0</v>
      </c>
      <c r="BI234" s="157">
        <f t="shared" si="78"/>
        <v>0</v>
      </c>
      <c r="BJ234" s="14" t="s">
        <v>182</v>
      </c>
      <c r="BK234" s="157">
        <f t="shared" si="79"/>
        <v>936.36</v>
      </c>
      <c r="BL234" s="14" t="s">
        <v>205</v>
      </c>
      <c r="BM234" s="156" t="s">
        <v>487</v>
      </c>
    </row>
    <row r="235" spans="1:65" s="2" customFormat="1" ht="24.15" customHeight="1">
      <c r="A235" s="26"/>
      <c r="B235" s="144"/>
      <c r="C235" s="145" t="s">
        <v>332</v>
      </c>
      <c r="D235" s="145" t="s">
        <v>177</v>
      </c>
      <c r="E235" s="146" t="s">
        <v>488</v>
      </c>
      <c r="F235" s="147" t="s">
        <v>489</v>
      </c>
      <c r="G235" s="148" t="s">
        <v>314</v>
      </c>
      <c r="H235" s="149">
        <v>16</v>
      </c>
      <c r="I235" s="150">
        <v>13.12</v>
      </c>
      <c r="J235" s="150">
        <f t="shared" si="70"/>
        <v>209.92</v>
      </c>
      <c r="K235" s="151"/>
      <c r="L235" s="27"/>
      <c r="M235" s="152" t="s">
        <v>1</v>
      </c>
      <c r="N235" s="153" t="s">
        <v>35</v>
      </c>
      <c r="O235" s="154">
        <v>0.66042000000000001</v>
      </c>
      <c r="P235" s="154">
        <f t="shared" si="71"/>
        <v>10.56672</v>
      </c>
      <c r="Q235" s="154">
        <v>2.4424999999999998E-3</v>
      </c>
      <c r="R235" s="154">
        <f t="shared" si="72"/>
        <v>3.9079999999999997E-2</v>
      </c>
      <c r="S235" s="154">
        <v>0</v>
      </c>
      <c r="T235" s="155">
        <f t="shared" si="73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6" t="s">
        <v>205</v>
      </c>
      <c r="AT235" s="156" t="s">
        <v>177</v>
      </c>
      <c r="AU235" s="156" t="s">
        <v>182</v>
      </c>
      <c r="AY235" s="14" t="s">
        <v>175</v>
      </c>
      <c r="BE235" s="157">
        <f t="shared" si="74"/>
        <v>0</v>
      </c>
      <c r="BF235" s="157">
        <f t="shared" si="75"/>
        <v>209.92</v>
      </c>
      <c r="BG235" s="157">
        <f t="shared" si="76"/>
        <v>0</v>
      </c>
      <c r="BH235" s="157">
        <f t="shared" si="77"/>
        <v>0</v>
      </c>
      <c r="BI235" s="157">
        <f t="shared" si="78"/>
        <v>0</v>
      </c>
      <c r="BJ235" s="14" t="s">
        <v>182</v>
      </c>
      <c r="BK235" s="157">
        <f t="shared" si="79"/>
        <v>209.92</v>
      </c>
      <c r="BL235" s="14" t="s">
        <v>205</v>
      </c>
      <c r="BM235" s="156" t="s">
        <v>490</v>
      </c>
    </row>
    <row r="236" spans="1:65" s="2" customFormat="1" ht="24.15" customHeight="1">
      <c r="A236" s="26"/>
      <c r="B236" s="144"/>
      <c r="C236" s="145" t="s">
        <v>491</v>
      </c>
      <c r="D236" s="145" t="s">
        <v>177</v>
      </c>
      <c r="E236" s="146" t="s">
        <v>492</v>
      </c>
      <c r="F236" s="147" t="s">
        <v>493</v>
      </c>
      <c r="G236" s="148" t="s">
        <v>254</v>
      </c>
      <c r="H236" s="149">
        <v>4</v>
      </c>
      <c r="I236" s="150">
        <v>18.71</v>
      </c>
      <c r="J236" s="150">
        <f t="shared" si="70"/>
        <v>74.84</v>
      </c>
      <c r="K236" s="151"/>
      <c r="L236" s="27"/>
      <c r="M236" s="152" t="s">
        <v>1</v>
      </c>
      <c r="N236" s="153" t="s">
        <v>35</v>
      </c>
      <c r="O236" s="154">
        <v>0.65612000000000004</v>
      </c>
      <c r="P236" s="154">
        <f t="shared" si="71"/>
        <v>2.6244800000000001</v>
      </c>
      <c r="Q236" s="154">
        <v>1.14E-3</v>
      </c>
      <c r="R236" s="154">
        <f t="shared" si="72"/>
        <v>4.5599999999999998E-3</v>
      </c>
      <c r="S236" s="154">
        <v>0</v>
      </c>
      <c r="T236" s="155">
        <f t="shared" si="73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56" t="s">
        <v>205</v>
      </c>
      <c r="AT236" s="156" t="s">
        <v>177</v>
      </c>
      <c r="AU236" s="156" t="s">
        <v>182</v>
      </c>
      <c r="AY236" s="14" t="s">
        <v>175</v>
      </c>
      <c r="BE236" s="157">
        <f t="shared" si="74"/>
        <v>0</v>
      </c>
      <c r="BF236" s="157">
        <f t="shared" si="75"/>
        <v>74.84</v>
      </c>
      <c r="BG236" s="157">
        <f t="shared" si="76"/>
        <v>0</v>
      </c>
      <c r="BH236" s="157">
        <f t="shared" si="77"/>
        <v>0</v>
      </c>
      <c r="BI236" s="157">
        <f t="shared" si="78"/>
        <v>0</v>
      </c>
      <c r="BJ236" s="14" t="s">
        <v>182</v>
      </c>
      <c r="BK236" s="157">
        <f t="shared" si="79"/>
        <v>74.84</v>
      </c>
      <c r="BL236" s="14" t="s">
        <v>205</v>
      </c>
      <c r="BM236" s="156" t="s">
        <v>494</v>
      </c>
    </row>
    <row r="237" spans="1:65" s="2" customFormat="1" ht="24.15" customHeight="1">
      <c r="A237" s="26"/>
      <c r="B237" s="144"/>
      <c r="C237" s="145" t="s">
        <v>336</v>
      </c>
      <c r="D237" s="145" t="s">
        <v>177</v>
      </c>
      <c r="E237" s="146" t="s">
        <v>495</v>
      </c>
      <c r="F237" s="147" t="s">
        <v>496</v>
      </c>
      <c r="G237" s="148" t="s">
        <v>209</v>
      </c>
      <c r="H237" s="149">
        <v>0.251</v>
      </c>
      <c r="I237" s="150">
        <v>39.43</v>
      </c>
      <c r="J237" s="150">
        <f t="shared" si="70"/>
        <v>9.9</v>
      </c>
      <c r="K237" s="151"/>
      <c r="L237" s="27"/>
      <c r="M237" s="152" t="s">
        <v>1</v>
      </c>
      <c r="N237" s="153" t="s">
        <v>35</v>
      </c>
      <c r="O237" s="154">
        <v>4.4800000000000004</v>
      </c>
      <c r="P237" s="154">
        <f t="shared" si="71"/>
        <v>1.1244800000000001</v>
      </c>
      <c r="Q237" s="154">
        <v>0</v>
      </c>
      <c r="R237" s="154">
        <f t="shared" si="72"/>
        <v>0</v>
      </c>
      <c r="S237" s="154">
        <v>0</v>
      </c>
      <c r="T237" s="155">
        <f t="shared" si="73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6" t="s">
        <v>205</v>
      </c>
      <c r="AT237" s="156" t="s">
        <v>177</v>
      </c>
      <c r="AU237" s="156" t="s">
        <v>182</v>
      </c>
      <c r="AY237" s="14" t="s">
        <v>175</v>
      </c>
      <c r="BE237" s="157">
        <f t="shared" si="74"/>
        <v>0</v>
      </c>
      <c r="BF237" s="157">
        <f t="shared" si="75"/>
        <v>9.9</v>
      </c>
      <c r="BG237" s="157">
        <f t="shared" si="76"/>
        <v>0</v>
      </c>
      <c r="BH237" s="157">
        <f t="shared" si="77"/>
        <v>0</v>
      </c>
      <c r="BI237" s="157">
        <f t="shared" si="78"/>
        <v>0</v>
      </c>
      <c r="BJ237" s="14" t="s">
        <v>182</v>
      </c>
      <c r="BK237" s="157">
        <f t="shared" si="79"/>
        <v>9.9</v>
      </c>
      <c r="BL237" s="14" t="s">
        <v>205</v>
      </c>
      <c r="BM237" s="156" t="s">
        <v>497</v>
      </c>
    </row>
    <row r="238" spans="1:65" s="12" customFormat="1" ht="22.8" customHeight="1">
      <c r="B238" s="132"/>
      <c r="D238" s="133" t="s">
        <v>68</v>
      </c>
      <c r="E238" s="142" t="s">
        <v>498</v>
      </c>
      <c r="F238" s="142" t="s">
        <v>499</v>
      </c>
      <c r="J238" s="143">
        <f>BK238</f>
        <v>7237.73</v>
      </c>
      <c r="L238" s="132"/>
      <c r="M238" s="136"/>
      <c r="N238" s="137"/>
      <c r="O238" s="137"/>
      <c r="P238" s="138">
        <f>SUM(P239:P250)</f>
        <v>46.673649999999995</v>
      </c>
      <c r="Q238" s="137"/>
      <c r="R238" s="138">
        <f>SUM(R239:R250)</f>
        <v>27.432180000000006</v>
      </c>
      <c r="S238" s="137"/>
      <c r="T238" s="139">
        <f>SUM(T239:T250)</f>
        <v>0</v>
      </c>
      <c r="AR238" s="133" t="s">
        <v>182</v>
      </c>
      <c r="AT238" s="140" t="s">
        <v>68</v>
      </c>
      <c r="AU238" s="140" t="s">
        <v>77</v>
      </c>
      <c r="AY238" s="133" t="s">
        <v>175</v>
      </c>
      <c r="BK238" s="141">
        <f>SUM(BK239:BK250)</f>
        <v>7237.73</v>
      </c>
    </row>
    <row r="239" spans="1:65" s="2" customFormat="1" ht="24.15" customHeight="1">
      <c r="A239" s="26"/>
      <c r="B239" s="144"/>
      <c r="C239" s="145" t="s">
        <v>500</v>
      </c>
      <c r="D239" s="145" t="s">
        <v>177</v>
      </c>
      <c r="E239" s="146" t="s">
        <v>501</v>
      </c>
      <c r="F239" s="147" t="s">
        <v>502</v>
      </c>
      <c r="G239" s="148" t="s">
        <v>254</v>
      </c>
      <c r="H239" s="149">
        <v>3</v>
      </c>
      <c r="I239" s="150">
        <v>17.95</v>
      </c>
      <c r="J239" s="150">
        <f t="shared" ref="J239:J250" si="80">ROUND(I239*H239,2)</f>
        <v>53.85</v>
      </c>
      <c r="K239" s="151"/>
      <c r="L239" s="27"/>
      <c r="M239" s="152" t="s">
        <v>1</v>
      </c>
      <c r="N239" s="153" t="s">
        <v>35</v>
      </c>
      <c r="O239" s="154">
        <v>1.3286500000000001</v>
      </c>
      <c r="P239" s="154">
        <f t="shared" ref="P239:P250" si="81">O239*H239</f>
        <v>3.9859500000000003</v>
      </c>
      <c r="Q239" s="154">
        <v>1.1999999999999999E-3</v>
      </c>
      <c r="R239" s="154">
        <f t="shared" ref="R239:R250" si="82">Q239*H239</f>
        <v>3.5999999999999999E-3</v>
      </c>
      <c r="S239" s="154">
        <v>0</v>
      </c>
      <c r="T239" s="155">
        <f t="shared" ref="T239:T250" si="83">S239*H239</f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6" t="s">
        <v>205</v>
      </c>
      <c r="AT239" s="156" t="s">
        <v>177</v>
      </c>
      <c r="AU239" s="156" t="s">
        <v>182</v>
      </c>
      <c r="AY239" s="14" t="s">
        <v>175</v>
      </c>
      <c r="BE239" s="157">
        <f t="shared" ref="BE239:BE250" si="84">IF(N239="základná",J239,0)</f>
        <v>0</v>
      </c>
      <c r="BF239" s="157">
        <f t="shared" ref="BF239:BF250" si="85">IF(N239="znížená",J239,0)</f>
        <v>53.85</v>
      </c>
      <c r="BG239" s="157">
        <f t="shared" ref="BG239:BG250" si="86">IF(N239="zákl. prenesená",J239,0)</f>
        <v>0</v>
      </c>
      <c r="BH239" s="157">
        <f t="shared" ref="BH239:BH250" si="87">IF(N239="zníž. prenesená",J239,0)</f>
        <v>0</v>
      </c>
      <c r="BI239" s="157">
        <f t="shared" ref="BI239:BI250" si="88">IF(N239="nulová",J239,0)</f>
        <v>0</v>
      </c>
      <c r="BJ239" s="14" t="s">
        <v>182</v>
      </c>
      <c r="BK239" s="157">
        <f t="shared" ref="BK239:BK250" si="89">ROUND(I239*H239,2)</f>
        <v>53.85</v>
      </c>
      <c r="BL239" s="14" t="s">
        <v>205</v>
      </c>
      <c r="BM239" s="156" t="s">
        <v>503</v>
      </c>
    </row>
    <row r="240" spans="1:65" s="2" customFormat="1" ht="24.15" customHeight="1">
      <c r="A240" s="26"/>
      <c r="B240" s="144"/>
      <c r="C240" s="158" t="s">
        <v>339</v>
      </c>
      <c r="D240" s="158" t="s">
        <v>285</v>
      </c>
      <c r="E240" s="159" t="s">
        <v>504</v>
      </c>
      <c r="F240" s="160" t="s">
        <v>505</v>
      </c>
      <c r="G240" s="161" t="s">
        <v>254</v>
      </c>
      <c r="H240" s="162">
        <v>3</v>
      </c>
      <c r="I240" s="163">
        <v>464.24</v>
      </c>
      <c r="J240" s="163">
        <f t="shared" si="80"/>
        <v>1392.72</v>
      </c>
      <c r="K240" s="164"/>
      <c r="L240" s="165"/>
      <c r="M240" s="166" t="s">
        <v>1</v>
      </c>
      <c r="N240" s="167" t="s">
        <v>35</v>
      </c>
      <c r="O240" s="154">
        <v>0</v>
      </c>
      <c r="P240" s="154">
        <f t="shared" si="81"/>
        <v>0</v>
      </c>
      <c r="Q240" s="154">
        <v>3.7999999999999999E-2</v>
      </c>
      <c r="R240" s="154">
        <f t="shared" si="82"/>
        <v>0.11399999999999999</v>
      </c>
      <c r="S240" s="154">
        <v>0</v>
      </c>
      <c r="T240" s="155">
        <f t="shared" si="83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6" t="s">
        <v>235</v>
      </c>
      <c r="AT240" s="156" t="s">
        <v>285</v>
      </c>
      <c r="AU240" s="156" t="s">
        <v>182</v>
      </c>
      <c r="AY240" s="14" t="s">
        <v>175</v>
      </c>
      <c r="BE240" s="157">
        <f t="shared" si="84"/>
        <v>0</v>
      </c>
      <c r="BF240" s="157">
        <f t="shared" si="85"/>
        <v>1392.72</v>
      </c>
      <c r="BG240" s="157">
        <f t="shared" si="86"/>
        <v>0</v>
      </c>
      <c r="BH240" s="157">
        <f t="shared" si="87"/>
        <v>0</v>
      </c>
      <c r="BI240" s="157">
        <f t="shared" si="88"/>
        <v>0</v>
      </c>
      <c r="BJ240" s="14" t="s">
        <v>182</v>
      </c>
      <c r="BK240" s="157">
        <f t="shared" si="89"/>
        <v>1392.72</v>
      </c>
      <c r="BL240" s="14" t="s">
        <v>205</v>
      </c>
      <c r="BM240" s="156" t="s">
        <v>506</v>
      </c>
    </row>
    <row r="241" spans="1:65" s="2" customFormat="1" ht="16.5" customHeight="1">
      <c r="A241" s="26"/>
      <c r="B241" s="144"/>
      <c r="C241" s="145" t="s">
        <v>507</v>
      </c>
      <c r="D241" s="145" t="s">
        <v>177</v>
      </c>
      <c r="E241" s="146" t="s">
        <v>508</v>
      </c>
      <c r="F241" s="147" t="s">
        <v>509</v>
      </c>
      <c r="G241" s="148" t="s">
        <v>254</v>
      </c>
      <c r="H241" s="149">
        <v>10</v>
      </c>
      <c r="I241" s="150">
        <v>11.72</v>
      </c>
      <c r="J241" s="150">
        <f t="shared" si="80"/>
        <v>117.2</v>
      </c>
      <c r="K241" s="151"/>
      <c r="L241" s="27"/>
      <c r="M241" s="152" t="s">
        <v>1</v>
      </c>
      <c r="N241" s="153" t="s">
        <v>35</v>
      </c>
      <c r="O241" s="154">
        <v>1.2250099999999999</v>
      </c>
      <c r="P241" s="154">
        <f t="shared" si="81"/>
        <v>12.2501</v>
      </c>
      <c r="Q241" s="154">
        <v>0</v>
      </c>
      <c r="R241" s="154">
        <f t="shared" si="82"/>
        <v>0</v>
      </c>
      <c r="S241" s="154">
        <v>0</v>
      </c>
      <c r="T241" s="155">
        <f t="shared" si="83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6" t="s">
        <v>205</v>
      </c>
      <c r="AT241" s="156" t="s">
        <v>177</v>
      </c>
      <c r="AU241" s="156" t="s">
        <v>182</v>
      </c>
      <c r="AY241" s="14" t="s">
        <v>175</v>
      </c>
      <c r="BE241" s="157">
        <f t="shared" si="84"/>
        <v>0</v>
      </c>
      <c r="BF241" s="157">
        <f t="shared" si="85"/>
        <v>117.2</v>
      </c>
      <c r="BG241" s="157">
        <f t="shared" si="86"/>
        <v>0</v>
      </c>
      <c r="BH241" s="157">
        <f t="shared" si="87"/>
        <v>0</v>
      </c>
      <c r="BI241" s="157">
        <f t="shared" si="88"/>
        <v>0</v>
      </c>
      <c r="BJ241" s="14" t="s">
        <v>182</v>
      </c>
      <c r="BK241" s="157">
        <f t="shared" si="89"/>
        <v>117.2</v>
      </c>
      <c r="BL241" s="14" t="s">
        <v>205</v>
      </c>
      <c r="BM241" s="156" t="s">
        <v>510</v>
      </c>
    </row>
    <row r="242" spans="1:65" s="2" customFormat="1" ht="24.15" customHeight="1">
      <c r="A242" s="26"/>
      <c r="B242" s="144"/>
      <c r="C242" s="145" t="s">
        <v>343</v>
      </c>
      <c r="D242" s="145" t="s">
        <v>177</v>
      </c>
      <c r="E242" s="146" t="s">
        <v>511</v>
      </c>
      <c r="F242" s="147" t="s">
        <v>512</v>
      </c>
      <c r="G242" s="148" t="s">
        <v>513</v>
      </c>
      <c r="H242" s="149">
        <v>10</v>
      </c>
      <c r="I242" s="150">
        <v>33.14</v>
      </c>
      <c r="J242" s="150">
        <f t="shared" si="80"/>
        <v>331.4</v>
      </c>
      <c r="K242" s="151"/>
      <c r="L242" s="27"/>
      <c r="M242" s="152" t="s">
        <v>1</v>
      </c>
      <c r="N242" s="153" t="s">
        <v>35</v>
      </c>
      <c r="O242" s="154">
        <v>3.0437599999999998</v>
      </c>
      <c r="P242" s="154">
        <f t="shared" si="81"/>
        <v>30.437599999999996</v>
      </c>
      <c r="Q242" s="154">
        <v>4.5399999999999998E-4</v>
      </c>
      <c r="R242" s="154">
        <f t="shared" si="82"/>
        <v>4.5399999999999998E-3</v>
      </c>
      <c r="S242" s="154">
        <v>0</v>
      </c>
      <c r="T242" s="155">
        <f t="shared" si="83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56" t="s">
        <v>205</v>
      </c>
      <c r="AT242" s="156" t="s">
        <v>177</v>
      </c>
      <c r="AU242" s="156" t="s">
        <v>182</v>
      </c>
      <c r="AY242" s="14" t="s">
        <v>175</v>
      </c>
      <c r="BE242" s="157">
        <f t="shared" si="84"/>
        <v>0</v>
      </c>
      <c r="BF242" s="157">
        <f t="shared" si="85"/>
        <v>331.4</v>
      </c>
      <c r="BG242" s="157">
        <f t="shared" si="86"/>
        <v>0</v>
      </c>
      <c r="BH242" s="157">
        <f t="shared" si="87"/>
        <v>0</v>
      </c>
      <c r="BI242" s="157">
        <f t="shared" si="88"/>
        <v>0</v>
      </c>
      <c r="BJ242" s="14" t="s">
        <v>182</v>
      </c>
      <c r="BK242" s="157">
        <f t="shared" si="89"/>
        <v>331.4</v>
      </c>
      <c r="BL242" s="14" t="s">
        <v>205</v>
      </c>
      <c r="BM242" s="156" t="s">
        <v>514</v>
      </c>
    </row>
    <row r="243" spans="1:65" s="2" customFormat="1" ht="24.15" customHeight="1">
      <c r="A243" s="26"/>
      <c r="B243" s="144"/>
      <c r="C243" s="158" t="s">
        <v>515</v>
      </c>
      <c r="D243" s="158" t="s">
        <v>285</v>
      </c>
      <c r="E243" s="159" t="s">
        <v>516</v>
      </c>
      <c r="F243" s="160" t="s">
        <v>517</v>
      </c>
      <c r="G243" s="161" t="s">
        <v>513</v>
      </c>
      <c r="H243" s="162">
        <v>10</v>
      </c>
      <c r="I243" s="163">
        <v>89.76</v>
      </c>
      <c r="J243" s="163">
        <f t="shared" si="80"/>
        <v>897.6</v>
      </c>
      <c r="K243" s="164"/>
      <c r="L243" s="165"/>
      <c r="M243" s="166" t="s">
        <v>1</v>
      </c>
      <c r="N243" s="167" t="s">
        <v>35</v>
      </c>
      <c r="O243" s="154">
        <v>0</v>
      </c>
      <c r="P243" s="154">
        <f t="shared" si="81"/>
        <v>0</v>
      </c>
      <c r="Q243" s="154">
        <v>2.6280000000000001</v>
      </c>
      <c r="R243" s="154">
        <f t="shared" si="82"/>
        <v>26.28</v>
      </c>
      <c r="S243" s="154">
        <v>0</v>
      </c>
      <c r="T243" s="155">
        <f t="shared" si="83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6" t="s">
        <v>235</v>
      </c>
      <c r="AT243" s="156" t="s">
        <v>285</v>
      </c>
      <c r="AU243" s="156" t="s">
        <v>182</v>
      </c>
      <c r="AY243" s="14" t="s">
        <v>175</v>
      </c>
      <c r="BE243" s="157">
        <f t="shared" si="84"/>
        <v>0</v>
      </c>
      <c r="BF243" s="157">
        <f t="shared" si="85"/>
        <v>897.6</v>
      </c>
      <c r="BG243" s="157">
        <f t="shared" si="86"/>
        <v>0</v>
      </c>
      <c r="BH243" s="157">
        <f t="shared" si="87"/>
        <v>0</v>
      </c>
      <c r="BI243" s="157">
        <f t="shared" si="88"/>
        <v>0</v>
      </c>
      <c r="BJ243" s="14" t="s">
        <v>182</v>
      </c>
      <c r="BK243" s="157">
        <f t="shared" si="89"/>
        <v>897.6</v>
      </c>
      <c r="BL243" s="14" t="s">
        <v>205</v>
      </c>
      <c r="BM243" s="156" t="s">
        <v>518</v>
      </c>
    </row>
    <row r="244" spans="1:65" s="2" customFormat="1" ht="24.15" customHeight="1">
      <c r="A244" s="26"/>
      <c r="B244" s="144"/>
      <c r="C244" s="158" t="s">
        <v>347</v>
      </c>
      <c r="D244" s="158" t="s">
        <v>285</v>
      </c>
      <c r="E244" s="159" t="s">
        <v>519</v>
      </c>
      <c r="F244" s="160" t="s">
        <v>520</v>
      </c>
      <c r="G244" s="161" t="s">
        <v>513</v>
      </c>
      <c r="H244" s="162">
        <v>10</v>
      </c>
      <c r="I244" s="163">
        <v>56.35</v>
      </c>
      <c r="J244" s="163">
        <f t="shared" si="80"/>
        <v>563.5</v>
      </c>
      <c r="K244" s="164"/>
      <c r="L244" s="165"/>
      <c r="M244" s="166" t="s">
        <v>1</v>
      </c>
      <c r="N244" s="167" t="s">
        <v>35</v>
      </c>
      <c r="O244" s="154">
        <v>0</v>
      </c>
      <c r="P244" s="154">
        <f t="shared" si="81"/>
        <v>0</v>
      </c>
      <c r="Q244" s="154">
        <v>2.5000000000000001E-2</v>
      </c>
      <c r="R244" s="154">
        <f t="shared" si="82"/>
        <v>0.25</v>
      </c>
      <c r="S244" s="154">
        <v>0</v>
      </c>
      <c r="T244" s="155">
        <f t="shared" si="83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56" t="s">
        <v>235</v>
      </c>
      <c r="AT244" s="156" t="s">
        <v>285</v>
      </c>
      <c r="AU244" s="156" t="s">
        <v>182</v>
      </c>
      <c r="AY244" s="14" t="s">
        <v>175</v>
      </c>
      <c r="BE244" s="157">
        <f t="shared" si="84"/>
        <v>0</v>
      </c>
      <c r="BF244" s="157">
        <f t="shared" si="85"/>
        <v>563.5</v>
      </c>
      <c r="BG244" s="157">
        <f t="shared" si="86"/>
        <v>0</v>
      </c>
      <c r="BH244" s="157">
        <f t="shared" si="87"/>
        <v>0</v>
      </c>
      <c r="BI244" s="157">
        <f t="shared" si="88"/>
        <v>0</v>
      </c>
      <c r="BJ244" s="14" t="s">
        <v>182</v>
      </c>
      <c r="BK244" s="157">
        <f t="shared" si="89"/>
        <v>563.5</v>
      </c>
      <c r="BL244" s="14" t="s">
        <v>205</v>
      </c>
      <c r="BM244" s="156" t="s">
        <v>521</v>
      </c>
    </row>
    <row r="245" spans="1:65" s="2" customFormat="1" ht="16.5" customHeight="1">
      <c r="A245" s="26"/>
      <c r="B245" s="144"/>
      <c r="C245" s="145" t="s">
        <v>522</v>
      </c>
      <c r="D245" s="145" t="s">
        <v>177</v>
      </c>
      <c r="E245" s="146" t="s">
        <v>523</v>
      </c>
      <c r="F245" s="147" t="s">
        <v>524</v>
      </c>
      <c r="G245" s="148" t="s">
        <v>231</v>
      </c>
      <c r="H245" s="149">
        <v>24.33</v>
      </c>
      <c r="I245" s="150">
        <v>17.28</v>
      </c>
      <c r="J245" s="150">
        <f t="shared" si="80"/>
        <v>420.42</v>
      </c>
      <c r="K245" s="151"/>
      <c r="L245" s="27"/>
      <c r="M245" s="152" t="s">
        <v>1</v>
      </c>
      <c r="N245" s="153" t="s">
        <v>35</v>
      </c>
      <c r="O245" s="154">
        <v>0</v>
      </c>
      <c r="P245" s="154">
        <f t="shared" si="81"/>
        <v>0</v>
      </c>
      <c r="Q245" s="154">
        <v>1.8002466091245401E-4</v>
      </c>
      <c r="R245" s="154">
        <f t="shared" si="82"/>
        <v>4.3800000000000054E-3</v>
      </c>
      <c r="S245" s="154">
        <v>0</v>
      </c>
      <c r="T245" s="155">
        <f t="shared" si="83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56" t="s">
        <v>205</v>
      </c>
      <c r="AT245" s="156" t="s">
        <v>177</v>
      </c>
      <c r="AU245" s="156" t="s">
        <v>182</v>
      </c>
      <c r="AY245" s="14" t="s">
        <v>175</v>
      </c>
      <c r="BE245" s="157">
        <f t="shared" si="84"/>
        <v>0</v>
      </c>
      <c r="BF245" s="157">
        <f t="shared" si="85"/>
        <v>420.42</v>
      </c>
      <c r="BG245" s="157">
        <f t="shared" si="86"/>
        <v>0</v>
      </c>
      <c r="BH245" s="157">
        <f t="shared" si="87"/>
        <v>0</v>
      </c>
      <c r="BI245" s="157">
        <f t="shared" si="88"/>
        <v>0</v>
      </c>
      <c r="BJ245" s="14" t="s">
        <v>182</v>
      </c>
      <c r="BK245" s="157">
        <f t="shared" si="89"/>
        <v>420.42</v>
      </c>
      <c r="BL245" s="14" t="s">
        <v>205</v>
      </c>
      <c r="BM245" s="156" t="s">
        <v>525</v>
      </c>
    </row>
    <row r="246" spans="1:65" s="2" customFormat="1" ht="37.799999999999997" customHeight="1">
      <c r="A246" s="26"/>
      <c r="B246" s="144"/>
      <c r="C246" s="158" t="s">
        <v>351</v>
      </c>
      <c r="D246" s="158" t="s">
        <v>285</v>
      </c>
      <c r="E246" s="159" t="s">
        <v>526</v>
      </c>
      <c r="F246" s="160" t="s">
        <v>527</v>
      </c>
      <c r="G246" s="161" t="s">
        <v>254</v>
      </c>
      <c r="H246" s="162">
        <v>2</v>
      </c>
      <c r="I246" s="163">
        <v>97.84</v>
      </c>
      <c r="J246" s="163">
        <f t="shared" si="80"/>
        <v>195.68</v>
      </c>
      <c r="K246" s="164"/>
      <c r="L246" s="165"/>
      <c r="M246" s="166" t="s">
        <v>1</v>
      </c>
      <c r="N246" s="167" t="s">
        <v>35</v>
      </c>
      <c r="O246" s="154">
        <v>0</v>
      </c>
      <c r="P246" s="154">
        <f t="shared" si="81"/>
        <v>0</v>
      </c>
      <c r="Q246" s="154">
        <v>6.6000000000000003E-2</v>
      </c>
      <c r="R246" s="154">
        <f t="shared" si="82"/>
        <v>0.13200000000000001</v>
      </c>
      <c r="S246" s="154">
        <v>0</v>
      </c>
      <c r="T246" s="155">
        <f t="shared" si="83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56" t="s">
        <v>235</v>
      </c>
      <c r="AT246" s="156" t="s">
        <v>285</v>
      </c>
      <c r="AU246" s="156" t="s">
        <v>182</v>
      </c>
      <c r="AY246" s="14" t="s">
        <v>175</v>
      </c>
      <c r="BE246" s="157">
        <f t="shared" si="84"/>
        <v>0</v>
      </c>
      <c r="BF246" s="157">
        <f t="shared" si="85"/>
        <v>195.68</v>
      </c>
      <c r="BG246" s="157">
        <f t="shared" si="86"/>
        <v>0</v>
      </c>
      <c r="BH246" s="157">
        <f t="shared" si="87"/>
        <v>0</v>
      </c>
      <c r="BI246" s="157">
        <f t="shared" si="88"/>
        <v>0</v>
      </c>
      <c r="BJ246" s="14" t="s">
        <v>182</v>
      </c>
      <c r="BK246" s="157">
        <f t="shared" si="89"/>
        <v>195.68</v>
      </c>
      <c r="BL246" s="14" t="s">
        <v>205</v>
      </c>
      <c r="BM246" s="156" t="s">
        <v>528</v>
      </c>
    </row>
    <row r="247" spans="1:65" s="2" customFormat="1" ht="37.799999999999997" customHeight="1">
      <c r="A247" s="26"/>
      <c r="B247" s="144"/>
      <c r="C247" s="158" t="s">
        <v>529</v>
      </c>
      <c r="D247" s="158" t="s">
        <v>285</v>
      </c>
      <c r="E247" s="159" t="s">
        <v>530</v>
      </c>
      <c r="F247" s="160" t="s">
        <v>531</v>
      </c>
      <c r="G247" s="161" t="s">
        <v>254</v>
      </c>
      <c r="H247" s="162">
        <v>3</v>
      </c>
      <c r="I247" s="163">
        <v>309.77999999999997</v>
      </c>
      <c r="J247" s="163">
        <f t="shared" si="80"/>
        <v>929.34</v>
      </c>
      <c r="K247" s="164"/>
      <c r="L247" s="165"/>
      <c r="M247" s="166" t="s">
        <v>1</v>
      </c>
      <c r="N247" s="167" t="s">
        <v>35</v>
      </c>
      <c r="O247" s="154">
        <v>0</v>
      </c>
      <c r="P247" s="154">
        <f t="shared" si="81"/>
        <v>0</v>
      </c>
      <c r="Q247" s="154">
        <v>0.11</v>
      </c>
      <c r="R247" s="154">
        <f t="shared" si="82"/>
        <v>0.33</v>
      </c>
      <c r="S247" s="154">
        <v>0</v>
      </c>
      <c r="T247" s="155">
        <f t="shared" si="83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56" t="s">
        <v>235</v>
      </c>
      <c r="AT247" s="156" t="s">
        <v>285</v>
      </c>
      <c r="AU247" s="156" t="s">
        <v>182</v>
      </c>
      <c r="AY247" s="14" t="s">
        <v>175</v>
      </c>
      <c r="BE247" s="157">
        <f t="shared" si="84"/>
        <v>0</v>
      </c>
      <c r="BF247" s="157">
        <f t="shared" si="85"/>
        <v>929.34</v>
      </c>
      <c r="BG247" s="157">
        <f t="shared" si="86"/>
        <v>0</v>
      </c>
      <c r="BH247" s="157">
        <f t="shared" si="87"/>
        <v>0</v>
      </c>
      <c r="BI247" s="157">
        <f t="shared" si="88"/>
        <v>0</v>
      </c>
      <c r="BJ247" s="14" t="s">
        <v>182</v>
      </c>
      <c r="BK247" s="157">
        <f t="shared" si="89"/>
        <v>929.34</v>
      </c>
      <c r="BL247" s="14" t="s">
        <v>205</v>
      </c>
      <c r="BM247" s="156" t="s">
        <v>532</v>
      </c>
    </row>
    <row r="248" spans="1:65" s="2" customFormat="1" ht="37.799999999999997" customHeight="1">
      <c r="A248" s="26"/>
      <c r="B248" s="144"/>
      <c r="C248" s="158" t="s">
        <v>354</v>
      </c>
      <c r="D248" s="158" t="s">
        <v>285</v>
      </c>
      <c r="E248" s="159" t="s">
        <v>533</v>
      </c>
      <c r="F248" s="160" t="s">
        <v>534</v>
      </c>
      <c r="G248" s="161" t="s">
        <v>254</v>
      </c>
      <c r="H248" s="162">
        <v>6</v>
      </c>
      <c r="I248" s="163">
        <v>259.68</v>
      </c>
      <c r="J248" s="163">
        <f t="shared" si="80"/>
        <v>1558.08</v>
      </c>
      <c r="K248" s="164"/>
      <c r="L248" s="165"/>
      <c r="M248" s="166" t="s">
        <v>1</v>
      </c>
      <c r="N248" s="167" t="s">
        <v>35</v>
      </c>
      <c r="O248" s="154">
        <v>0</v>
      </c>
      <c r="P248" s="154">
        <f t="shared" si="81"/>
        <v>0</v>
      </c>
      <c r="Q248" s="154">
        <v>5.1999999999999998E-2</v>
      </c>
      <c r="R248" s="154">
        <f t="shared" si="82"/>
        <v>0.312</v>
      </c>
      <c r="S248" s="154">
        <v>0</v>
      </c>
      <c r="T248" s="155">
        <f t="shared" si="83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56" t="s">
        <v>235</v>
      </c>
      <c r="AT248" s="156" t="s">
        <v>285</v>
      </c>
      <c r="AU248" s="156" t="s">
        <v>182</v>
      </c>
      <c r="AY248" s="14" t="s">
        <v>175</v>
      </c>
      <c r="BE248" s="157">
        <f t="shared" si="84"/>
        <v>0</v>
      </c>
      <c r="BF248" s="157">
        <f t="shared" si="85"/>
        <v>1558.08</v>
      </c>
      <c r="BG248" s="157">
        <f t="shared" si="86"/>
        <v>0</v>
      </c>
      <c r="BH248" s="157">
        <f t="shared" si="87"/>
        <v>0</v>
      </c>
      <c r="BI248" s="157">
        <f t="shared" si="88"/>
        <v>0</v>
      </c>
      <c r="BJ248" s="14" t="s">
        <v>182</v>
      </c>
      <c r="BK248" s="157">
        <f t="shared" si="89"/>
        <v>1558.08</v>
      </c>
      <c r="BL248" s="14" t="s">
        <v>205</v>
      </c>
      <c r="BM248" s="156" t="s">
        <v>535</v>
      </c>
    </row>
    <row r="249" spans="1:65" s="2" customFormat="1" ht="21.75" customHeight="1">
      <c r="A249" s="26"/>
      <c r="B249" s="144"/>
      <c r="C249" s="145" t="s">
        <v>536</v>
      </c>
      <c r="D249" s="145" t="s">
        <v>177</v>
      </c>
      <c r="E249" s="146" t="s">
        <v>537</v>
      </c>
      <c r="F249" s="147" t="s">
        <v>538</v>
      </c>
      <c r="G249" s="148" t="s">
        <v>231</v>
      </c>
      <c r="H249" s="149">
        <v>3.96</v>
      </c>
      <c r="I249" s="150">
        <v>19.559999999999999</v>
      </c>
      <c r="J249" s="150">
        <f t="shared" si="80"/>
        <v>77.459999999999994</v>
      </c>
      <c r="K249" s="151"/>
      <c r="L249" s="27"/>
      <c r="M249" s="152" t="s">
        <v>1</v>
      </c>
      <c r="N249" s="153" t="s">
        <v>35</v>
      </c>
      <c r="O249" s="154">
        <v>0</v>
      </c>
      <c r="P249" s="154">
        <f t="shared" si="81"/>
        <v>0</v>
      </c>
      <c r="Q249" s="154">
        <v>4.19191919191919E-4</v>
      </c>
      <c r="R249" s="154">
        <f t="shared" si="82"/>
        <v>1.6599999999999991E-3</v>
      </c>
      <c r="S249" s="154">
        <v>0</v>
      </c>
      <c r="T249" s="155">
        <f t="shared" si="83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56" t="s">
        <v>205</v>
      </c>
      <c r="AT249" s="156" t="s">
        <v>177</v>
      </c>
      <c r="AU249" s="156" t="s">
        <v>182</v>
      </c>
      <c r="AY249" s="14" t="s">
        <v>175</v>
      </c>
      <c r="BE249" s="157">
        <f t="shared" si="84"/>
        <v>0</v>
      </c>
      <c r="BF249" s="157">
        <f t="shared" si="85"/>
        <v>77.459999999999994</v>
      </c>
      <c r="BG249" s="157">
        <f t="shared" si="86"/>
        <v>0</v>
      </c>
      <c r="BH249" s="157">
        <f t="shared" si="87"/>
        <v>0</v>
      </c>
      <c r="BI249" s="157">
        <f t="shared" si="88"/>
        <v>0</v>
      </c>
      <c r="BJ249" s="14" t="s">
        <v>182</v>
      </c>
      <c r="BK249" s="157">
        <f t="shared" si="89"/>
        <v>77.459999999999994</v>
      </c>
      <c r="BL249" s="14" t="s">
        <v>205</v>
      </c>
      <c r="BM249" s="156" t="s">
        <v>539</v>
      </c>
    </row>
    <row r="250" spans="1:65" s="2" customFormat="1" ht="24.15" customHeight="1">
      <c r="A250" s="26"/>
      <c r="B250" s="144"/>
      <c r="C250" s="158" t="s">
        <v>360</v>
      </c>
      <c r="D250" s="158" t="s">
        <v>285</v>
      </c>
      <c r="E250" s="159" t="s">
        <v>540</v>
      </c>
      <c r="F250" s="160" t="s">
        <v>541</v>
      </c>
      <c r="G250" s="161" t="s">
        <v>254</v>
      </c>
      <c r="H250" s="162">
        <v>1</v>
      </c>
      <c r="I250" s="163">
        <v>700.48</v>
      </c>
      <c r="J250" s="163">
        <f t="shared" si="80"/>
        <v>700.48</v>
      </c>
      <c r="K250" s="164"/>
      <c r="L250" s="165"/>
      <c r="M250" s="166" t="s">
        <v>1</v>
      </c>
      <c r="N250" s="167" t="s">
        <v>35</v>
      </c>
      <c r="O250" s="154">
        <v>0</v>
      </c>
      <c r="P250" s="154">
        <f t="shared" si="81"/>
        <v>0</v>
      </c>
      <c r="Q250" s="154">
        <v>0</v>
      </c>
      <c r="R250" s="154">
        <f t="shared" si="82"/>
        <v>0</v>
      </c>
      <c r="S250" s="154">
        <v>0</v>
      </c>
      <c r="T250" s="155">
        <f t="shared" si="83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56" t="s">
        <v>235</v>
      </c>
      <c r="AT250" s="156" t="s">
        <v>285</v>
      </c>
      <c r="AU250" s="156" t="s">
        <v>182</v>
      </c>
      <c r="AY250" s="14" t="s">
        <v>175</v>
      </c>
      <c r="BE250" s="157">
        <f t="shared" si="84"/>
        <v>0</v>
      </c>
      <c r="BF250" s="157">
        <f t="shared" si="85"/>
        <v>700.48</v>
      </c>
      <c r="BG250" s="157">
        <f t="shared" si="86"/>
        <v>0</v>
      </c>
      <c r="BH250" s="157">
        <f t="shared" si="87"/>
        <v>0</v>
      </c>
      <c r="BI250" s="157">
        <f t="shared" si="88"/>
        <v>0</v>
      </c>
      <c r="BJ250" s="14" t="s">
        <v>182</v>
      </c>
      <c r="BK250" s="157">
        <f t="shared" si="89"/>
        <v>700.48</v>
      </c>
      <c r="BL250" s="14" t="s">
        <v>205</v>
      </c>
      <c r="BM250" s="156" t="s">
        <v>542</v>
      </c>
    </row>
    <row r="251" spans="1:65" s="12" customFormat="1" ht="22.8" customHeight="1">
      <c r="B251" s="132"/>
      <c r="D251" s="133" t="s">
        <v>68</v>
      </c>
      <c r="E251" s="142" t="s">
        <v>543</v>
      </c>
      <c r="F251" s="142" t="s">
        <v>544</v>
      </c>
      <c r="J251" s="143">
        <f>BK251</f>
        <v>306.63</v>
      </c>
      <c r="L251" s="132"/>
      <c r="M251" s="136"/>
      <c r="N251" s="137"/>
      <c r="O251" s="137"/>
      <c r="P251" s="138">
        <f>P252</f>
        <v>31.960376000000004</v>
      </c>
      <c r="Q251" s="137"/>
      <c r="R251" s="138">
        <f>R252</f>
        <v>3.6396800000000005E-4</v>
      </c>
      <c r="S251" s="137"/>
      <c r="T251" s="139">
        <f>T252</f>
        <v>0</v>
      </c>
      <c r="AR251" s="133" t="s">
        <v>182</v>
      </c>
      <c r="AT251" s="140" t="s">
        <v>68</v>
      </c>
      <c r="AU251" s="140" t="s">
        <v>77</v>
      </c>
      <c r="AY251" s="133" t="s">
        <v>175</v>
      </c>
      <c r="BK251" s="141">
        <f>BK252</f>
        <v>306.63</v>
      </c>
    </row>
    <row r="252" spans="1:65" s="2" customFormat="1" ht="24.15" customHeight="1">
      <c r="A252" s="26"/>
      <c r="B252" s="144"/>
      <c r="C252" s="145" t="s">
        <v>367</v>
      </c>
      <c r="D252" s="145" t="s">
        <v>177</v>
      </c>
      <c r="E252" s="146" t="s">
        <v>545</v>
      </c>
      <c r="F252" s="147" t="s">
        <v>546</v>
      </c>
      <c r="G252" s="148" t="s">
        <v>231</v>
      </c>
      <c r="H252" s="149">
        <v>18.8</v>
      </c>
      <c r="I252" s="150">
        <v>16.309999999999999</v>
      </c>
      <c r="J252" s="150">
        <f>ROUND(I252*H252,2)</f>
        <v>306.63</v>
      </c>
      <c r="K252" s="151"/>
      <c r="L252" s="27"/>
      <c r="M252" s="152" t="s">
        <v>1</v>
      </c>
      <c r="N252" s="153" t="s">
        <v>35</v>
      </c>
      <c r="O252" s="154">
        <v>1.7000200000000001</v>
      </c>
      <c r="P252" s="154">
        <f>O252*H252</f>
        <v>31.960376000000004</v>
      </c>
      <c r="Q252" s="154">
        <v>1.9360000000000001E-5</v>
      </c>
      <c r="R252" s="154">
        <f>Q252*H252</f>
        <v>3.6396800000000005E-4</v>
      </c>
      <c r="S252" s="154">
        <v>0</v>
      </c>
      <c r="T252" s="155">
        <f>S252*H252</f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56" t="s">
        <v>205</v>
      </c>
      <c r="AT252" s="156" t="s">
        <v>177</v>
      </c>
      <c r="AU252" s="156" t="s">
        <v>182</v>
      </c>
      <c r="AY252" s="14" t="s">
        <v>175</v>
      </c>
      <c r="BE252" s="157">
        <f>IF(N252="základná",J252,0)</f>
        <v>0</v>
      </c>
      <c r="BF252" s="157">
        <f>IF(N252="znížená",J252,0)</f>
        <v>306.63</v>
      </c>
      <c r="BG252" s="157">
        <f>IF(N252="zákl. prenesená",J252,0)</f>
        <v>0</v>
      </c>
      <c r="BH252" s="157">
        <f>IF(N252="zníž. prenesená",J252,0)</f>
        <v>0</v>
      </c>
      <c r="BI252" s="157">
        <f>IF(N252="nulová",J252,0)</f>
        <v>0</v>
      </c>
      <c r="BJ252" s="14" t="s">
        <v>182</v>
      </c>
      <c r="BK252" s="157">
        <f>ROUND(I252*H252,2)</f>
        <v>306.63</v>
      </c>
      <c r="BL252" s="14" t="s">
        <v>205</v>
      </c>
      <c r="BM252" s="156" t="s">
        <v>547</v>
      </c>
    </row>
    <row r="253" spans="1:65" s="12" customFormat="1" ht="22.8" customHeight="1">
      <c r="B253" s="132"/>
      <c r="D253" s="133" t="s">
        <v>68</v>
      </c>
      <c r="E253" s="142" t="s">
        <v>548</v>
      </c>
      <c r="F253" s="142" t="s">
        <v>549</v>
      </c>
      <c r="J253" s="143">
        <f>BK253</f>
        <v>892.51</v>
      </c>
      <c r="L253" s="132"/>
      <c r="M253" s="136"/>
      <c r="N253" s="137"/>
      <c r="O253" s="137"/>
      <c r="P253" s="138">
        <f>SUM(P254:P263)</f>
        <v>10.0791</v>
      </c>
      <c r="Q253" s="137"/>
      <c r="R253" s="138">
        <f>SUM(R254:R263)</f>
        <v>1.90665E-2</v>
      </c>
      <c r="S253" s="137"/>
      <c r="T253" s="139">
        <f>SUM(T254:T263)</f>
        <v>0</v>
      </c>
      <c r="AR253" s="133" t="s">
        <v>182</v>
      </c>
      <c r="AT253" s="140" t="s">
        <v>68</v>
      </c>
      <c r="AU253" s="140" t="s">
        <v>77</v>
      </c>
      <c r="AY253" s="133" t="s">
        <v>175</v>
      </c>
      <c r="BK253" s="141">
        <f>SUM(BK254:BK263)</f>
        <v>892.51</v>
      </c>
    </row>
    <row r="254" spans="1:65" s="2" customFormat="1" ht="24.15" customHeight="1">
      <c r="A254" s="26"/>
      <c r="B254" s="144"/>
      <c r="C254" s="145" t="s">
        <v>550</v>
      </c>
      <c r="D254" s="145" t="s">
        <v>177</v>
      </c>
      <c r="E254" s="146" t="s">
        <v>551</v>
      </c>
      <c r="F254" s="147" t="s">
        <v>552</v>
      </c>
      <c r="G254" s="148" t="s">
        <v>254</v>
      </c>
      <c r="H254" s="149">
        <v>3</v>
      </c>
      <c r="I254" s="150">
        <v>4.28</v>
      </c>
      <c r="J254" s="150">
        <f t="shared" ref="J254:J263" si="90">ROUND(I254*H254,2)</f>
        <v>12.84</v>
      </c>
      <c r="K254" s="151"/>
      <c r="L254" s="27"/>
      <c r="M254" s="152" t="s">
        <v>1</v>
      </c>
      <c r="N254" s="153" t="s">
        <v>35</v>
      </c>
      <c r="O254" s="154">
        <v>0.35199999999999998</v>
      </c>
      <c r="P254" s="154">
        <f t="shared" ref="P254:P263" si="91">O254*H254</f>
        <v>1.056</v>
      </c>
      <c r="Q254" s="154">
        <v>0</v>
      </c>
      <c r="R254" s="154">
        <f t="shared" ref="R254:R263" si="92">Q254*H254</f>
        <v>0</v>
      </c>
      <c r="S254" s="154">
        <v>0</v>
      </c>
      <c r="T254" s="155">
        <f t="shared" ref="T254:T263" si="93">S254*H254</f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56" t="s">
        <v>205</v>
      </c>
      <c r="AT254" s="156" t="s">
        <v>177</v>
      </c>
      <c r="AU254" s="156" t="s">
        <v>182</v>
      </c>
      <c r="AY254" s="14" t="s">
        <v>175</v>
      </c>
      <c r="BE254" s="157">
        <f t="shared" ref="BE254:BE263" si="94">IF(N254="základná",J254,0)</f>
        <v>0</v>
      </c>
      <c r="BF254" s="157">
        <f t="shared" ref="BF254:BF263" si="95">IF(N254="znížená",J254,0)</f>
        <v>12.84</v>
      </c>
      <c r="BG254" s="157">
        <f t="shared" ref="BG254:BG263" si="96">IF(N254="zákl. prenesená",J254,0)</f>
        <v>0</v>
      </c>
      <c r="BH254" s="157">
        <f t="shared" ref="BH254:BH263" si="97">IF(N254="zníž. prenesená",J254,0)</f>
        <v>0</v>
      </c>
      <c r="BI254" s="157">
        <f t="shared" ref="BI254:BI263" si="98">IF(N254="nulová",J254,0)</f>
        <v>0</v>
      </c>
      <c r="BJ254" s="14" t="s">
        <v>182</v>
      </c>
      <c r="BK254" s="157">
        <f t="shared" ref="BK254:BK263" si="99">ROUND(I254*H254,2)</f>
        <v>12.84</v>
      </c>
      <c r="BL254" s="14" t="s">
        <v>205</v>
      </c>
      <c r="BM254" s="156" t="s">
        <v>553</v>
      </c>
    </row>
    <row r="255" spans="1:65" s="2" customFormat="1" ht="24.15" customHeight="1">
      <c r="A255" s="26"/>
      <c r="B255" s="144"/>
      <c r="C255" s="158" t="s">
        <v>371</v>
      </c>
      <c r="D255" s="158" t="s">
        <v>285</v>
      </c>
      <c r="E255" s="159" t="s">
        <v>554</v>
      </c>
      <c r="F255" s="160" t="s">
        <v>555</v>
      </c>
      <c r="G255" s="161" t="s">
        <v>254</v>
      </c>
      <c r="H255" s="162">
        <v>3</v>
      </c>
      <c r="I255" s="163">
        <v>46.34</v>
      </c>
      <c r="J255" s="163">
        <f t="shared" si="90"/>
        <v>139.02000000000001</v>
      </c>
      <c r="K255" s="164"/>
      <c r="L255" s="165"/>
      <c r="M255" s="166" t="s">
        <v>1</v>
      </c>
      <c r="N255" s="167" t="s">
        <v>35</v>
      </c>
      <c r="O255" s="154">
        <v>0</v>
      </c>
      <c r="P255" s="154">
        <f t="shared" si="91"/>
        <v>0</v>
      </c>
      <c r="Q255" s="154">
        <v>4.4000000000000002E-4</v>
      </c>
      <c r="R255" s="154">
        <f t="shared" si="92"/>
        <v>1.32E-3</v>
      </c>
      <c r="S255" s="154">
        <v>0</v>
      </c>
      <c r="T255" s="155">
        <f t="shared" si="93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56" t="s">
        <v>235</v>
      </c>
      <c r="AT255" s="156" t="s">
        <v>285</v>
      </c>
      <c r="AU255" s="156" t="s">
        <v>182</v>
      </c>
      <c r="AY255" s="14" t="s">
        <v>175</v>
      </c>
      <c r="BE255" s="157">
        <f t="shared" si="94"/>
        <v>0</v>
      </c>
      <c r="BF255" s="157">
        <f t="shared" si="95"/>
        <v>139.02000000000001</v>
      </c>
      <c r="BG255" s="157">
        <f t="shared" si="96"/>
        <v>0</v>
      </c>
      <c r="BH255" s="157">
        <f t="shared" si="97"/>
        <v>0</v>
      </c>
      <c r="BI255" s="157">
        <f t="shared" si="98"/>
        <v>0</v>
      </c>
      <c r="BJ255" s="14" t="s">
        <v>182</v>
      </c>
      <c r="BK255" s="157">
        <f t="shared" si="99"/>
        <v>139.02000000000001</v>
      </c>
      <c r="BL255" s="14" t="s">
        <v>205</v>
      </c>
      <c r="BM255" s="156" t="s">
        <v>556</v>
      </c>
    </row>
    <row r="256" spans="1:65" s="2" customFormat="1" ht="16.5" customHeight="1">
      <c r="A256" s="26"/>
      <c r="B256" s="144"/>
      <c r="C256" s="145" t="s">
        <v>557</v>
      </c>
      <c r="D256" s="145" t="s">
        <v>177</v>
      </c>
      <c r="E256" s="146" t="s">
        <v>558</v>
      </c>
      <c r="F256" s="147" t="s">
        <v>559</v>
      </c>
      <c r="G256" s="148" t="s">
        <v>314</v>
      </c>
      <c r="H256" s="149">
        <v>24.45</v>
      </c>
      <c r="I256" s="150">
        <v>2.12</v>
      </c>
      <c r="J256" s="150">
        <f t="shared" si="90"/>
        <v>51.83</v>
      </c>
      <c r="K256" s="151"/>
      <c r="L256" s="27"/>
      <c r="M256" s="152" t="s">
        <v>1</v>
      </c>
      <c r="N256" s="153" t="s">
        <v>35</v>
      </c>
      <c r="O256" s="154">
        <v>0.17799999999999999</v>
      </c>
      <c r="P256" s="154">
        <f t="shared" si="91"/>
        <v>4.3521000000000001</v>
      </c>
      <c r="Q256" s="154">
        <v>0</v>
      </c>
      <c r="R256" s="154">
        <f t="shared" si="92"/>
        <v>0</v>
      </c>
      <c r="S256" s="154">
        <v>0</v>
      </c>
      <c r="T256" s="155">
        <f t="shared" si="93"/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56" t="s">
        <v>205</v>
      </c>
      <c r="AT256" s="156" t="s">
        <v>177</v>
      </c>
      <c r="AU256" s="156" t="s">
        <v>182</v>
      </c>
      <c r="AY256" s="14" t="s">
        <v>175</v>
      </c>
      <c r="BE256" s="157">
        <f t="shared" si="94"/>
        <v>0</v>
      </c>
      <c r="BF256" s="157">
        <f t="shared" si="95"/>
        <v>51.83</v>
      </c>
      <c r="BG256" s="157">
        <f t="shared" si="96"/>
        <v>0</v>
      </c>
      <c r="BH256" s="157">
        <f t="shared" si="97"/>
        <v>0</v>
      </c>
      <c r="BI256" s="157">
        <f t="shared" si="98"/>
        <v>0</v>
      </c>
      <c r="BJ256" s="14" t="s">
        <v>182</v>
      </c>
      <c r="BK256" s="157">
        <f t="shared" si="99"/>
        <v>51.83</v>
      </c>
      <c r="BL256" s="14" t="s">
        <v>205</v>
      </c>
      <c r="BM256" s="156" t="s">
        <v>560</v>
      </c>
    </row>
    <row r="257" spans="1:65" s="2" customFormat="1" ht="24.15" customHeight="1">
      <c r="A257" s="26"/>
      <c r="B257" s="144"/>
      <c r="C257" s="158" t="s">
        <v>374</v>
      </c>
      <c r="D257" s="158" t="s">
        <v>285</v>
      </c>
      <c r="E257" s="159" t="s">
        <v>561</v>
      </c>
      <c r="F257" s="160" t="s">
        <v>562</v>
      </c>
      <c r="G257" s="161" t="s">
        <v>314</v>
      </c>
      <c r="H257" s="162">
        <v>24.45</v>
      </c>
      <c r="I257" s="163">
        <v>1.19</v>
      </c>
      <c r="J257" s="163">
        <f t="shared" si="90"/>
        <v>29.1</v>
      </c>
      <c r="K257" s="164"/>
      <c r="L257" s="165"/>
      <c r="M257" s="166" t="s">
        <v>1</v>
      </c>
      <c r="N257" s="167" t="s">
        <v>35</v>
      </c>
      <c r="O257" s="154">
        <v>0</v>
      </c>
      <c r="P257" s="154">
        <f t="shared" si="91"/>
        <v>0</v>
      </c>
      <c r="Q257" s="154">
        <v>3.6999999999999999E-4</v>
      </c>
      <c r="R257" s="154">
        <f t="shared" si="92"/>
        <v>9.046499999999999E-3</v>
      </c>
      <c r="S257" s="154">
        <v>0</v>
      </c>
      <c r="T257" s="155">
        <f t="shared" si="93"/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56" t="s">
        <v>235</v>
      </c>
      <c r="AT257" s="156" t="s">
        <v>285</v>
      </c>
      <c r="AU257" s="156" t="s">
        <v>182</v>
      </c>
      <c r="AY257" s="14" t="s">
        <v>175</v>
      </c>
      <c r="BE257" s="157">
        <f t="shared" si="94"/>
        <v>0</v>
      </c>
      <c r="BF257" s="157">
        <f t="shared" si="95"/>
        <v>29.1</v>
      </c>
      <c r="BG257" s="157">
        <f t="shared" si="96"/>
        <v>0</v>
      </c>
      <c r="BH257" s="157">
        <f t="shared" si="97"/>
        <v>0</v>
      </c>
      <c r="BI257" s="157">
        <f t="shared" si="98"/>
        <v>0</v>
      </c>
      <c r="BJ257" s="14" t="s">
        <v>182</v>
      </c>
      <c r="BK257" s="157">
        <f t="shared" si="99"/>
        <v>29.1</v>
      </c>
      <c r="BL257" s="14" t="s">
        <v>205</v>
      </c>
      <c r="BM257" s="156" t="s">
        <v>563</v>
      </c>
    </row>
    <row r="258" spans="1:65" s="2" customFormat="1" ht="24.15" customHeight="1">
      <c r="A258" s="26"/>
      <c r="B258" s="144"/>
      <c r="C258" s="145" t="s">
        <v>564</v>
      </c>
      <c r="D258" s="145" t="s">
        <v>177</v>
      </c>
      <c r="E258" s="146" t="s">
        <v>565</v>
      </c>
      <c r="F258" s="147" t="s">
        <v>566</v>
      </c>
      <c r="G258" s="148" t="s">
        <v>254</v>
      </c>
      <c r="H258" s="149">
        <v>3</v>
      </c>
      <c r="I258" s="150">
        <v>14.47</v>
      </c>
      <c r="J258" s="150">
        <f t="shared" si="90"/>
        <v>43.41</v>
      </c>
      <c r="K258" s="151"/>
      <c r="L258" s="27"/>
      <c r="M258" s="152" t="s">
        <v>1</v>
      </c>
      <c r="N258" s="153" t="s">
        <v>35</v>
      </c>
      <c r="O258" s="154">
        <v>1.1910000000000001</v>
      </c>
      <c r="P258" s="154">
        <f t="shared" si="91"/>
        <v>3.5730000000000004</v>
      </c>
      <c r="Q258" s="154">
        <v>0</v>
      </c>
      <c r="R258" s="154">
        <f t="shared" si="92"/>
        <v>0</v>
      </c>
      <c r="S258" s="154">
        <v>0</v>
      </c>
      <c r="T258" s="155">
        <f t="shared" si="93"/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56" t="s">
        <v>205</v>
      </c>
      <c r="AT258" s="156" t="s">
        <v>177</v>
      </c>
      <c r="AU258" s="156" t="s">
        <v>182</v>
      </c>
      <c r="AY258" s="14" t="s">
        <v>175</v>
      </c>
      <c r="BE258" s="157">
        <f t="shared" si="94"/>
        <v>0</v>
      </c>
      <c r="BF258" s="157">
        <f t="shared" si="95"/>
        <v>43.41</v>
      </c>
      <c r="BG258" s="157">
        <f t="shared" si="96"/>
        <v>0</v>
      </c>
      <c r="BH258" s="157">
        <f t="shared" si="97"/>
        <v>0</v>
      </c>
      <c r="BI258" s="157">
        <f t="shared" si="98"/>
        <v>0</v>
      </c>
      <c r="BJ258" s="14" t="s">
        <v>182</v>
      </c>
      <c r="BK258" s="157">
        <f t="shared" si="99"/>
        <v>43.41</v>
      </c>
      <c r="BL258" s="14" t="s">
        <v>205</v>
      </c>
      <c r="BM258" s="156" t="s">
        <v>567</v>
      </c>
    </row>
    <row r="259" spans="1:65" s="2" customFormat="1" ht="24.15" customHeight="1">
      <c r="A259" s="26"/>
      <c r="B259" s="144"/>
      <c r="C259" s="158" t="s">
        <v>378</v>
      </c>
      <c r="D259" s="158" t="s">
        <v>285</v>
      </c>
      <c r="E259" s="159" t="s">
        <v>568</v>
      </c>
      <c r="F259" s="160" t="s">
        <v>569</v>
      </c>
      <c r="G259" s="161" t="s">
        <v>254</v>
      </c>
      <c r="H259" s="162">
        <v>3</v>
      </c>
      <c r="I259" s="163">
        <v>104.86</v>
      </c>
      <c r="J259" s="163">
        <f t="shared" si="90"/>
        <v>314.58</v>
      </c>
      <c r="K259" s="164"/>
      <c r="L259" s="165"/>
      <c r="M259" s="166" t="s">
        <v>1</v>
      </c>
      <c r="N259" s="167" t="s">
        <v>35</v>
      </c>
      <c r="O259" s="154">
        <v>0</v>
      </c>
      <c r="P259" s="154">
        <f t="shared" si="91"/>
        <v>0</v>
      </c>
      <c r="Q259" s="154">
        <v>2.0999999999999999E-3</v>
      </c>
      <c r="R259" s="154">
        <f t="shared" si="92"/>
        <v>6.3E-3</v>
      </c>
      <c r="S259" s="154">
        <v>0</v>
      </c>
      <c r="T259" s="155">
        <f t="shared" si="93"/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56" t="s">
        <v>235</v>
      </c>
      <c r="AT259" s="156" t="s">
        <v>285</v>
      </c>
      <c r="AU259" s="156" t="s">
        <v>182</v>
      </c>
      <c r="AY259" s="14" t="s">
        <v>175</v>
      </c>
      <c r="BE259" s="157">
        <f t="shared" si="94"/>
        <v>0</v>
      </c>
      <c r="BF259" s="157">
        <f t="shared" si="95"/>
        <v>314.58</v>
      </c>
      <c r="BG259" s="157">
        <f t="shared" si="96"/>
        <v>0</v>
      </c>
      <c r="BH259" s="157">
        <f t="shared" si="97"/>
        <v>0</v>
      </c>
      <c r="BI259" s="157">
        <f t="shared" si="98"/>
        <v>0</v>
      </c>
      <c r="BJ259" s="14" t="s">
        <v>182</v>
      </c>
      <c r="BK259" s="157">
        <f t="shared" si="99"/>
        <v>314.58</v>
      </c>
      <c r="BL259" s="14" t="s">
        <v>205</v>
      </c>
      <c r="BM259" s="156" t="s">
        <v>570</v>
      </c>
    </row>
    <row r="260" spans="1:65" s="2" customFormat="1" ht="21.75" customHeight="1">
      <c r="A260" s="26"/>
      <c r="B260" s="144"/>
      <c r="C260" s="145" t="s">
        <v>571</v>
      </c>
      <c r="D260" s="145" t="s">
        <v>177</v>
      </c>
      <c r="E260" s="146" t="s">
        <v>572</v>
      </c>
      <c r="F260" s="147" t="s">
        <v>573</v>
      </c>
      <c r="G260" s="148" t="s">
        <v>254</v>
      </c>
      <c r="H260" s="149">
        <v>6</v>
      </c>
      <c r="I260" s="150">
        <v>2.2200000000000002</v>
      </c>
      <c r="J260" s="150">
        <f t="shared" si="90"/>
        <v>13.32</v>
      </c>
      <c r="K260" s="151"/>
      <c r="L260" s="27"/>
      <c r="M260" s="152" t="s">
        <v>1</v>
      </c>
      <c r="N260" s="153" t="s">
        <v>35</v>
      </c>
      <c r="O260" s="154">
        <v>0.183</v>
      </c>
      <c r="P260" s="154">
        <f t="shared" si="91"/>
        <v>1.0979999999999999</v>
      </c>
      <c r="Q260" s="154">
        <v>0</v>
      </c>
      <c r="R260" s="154">
        <f t="shared" si="92"/>
        <v>0</v>
      </c>
      <c r="S260" s="154">
        <v>0</v>
      </c>
      <c r="T260" s="155">
        <f t="shared" si="93"/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56" t="s">
        <v>205</v>
      </c>
      <c r="AT260" s="156" t="s">
        <v>177</v>
      </c>
      <c r="AU260" s="156" t="s">
        <v>182</v>
      </c>
      <c r="AY260" s="14" t="s">
        <v>175</v>
      </c>
      <c r="BE260" s="157">
        <f t="shared" si="94"/>
        <v>0</v>
      </c>
      <c r="BF260" s="157">
        <f t="shared" si="95"/>
        <v>13.32</v>
      </c>
      <c r="BG260" s="157">
        <f t="shared" si="96"/>
        <v>0</v>
      </c>
      <c r="BH260" s="157">
        <f t="shared" si="97"/>
        <v>0</v>
      </c>
      <c r="BI260" s="157">
        <f t="shared" si="98"/>
        <v>0</v>
      </c>
      <c r="BJ260" s="14" t="s">
        <v>182</v>
      </c>
      <c r="BK260" s="157">
        <f t="shared" si="99"/>
        <v>13.32</v>
      </c>
      <c r="BL260" s="14" t="s">
        <v>205</v>
      </c>
      <c r="BM260" s="156" t="s">
        <v>574</v>
      </c>
    </row>
    <row r="261" spans="1:65" s="2" customFormat="1" ht="16.5" customHeight="1">
      <c r="A261" s="26"/>
      <c r="B261" s="144"/>
      <c r="C261" s="158" t="s">
        <v>381</v>
      </c>
      <c r="D261" s="158" t="s">
        <v>285</v>
      </c>
      <c r="E261" s="159" t="s">
        <v>575</v>
      </c>
      <c r="F261" s="160" t="s">
        <v>576</v>
      </c>
      <c r="G261" s="161" t="s">
        <v>254</v>
      </c>
      <c r="H261" s="162">
        <v>6</v>
      </c>
      <c r="I261" s="163">
        <v>4.67</v>
      </c>
      <c r="J261" s="163">
        <f t="shared" si="90"/>
        <v>28.02</v>
      </c>
      <c r="K261" s="164"/>
      <c r="L261" s="165"/>
      <c r="M261" s="166" t="s">
        <v>1</v>
      </c>
      <c r="N261" s="167" t="s">
        <v>35</v>
      </c>
      <c r="O261" s="154">
        <v>0</v>
      </c>
      <c r="P261" s="154">
        <f t="shared" si="91"/>
        <v>0</v>
      </c>
      <c r="Q261" s="154">
        <v>4.0000000000000002E-4</v>
      </c>
      <c r="R261" s="154">
        <f t="shared" si="92"/>
        <v>2.4000000000000002E-3</v>
      </c>
      <c r="S261" s="154">
        <v>0</v>
      </c>
      <c r="T261" s="155">
        <f t="shared" si="93"/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56" t="s">
        <v>235</v>
      </c>
      <c r="AT261" s="156" t="s">
        <v>285</v>
      </c>
      <c r="AU261" s="156" t="s">
        <v>182</v>
      </c>
      <c r="AY261" s="14" t="s">
        <v>175</v>
      </c>
      <c r="BE261" s="157">
        <f t="shared" si="94"/>
        <v>0</v>
      </c>
      <c r="BF261" s="157">
        <f t="shared" si="95"/>
        <v>28.02</v>
      </c>
      <c r="BG261" s="157">
        <f t="shared" si="96"/>
        <v>0</v>
      </c>
      <c r="BH261" s="157">
        <f t="shared" si="97"/>
        <v>0</v>
      </c>
      <c r="BI261" s="157">
        <f t="shared" si="98"/>
        <v>0</v>
      </c>
      <c r="BJ261" s="14" t="s">
        <v>182</v>
      </c>
      <c r="BK261" s="157">
        <f t="shared" si="99"/>
        <v>28.02</v>
      </c>
      <c r="BL261" s="14" t="s">
        <v>205</v>
      </c>
      <c r="BM261" s="156" t="s">
        <v>577</v>
      </c>
    </row>
    <row r="262" spans="1:65" s="2" customFormat="1" ht="37.799999999999997" customHeight="1">
      <c r="A262" s="26"/>
      <c r="B262" s="144"/>
      <c r="C262" s="145" t="s">
        <v>578</v>
      </c>
      <c r="D262" s="145" t="s">
        <v>177</v>
      </c>
      <c r="E262" s="146" t="s">
        <v>579</v>
      </c>
      <c r="F262" s="147" t="s">
        <v>580</v>
      </c>
      <c r="G262" s="148" t="s">
        <v>254</v>
      </c>
      <c r="H262" s="149">
        <v>3</v>
      </c>
      <c r="I262" s="150">
        <v>85.4</v>
      </c>
      <c r="J262" s="150">
        <f t="shared" si="90"/>
        <v>256.2</v>
      </c>
      <c r="K262" s="151"/>
      <c r="L262" s="27"/>
      <c r="M262" s="152" t="s">
        <v>1</v>
      </c>
      <c r="N262" s="153" t="s">
        <v>35</v>
      </c>
      <c r="O262" s="154">
        <v>0</v>
      </c>
      <c r="P262" s="154">
        <f t="shared" si="91"/>
        <v>0</v>
      </c>
      <c r="Q262" s="154">
        <v>0</v>
      </c>
      <c r="R262" s="154">
        <f t="shared" si="92"/>
        <v>0</v>
      </c>
      <c r="S262" s="154">
        <v>0</v>
      </c>
      <c r="T262" s="155">
        <f t="shared" si="93"/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56" t="s">
        <v>205</v>
      </c>
      <c r="AT262" s="156" t="s">
        <v>177</v>
      </c>
      <c r="AU262" s="156" t="s">
        <v>182</v>
      </c>
      <c r="AY262" s="14" t="s">
        <v>175</v>
      </c>
      <c r="BE262" s="157">
        <f t="shared" si="94"/>
        <v>0</v>
      </c>
      <c r="BF262" s="157">
        <f t="shared" si="95"/>
        <v>256.2</v>
      </c>
      <c r="BG262" s="157">
        <f t="shared" si="96"/>
        <v>0</v>
      </c>
      <c r="BH262" s="157">
        <f t="shared" si="97"/>
        <v>0</v>
      </c>
      <c r="BI262" s="157">
        <f t="shared" si="98"/>
        <v>0</v>
      </c>
      <c r="BJ262" s="14" t="s">
        <v>182</v>
      </c>
      <c r="BK262" s="157">
        <f t="shared" si="99"/>
        <v>256.2</v>
      </c>
      <c r="BL262" s="14" t="s">
        <v>205</v>
      </c>
      <c r="BM262" s="156" t="s">
        <v>581</v>
      </c>
    </row>
    <row r="263" spans="1:65" s="2" customFormat="1" ht="24.15" customHeight="1">
      <c r="A263" s="26"/>
      <c r="B263" s="144"/>
      <c r="C263" s="145" t="s">
        <v>387</v>
      </c>
      <c r="D263" s="145" t="s">
        <v>177</v>
      </c>
      <c r="E263" s="146" t="s">
        <v>582</v>
      </c>
      <c r="F263" s="147" t="s">
        <v>583</v>
      </c>
      <c r="G263" s="148" t="s">
        <v>464</v>
      </c>
      <c r="H263" s="149">
        <v>4.1109999999999998</v>
      </c>
      <c r="I263" s="150">
        <v>1.02</v>
      </c>
      <c r="J263" s="150">
        <f t="shared" si="90"/>
        <v>4.1900000000000004</v>
      </c>
      <c r="K263" s="151"/>
      <c r="L263" s="27"/>
      <c r="M263" s="152" t="s">
        <v>1</v>
      </c>
      <c r="N263" s="153" t="s">
        <v>35</v>
      </c>
      <c r="O263" s="154">
        <v>0</v>
      </c>
      <c r="P263" s="154">
        <f t="shared" si="91"/>
        <v>0</v>
      </c>
      <c r="Q263" s="154">
        <v>0</v>
      </c>
      <c r="R263" s="154">
        <f t="shared" si="92"/>
        <v>0</v>
      </c>
      <c r="S263" s="154">
        <v>0</v>
      </c>
      <c r="T263" s="155">
        <f t="shared" si="93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56" t="s">
        <v>205</v>
      </c>
      <c r="AT263" s="156" t="s">
        <v>177</v>
      </c>
      <c r="AU263" s="156" t="s">
        <v>182</v>
      </c>
      <c r="AY263" s="14" t="s">
        <v>175</v>
      </c>
      <c r="BE263" s="157">
        <f t="shared" si="94"/>
        <v>0</v>
      </c>
      <c r="BF263" s="157">
        <f t="shared" si="95"/>
        <v>4.1900000000000004</v>
      </c>
      <c r="BG263" s="157">
        <f t="shared" si="96"/>
        <v>0</v>
      </c>
      <c r="BH263" s="157">
        <f t="shared" si="97"/>
        <v>0</v>
      </c>
      <c r="BI263" s="157">
        <f t="shared" si="98"/>
        <v>0</v>
      </c>
      <c r="BJ263" s="14" t="s">
        <v>182</v>
      </c>
      <c r="BK263" s="157">
        <f t="shared" si="99"/>
        <v>4.1900000000000004</v>
      </c>
      <c r="BL263" s="14" t="s">
        <v>205</v>
      </c>
      <c r="BM263" s="156" t="s">
        <v>584</v>
      </c>
    </row>
    <row r="264" spans="1:65" s="12" customFormat="1" ht="22.8" customHeight="1">
      <c r="B264" s="132"/>
      <c r="D264" s="133" t="s">
        <v>68</v>
      </c>
      <c r="E264" s="142" t="s">
        <v>585</v>
      </c>
      <c r="F264" s="142" t="s">
        <v>586</v>
      </c>
      <c r="J264" s="143">
        <f>BK264</f>
        <v>1982.92</v>
      </c>
      <c r="L264" s="132"/>
      <c r="M264" s="136"/>
      <c r="N264" s="137"/>
      <c r="O264" s="137"/>
      <c r="P264" s="138">
        <f>SUM(P265:P267)</f>
        <v>67.320618299999992</v>
      </c>
      <c r="Q264" s="137"/>
      <c r="R264" s="138">
        <f>SUM(R265:R267)</f>
        <v>2.0024752900000031</v>
      </c>
      <c r="S264" s="137"/>
      <c r="T264" s="139">
        <f>SUM(T265:T267)</f>
        <v>0</v>
      </c>
      <c r="AR264" s="133" t="s">
        <v>182</v>
      </c>
      <c r="AT264" s="140" t="s">
        <v>68</v>
      </c>
      <c r="AU264" s="140" t="s">
        <v>77</v>
      </c>
      <c r="AY264" s="133" t="s">
        <v>175</v>
      </c>
      <c r="BK264" s="141">
        <f>SUM(BK265:BK267)</f>
        <v>1982.92</v>
      </c>
    </row>
    <row r="265" spans="1:65" s="2" customFormat="1" ht="33" customHeight="1">
      <c r="A265" s="26"/>
      <c r="B265" s="144"/>
      <c r="C265" s="145" t="s">
        <v>587</v>
      </c>
      <c r="D265" s="145" t="s">
        <v>177</v>
      </c>
      <c r="E265" s="146" t="s">
        <v>588</v>
      </c>
      <c r="F265" s="147" t="s">
        <v>589</v>
      </c>
      <c r="G265" s="148" t="s">
        <v>231</v>
      </c>
      <c r="H265" s="149">
        <v>69.569999999999993</v>
      </c>
      <c r="I265" s="150">
        <v>15.94</v>
      </c>
      <c r="J265" s="150">
        <f>ROUND(I265*H265,2)</f>
        <v>1108.95</v>
      </c>
      <c r="K265" s="151"/>
      <c r="L265" s="27"/>
      <c r="M265" s="152" t="s">
        <v>1</v>
      </c>
      <c r="N265" s="153" t="s">
        <v>35</v>
      </c>
      <c r="O265" s="154">
        <v>0.92159000000000002</v>
      </c>
      <c r="P265" s="154">
        <f>O265*H265</f>
        <v>64.115016299999994</v>
      </c>
      <c r="Q265" s="154">
        <v>3.1970000000000002E-3</v>
      </c>
      <c r="R265" s="154">
        <f>Q265*H265</f>
        <v>0.22241528999999999</v>
      </c>
      <c r="S265" s="154">
        <v>0</v>
      </c>
      <c r="T265" s="155">
        <f>S265*H265</f>
        <v>0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56" t="s">
        <v>205</v>
      </c>
      <c r="AT265" s="156" t="s">
        <v>177</v>
      </c>
      <c r="AU265" s="156" t="s">
        <v>182</v>
      </c>
      <c r="AY265" s="14" t="s">
        <v>175</v>
      </c>
      <c r="BE265" s="157">
        <f>IF(N265="základná",J265,0)</f>
        <v>0</v>
      </c>
      <c r="BF265" s="157">
        <f>IF(N265="znížená",J265,0)</f>
        <v>1108.95</v>
      </c>
      <c r="BG265" s="157">
        <f>IF(N265="zákl. prenesená",J265,0)</f>
        <v>0</v>
      </c>
      <c r="BH265" s="157">
        <f>IF(N265="zníž. prenesená",J265,0)</f>
        <v>0</v>
      </c>
      <c r="BI265" s="157">
        <f>IF(N265="nulová",J265,0)</f>
        <v>0</v>
      </c>
      <c r="BJ265" s="14" t="s">
        <v>182</v>
      </c>
      <c r="BK265" s="157">
        <f>ROUND(I265*H265,2)</f>
        <v>1108.95</v>
      </c>
      <c r="BL265" s="14" t="s">
        <v>205</v>
      </c>
      <c r="BM265" s="156" t="s">
        <v>590</v>
      </c>
    </row>
    <row r="266" spans="1:65" s="2" customFormat="1" ht="24.15" customHeight="1">
      <c r="A266" s="26"/>
      <c r="B266" s="144"/>
      <c r="C266" s="158" t="s">
        <v>390</v>
      </c>
      <c r="D266" s="158" t="s">
        <v>285</v>
      </c>
      <c r="E266" s="159" t="s">
        <v>591</v>
      </c>
      <c r="F266" s="160" t="s">
        <v>592</v>
      </c>
      <c r="G266" s="161" t="s">
        <v>231</v>
      </c>
      <c r="H266" s="162">
        <v>72.36</v>
      </c>
      <c r="I266" s="163">
        <v>11.72</v>
      </c>
      <c r="J266" s="163">
        <f>ROUND(I266*H266,2)</f>
        <v>848.06</v>
      </c>
      <c r="K266" s="164"/>
      <c r="L266" s="165"/>
      <c r="M266" s="166" t="s">
        <v>1</v>
      </c>
      <c r="N266" s="167" t="s">
        <v>35</v>
      </c>
      <c r="O266" s="154">
        <v>0</v>
      </c>
      <c r="P266" s="154">
        <f>O266*H266</f>
        <v>0</v>
      </c>
      <c r="Q266" s="154">
        <v>2.4600055279159799E-2</v>
      </c>
      <c r="R266" s="154">
        <f>Q266*H266</f>
        <v>1.7800600000000031</v>
      </c>
      <c r="S266" s="154">
        <v>0</v>
      </c>
      <c r="T266" s="155">
        <f>S266*H266</f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56" t="s">
        <v>235</v>
      </c>
      <c r="AT266" s="156" t="s">
        <v>285</v>
      </c>
      <c r="AU266" s="156" t="s">
        <v>182</v>
      </c>
      <c r="AY266" s="14" t="s">
        <v>175</v>
      </c>
      <c r="BE266" s="157">
        <f>IF(N266="základná",J266,0)</f>
        <v>0</v>
      </c>
      <c r="BF266" s="157">
        <f>IF(N266="znížená",J266,0)</f>
        <v>848.06</v>
      </c>
      <c r="BG266" s="157">
        <f>IF(N266="zákl. prenesená",J266,0)</f>
        <v>0</v>
      </c>
      <c r="BH266" s="157">
        <f>IF(N266="zníž. prenesená",J266,0)</f>
        <v>0</v>
      </c>
      <c r="BI266" s="157">
        <f>IF(N266="nulová",J266,0)</f>
        <v>0</v>
      </c>
      <c r="BJ266" s="14" t="s">
        <v>182</v>
      </c>
      <c r="BK266" s="157">
        <f>ROUND(I266*H266,2)</f>
        <v>848.06</v>
      </c>
      <c r="BL266" s="14" t="s">
        <v>205</v>
      </c>
      <c r="BM266" s="156" t="s">
        <v>593</v>
      </c>
    </row>
    <row r="267" spans="1:65" s="2" customFormat="1" ht="24.15" customHeight="1">
      <c r="A267" s="26"/>
      <c r="B267" s="144"/>
      <c r="C267" s="145" t="s">
        <v>594</v>
      </c>
      <c r="D267" s="145" t="s">
        <v>177</v>
      </c>
      <c r="E267" s="146" t="s">
        <v>595</v>
      </c>
      <c r="F267" s="147" t="s">
        <v>596</v>
      </c>
      <c r="G267" s="148" t="s">
        <v>209</v>
      </c>
      <c r="H267" s="149">
        <v>2.0009999999999999</v>
      </c>
      <c r="I267" s="150">
        <v>12.95</v>
      </c>
      <c r="J267" s="150">
        <f>ROUND(I267*H267,2)</f>
        <v>25.91</v>
      </c>
      <c r="K267" s="151"/>
      <c r="L267" s="27"/>
      <c r="M267" s="152" t="s">
        <v>1</v>
      </c>
      <c r="N267" s="153" t="s">
        <v>35</v>
      </c>
      <c r="O267" s="154">
        <v>1.6020000000000001</v>
      </c>
      <c r="P267" s="154">
        <f>O267*H267</f>
        <v>3.2056019999999998</v>
      </c>
      <c r="Q267" s="154">
        <v>0</v>
      </c>
      <c r="R267" s="154">
        <f>Q267*H267</f>
        <v>0</v>
      </c>
      <c r="S267" s="154">
        <v>0</v>
      </c>
      <c r="T267" s="155">
        <f>S267*H267</f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56" t="s">
        <v>205</v>
      </c>
      <c r="AT267" s="156" t="s">
        <v>177</v>
      </c>
      <c r="AU267" s="156" t="s">
        <v>182</v>
      </c>
      <c r="AY267" s="14" t="s">
        <v>175</v>
      </c>
      <c r="BE267" s="157">
        <f>IF(N267="základná",J267,0)</f>
        <v>0</v>
      </c>
      <c r="BF267" s="157">
        <f>IF(N267="znížená",J267,0)</f>
        <v>25.91</v>
      </c>
      <c r="BG267" s="157">
        <f>IF(N267="zákl. prenesená",J267,0)</f>
        <v>0</v>
      </c>
      <c r="BH267" s="157">
        <f>IF(N267="zníž. prenesená",J267,0)</f>
        <v>0</v>
      </c>
      <c r="BI267" s="157">
        <f>IF(N267="nulová",J267,0)</f>
        <v>0</v>
      </c>
      <c r="BJ267" s="14" t="s">
        <v>182</v>
      </c>
      <c r="BK267" s="157">
        <f>ROUND(I267*H267,2)</f>
        <v>25.91</v>
      </c>
      <c r="BL267" s="14" t="s">
        <v>205</v>
      </c>
      <c r="BM267" s="156" t="s">
        <v>597</v>
      </c>
    </row>
    <row r="268" spans="1:65" s="12" customFormat="1" ht="22.8" customHeight="1">
      <c r="B268" s="132"/>
      <c r="D268" s="133" t="s">
        <v>68</v>
      </c>
      <c r="E268" s="142" t="s">
        <v>598</v>
      </c>
      <c r="F268" s="142" t="s">
        <v>599</v>
      </c>
      <c r="J268" s="143">
        <f>BK268</f>
        <v>1098.94</v>
      </c>
      <c r="L268" s="132"/>
      <c r="M268" s="136"/>
      <c r="N268" s="137"/>
      <c r="O268" s="137"/>
      <c r="P268" s="138">
        <f>SUM(P269:P271)</f>
        <v>2.7797039999999997</v>
      </c>
      <c r="Q268" s="137"/>
      <c r="R268" s="138">
        <f>SUM(R269:R271)</f>
        <v>137.47579250000032</v>
      </c>
      <c r="S268" s="137"/>
      <c r="T268" s="139">
        <f>SUM(T269:T271)</f>
        <v>0</v>
      </c>
      <c r="AR268" s="133" t="s">
        <v>182</v>
      </c>
      <c r="AT268" s="140" t="s">
        <v>68</v>
      </c>
      <c r="AU268" s="140" t="s">
        <v>77</v>
      </c>
      <c r="AY268" s="133" t="s">
        <v>175</v>
      </c>
      <c r="BK268" s="141">
        <f>SUM(BK269:BK271)</f>
        <v>1098.94</v>
      </c>
    </row>
    <row r="269" spans="1:65" s="2" customFormat="1" ht="33" customHeight="1">
      <c r="A269" s="26"/>
      <c r="B269" s="144"/>
      <c r="C269" s="145" t="s">
        <v>394</v>
      </c>
      <c r="D269" s="145" t="s">
        <v>177</v>
      </c>
      <c r="E269" s="146" t="s">
        <v>600</v>
      </c>
      <c r="F269" s="147" t="s">
        <v>601</v>
      </c>
      <c r="G269" s="148" t="s">
        <v>231</v>
      </c>
      <c r="H269" s="149">
        <v>91.313000000000002</v>
      </c>
      <c r="I269" s="150">
        <v>4.1100000000000003</v>
      </c>
      <c r="J269" s="150">
        <f>ROUND(I269*H269,2)</f>
        <v>375.3</v>
      </c>
      <c r="K269" s="151"/>
      <c r="L269" s="27"/>
      <c r="M269" s="152" t="s">
        <v>1</v>
      </c>
      <c r="N269" s="153" t="s">
        <v>35</v>
      </c>
      <c r="O269" s="154">
        <v>0</v>
      </c>
      <c r="P269" s="154">
        <f>O269*H269</f>
        <v>0</v>
      </c>
      <c r="Q269" s="154">
        <v>1.4969999890486601</v>
      </c>
      <c r="R269" s="154">
        <f>Q269*H269</f>
        <v>136.69556000000031</v>
      </c>
      <c r="S269" s="154">
        <v>0</v>
      </c>
      <c r="T269" s="155">
        <f>S269*H269</f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56" t="s">
        <v>205</v>
      </c>
      <c r="AT269" s="156" t="s">
        <v>177</v>
      </c>
      <c r="AU269" s="156" t="s">
        <v>182</v>
      </c>
      <c r="AY269" s="14" t="s">
        <v>175</v>
      </c>
      <c r="BE269" s="157">
        <f>IF(N269="základná",J269,0)</f>
        <v>0</v>
      </c>
      <c r="BF269" s="157">
        <f>IF(N269="znížená",J269,0)</f>
        <v>375.3</v>
      </c>
      <c r="BG269" s="157">
        <f>IF(N269="zákl. prenesená",J269,0)</f>
        <v>0</v>
      </c>
      <c r="BH269" s="157">
        <f>IF(N269="zníž. prenesená",J269,0)</f>
        <v>0</v>
      </c>
      <c r="BI269" s="157">
        <f>IF(N269="nulová",J269,0)</f>
        <v>0</v>
      </c>
      <c r="BJ269" s="14" t="s">
        <v>182</v>
      </c>
      <c r="BK269" s="157">
        <f>ROUND(I269*H269,2)</f>
        <v>375.3</v>
      </c>
      <c r="BL269" s="14" t="s">
        <v>205</v>
      </c>
      <c r="BM269" s="156" t="s">
        <v>602</v>
      </c>
    </row>
    <row r="270" spans="1:65" s="2" customFormat="1" ht="16.5" customHeight="1">
      <c r="A270" s="26"/>
      <c r="B270" s="144"/>
      <c r="C270" s="158" t="s">
        <v>603</v>
      </c>
      <c r="D270" s="158" t="s">
        <v>285</v>
      </c>
      <c r="E270" s="159" t="s">
        <v>604</v>
      </c>
      <c r="F270" s="160" t="s">
        <v>605</v>
      </c>
      <c r="G270" s="161" t="s">
        <v>231</v>
      </c>
      <c r="H270" s="162">
        <v>96.325000000000003</v>
      </c>
      <c r="I270" s="163">
        <v>7.23</v>
      </c>
      <c r="J270" s="163">
        <f>ROUND(I270*H270,2)</f>
        <v>696.43</v>
      </c>
      <c r="K270" s="164"/>
      <c r="L270" s="165"/>
      <c r="M270" s="166" t="s">
        <v>1</v>
      </c>
      <c r="N270" s="167" t="s">
        <v>35</v>
      </c>
      <c r="O270" s="154">
        <v>0</v>
      </c>
      <c r="P270" s="154">
        <f>O270*H270</f>
        <v>0</v>
      </c>
      <c r="Q270" s="154">
        <v>8.0999999999999996E-3</v>
      </c>
      <c r="R270" s="154">
        <f>Q270*H270</f>
        <v>0.7802325</v>
      </c>
      <c r="S270" s="154">
        <v>0</v>
      </c>
      <c r="T270" s="155">
        <f>S270*H270</f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56" t="s">
        <v>235</v>
      </c>
      <c r="AT270" s="156" t="s">
        <v>285</v>
      </c>
      <c r="AU270" s="156" t="s">
        <v>182</v>
      </c>
      <c r="AY270" s="14" t="s">
        <v>175</v>
      </c>
      <c r="BE270" s="157">
        <f>IF(N270="základná",J270,0)</f>
        <v>0</v>
      </c>
      <c r="BF270" s="157">
        <f>IF(N270="znížená",J270,0)</f>
        <v>696.43</v>
      </c>
      <c r="BG270" s="157">
        <f>IF(N270="zákl. prenesená",J270,0)</f>
        <v>0</v>
      </c>
      <c r="BH270" s="157">
        <f>IF(N270="zníž. prenesená",J270,0)</f>
        <v>0</v>
      </c>
      <c r="BI270" s="157">
        <f>IF(N270="nulová",J270,0)</f>
        <v>0</v>
      </c>
      <c r="BJ270" s="14" t="s">
        <v>182</v>
      </c>
      <c r="BK270" s="157">
        <f>ROUND(I270*H270,2)</f>
        <v>696.43</v>
      </c>
      <c r="BL270" s="14" t="s">
        <v>205</v>
      </c>
      <c r="BM270" s="156" t="s">
        <v>606</v>
      </c>
    </row>
    <row r="271" spans="1:65" s="2" customFormat="1" ht="24.15" customHeight="1">
      <c r="A271" s="26"/>
      <c r="B271" s="144"/>
      <c r="C271" s="145" t="s">
        <v>397</v>
      </c>
      <c r="D271" s="145" t="s">
        <v>177</v>
      </c>
      <c r="E271" s="146" t="s">
        <v>607</v>
      </c>
      <c r="F271" s="147" t="s">
        <v>608</v>
      </c>
      <c r="G271" s="148" t="s">
        <v>209</v>
      </c>
      <c r="H271" s="149">
        <v>1.224</v>
      </c>
      <c r="I271" s="150">
        <v>22.23</v>
      </c>
      <c r="J271" s="150">
        <f>ROUND(I271*H271,2)</f>
        <v>27.21</v>
      </c>
      <c r="K271" s="151"/>
      <c r="L271" s="27"/>
      <c r="M271" s="152" t="s">
        <v>1</v>
      </c>
      <c r="N271" s="153" t="s">
        <v>35</v>
      </c>
      <c r="O271" s="154">
        <v>2.2709999999999999</v>
      </c>
      <c r="P271" s="154">
        <f>O271*H271</f>
        <v>2.7797039999999997</v>
      </c>
      <c r="Q271" s="154">
        <v>0</v>
      </c>
      <c r="R271" s="154">
        <f>Q271*H271</f>
        <v>0</v>
      </c>
      <c r="S271" s="154">
        <v>0</v>
      </c>
      <c r="T271" s="155">
        <f>S271*H271</f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56" t="s">
        <v>205</v>
      </c>
      <c r="AT271" s="156" t="s">
        <v>177</v>
      </c>
      <c r="AU271" s="156" t="s">
        <v>182</v>
      </c>
      <c r="AY271" s="14" t="s">
        <v>175</v>
      </c>
      <c r="BE271" s="157">
        <f>IF(N271="základná",J271,0)</f>
        <v>0</v>
      </c>
      <c r="BF271" s="157">
        <f>IF(N271="znížená",J271,0)</f>
        <v>27.21</v>
      </c>
      <c r="BG271" s="157">
        <f>IF(N271="zákl. prenesená",J271,0)</f>
        <v>0</v>
      </c>
      <c r="BH271" s="157">
        <f>IF(N271="zníž. prenesená",J271,0)</f>
        <v>0</v>
      </c>
      <c r="BI271" s="157">
        <f>IF(N271="nulová",J271,0)</f>
        <v>0</v>
      </c>
      <c r="BJ271" s="14" t="s">
        <v>182</v>
      </c>
      <c r="BK271" s="157">
        <f>ROUND(I271*H271,2)</f>
        <v>27.21</v>
      </c>
      <c r="BL271" s="14" t="s">
        <v>205</v>
      </c>
      <c r="BM271" s="156" t="s">
        <v>609</v>
      </c>
    </row>
    <row r="272" spans="1:65" s="12" customFormat="1" ht="22.8" customHeight="1">
      <c r="B272" s="132"/>
      <c r="D272" s="133" t="s">
        <v>68</v>
      </c>
      <c r="E272" s="142" t="s">
        <v>610</v>
      </c>
      <c r="F272" s="142" t="s">
        <v>611</v>
      </c>
      <c r="J272" s="143">
        <f>BK272</f>
        <v>2085.29</v>
      </c>
      <c r="L272" s="132"/>
      <c r="M272" s="136"/>
      <c r="N272" s="137"/>
      <c r="O272" s="137"/>
      <c r="P272" s="138">
        <f>SUM(P273:P275)</f>
        <v>91.421795279999984</v>
      </c>
      <c r="Q272" s="137"/>
      <c r="R272" s="138">
        <f>SUM(R273:R275)</f>
        <v>1.3439462880000002</v>
      </c>
      <c r="S272" s="137"/>
      <c r="T272" s="139">
        <f>SUM(T273:T275)</f>
        <v>0</v>
      </c>
      <c r="AR272" s="133" t="s">
        <v>182</v>
      </c>
      <c r="AT272" s="140" t="s">
        <v>68</v>
      </c>
      <c r="AU272" s="140" t="s">
        <v>77</v>
      </c>
      <c r="AY272" s="133" t="s">
        <v>175</v>
      </c>
      <c r="BK272" s="141">
        <f>SUM(BK273:BK275)</f>
        <v>2085.29</v>
      </c>
    </row>
    <row r="273" spans="1:65" s="2" customFormat="1" ht="33" customHeight="1">
      <c r="A273" s="26"/>
      <c r="B273" s="144"/>
      <c r="C273" s="145" t="s">
        <v>612</v>
      </c>
      <c r="D273" s="145" t="s">
        <v>177</v>
      </c>
      <c r="E273" s="146" t="s">
        <v>613</v>
      </c>
      <c r="F273" s="147" t="s">
        <v>614</v>
      </c>
      <c r="G273" s="148" t="s">
        <v>231</v>
      </c>
      <c r="H273" s="149">
        <v>89.111999999999995</v>
      </c>
      <c r="I273" s="150">
        <v>16.98</v>
      </c>
      <c r="J273" s="150">
        <f>ROUND(I273*H273,2)</f>
        <v>1513.12</v>
      </c>
      <c r="K273" s="151"/>
      <c r="L273" s="27"/>
      <c r="M273" s="152" t="s">
        <v>1</v>
      </c>
      <c r="N273" s="153" t="s">
        <v>35</v>
      </c>
      <c r="O273" s="154">
        <v>1.0021899999999999</v>
      </c>
      <c r="P273" s="154">
        <f>O273*H273</f>
        <v>89.307155279999989</v>
      </c>
      <c r="Q273" s="154">
        <v>2.9239999999999999E-3</v>
      </c>
      <c r="R273" s="154">
        <f>Q273*H273</f>
        <v>0.26056348799999995</v>
      </c>
      <c r="S273" s="154">
        <v>0</v>
      </c>
      <c r="T273" s="155">
        <f>S273*H273</f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56" t="s">
        <v>205</v>
      </c>
      <c r="AT273" s="156" t="s">
        <v>177</v>
      </c>
      <c r="AU273" s="156" t="s">
        <v>182</v>
      </c>
      <c r="AY273" s="14" t="s">
        <v>175</v>
      </c>
      <c r="BE273" s="157">
        <f>IF(N273="základná",J273,0)</f>
        <v>0</v>
      </c>
      <c r="BF273" s="157">
        <f>IF(N273="znížená",J273,0)</f>
        <v>1513.12</v>
      </c>
      <c r="BG273" s="157">
        <f>IF(N273="zákl. prenesená",J273,0)</f>
        <v>0</v>
      </c>
      <c r="BH273" s="157">
        <f>IF(N273="zníž. prenesená",J273,0)</f>
        <v>0</v>
      </c>
      <c r="BI273" s="157">
        <f>IF(N273="nulová",J273,0)</f>
        <v>0</v>
      </c>
      <c r="BJ273" s="14" t="s">
        <v>182</v>
      </c>
      <c r="BK273" s="157">
        <f>ROUND(I273*H273,2)</f>
        <v>1513.12</v>
      </c>
      <c r="BL273" s="14" t="s">
        <v>205</v>
      </c>
      <c r="BM273" s="156" t="s">
        <v>615</v>
      </c>
    </row>
    <row r="274" spans="1:65" s="2" customFormat="1" ht="24.15" customHeight="1">
      <c r="A274" s="26"/>
      <c r="B274" s="144"/>
      <c r="C274" s="158" t="s">
        <v>401</v>
      </c>
      <c r="D274" s="158" t="s">
        <v>285</v>
      </c>
      <c r="E274" s="159" t="s">
        <v>616</v>
      </c>
      <c r="F274" s="160" t="s">
        <v>617</v>
      </c>
      <c r="G274" s="161" t="s">
        <v>231</v>
      </c>
      <c r="H274" s="162">
        <v>92.36</v>
      </c>
      <c r="I274" s="163">
        <v>6.01</v>
      </c>
      <c r="J274" s="163">
        <f>ROUND(I274*H274,2)</f>
        <v>555.08000000000004</v>
      </c>
      <c r="K274" s="164"/>
      <c r="L274" s="165"/>
      <c r="M274" s="166" t="s">
        <v>1</v>
      </c>
      <c r="N274" s="167" t="s">
        <v>35</v>
      </c>
      <c r="O274" s="154">
        <v>0</v>
      </c>
      <c r="P274" s="154">
        <f>O274*H274</f>
        <v>0</v>
      </c>
      <c r="Q274" s="154">
        <v>1.1730000000000001E-2</v>
      </c>
      <c r="R274" s="154">
        <f>Q274*H274</f>
        <v>1.0833828000000001</v>
      </c>
      <c r="S274" s="154">
        <v>0</v>
      </c>
      <c r="T274" s="155">
        <f>S274*H274</f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56" t="s">
        <v>235</v>
      </c>
      <c r="AT274" s="156" t="s">
        <v>285</v>
      </c>
      <c r="AU274" s="156" t="s">
        <v>182</v>
      </c>
      <c r="AY274" s="14" t="s">
        <v>175</v>
      </c>
      <c r="BE274" s="157">
        <f>IF(N274="základná",J274,0)</f>
        <v>0</v>
      </c>
      <c r="BF274" s="157">
        <f>IF(N274="znížená",J274,0)</f>
        <v>555.08000000000004</v>
      </c>
      <c r="BG274" s="157">
        <f>IF(N274="zákl. prenesená",J274,0)</f>
        <v>0</v>
      </c>
      <c r="BH274" s="157">
        <f>IF(N274="zníž. prenesená",J274,0)</f>
        <v>0</v>
      </c>
      <c r="BI274" s="157">
        <f>IF(N274="nulová",J274,0)</f>
        <v>0</v>
      </c>
      <c r="BJ274" s="14" t="s">
        <v>182</v>
      </c>
      <c r="BK274" s="157">
        <f>ROUND(I274*H274,2)</f>
        <v>555.08000000000004</v>
      </c>
      <c r="BL274" s="14" t="s">
        <v>205</v>
      </c>
      <c r="BM274" s="156" t="s">
        <v>618</v>
      </c>
    </row>
    <row r="275" spans="1:65" s="2" customFormat="1" ht="24.15" customHeight="1">
      <c r="A275" s="26"/>
      <c r="B275" s="144"/>
      <c r="C275" s="145" t="s">
        <v>619</v>
      </c>
      <c r="D275" s="145" t="s">
        <v>177</v>
      </c>
      <c r="E275" s="146" t="s">
        <v>620</v>
      </c>
      <c r="F275" s="147" t="s">
        <v>621</v>
      </c>
      <c r="G275" s="148" t="s">
        <v>209</v>
      </c>
      <c r="H275" s="149">
        <v>1.32</v>
      </c>
      <c r="I275" s="150">
        <v>12.95</v>
      </c>
      <c r="J275" s="150">
        <f>ROUND(I275*H275,2)</f>
        <v>17.09</v>
      </c>
      <c r="K275" s="151"/>
      <c r="L275" s="27"/>
      <c r="M275" s="152" t="s">
        <v>1</v>
      </c>
      <c r="N275" s="153" t="s">
        <v>35</v>
      </c>
      <c r="O275" s="154">
        <v>1.6020000000000001</v>
      </c>
      <c r="P275" s="154">
        <f>O275*H275</f>
        <v>2.1146400000000001</v>
      </c>
      <c r="Q275" s="154">
        <v>0</v>
      </c>
      <c r="R275" s="154">
        <f>Q275*H275</f>
        <v>0</v>
      </c>
      <c r="S275" s="154">
        <v>0</v>
      </c>
      <c r="T275" s="155">
        <f>S275*H275</f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56" t="s">
        <v>205</v>
      </c>
      <c r="AT275" s="156" t="s">
        <v>177</v>
      </c>
      <c r="AU275" s="156" t="s">
        <v>182</v>
      </c>
      <c r="AY275" s="14" t="s">
        <v>175</v>
      </c>
      <c r="BE275" s="157">
        <f>IF(N275="základná",J275,0)</f>
        <v>0</v>
      </c>
      <c r="BF275" s="157">
        <f>IF(N275="znížená",J275,0)</f>
        <v>17.09</v>
      </c>
      <c r="BG275" s="157">
        <f>IF(N275="zákl. prenesená",J275,0)</f>
        <v>0</v>
      </c>
      <c r="BH275" s="157">
        <f>IF(N275="zníž. prenesená",J275,0)</f>
        <v>0</v>
      </c>
      <c r="BI275" s="157">
        <f>IF(N275="nulová",J275,0)</f>
        <v>0</v>
      </c>
      <c r="BJ275" s="14" t="s">
        <v>182</v>
      </c>
      <c r="BK275" s="157">
        <f>ROUND(I275*H275,2)</f>
        <v>17.09</v>
      </c>
      <c r="BL275" s="14" t="s">
        <v>205</v>
      </c>
      <c r="BM275" s="156" t="s">
        <v>622</v>
      </c>
    </row>
    <row r="276" spans="1:65" s="12" customFormat="1" ht="22.8" customHeight="1">
      <c r="B276" s="132"/>
      <c r="D276" s="133" t="s">
        <v>68</v>
      </c>
      <c r="E276" s="142" t="s">
        <v>623</v>
      </c>
      <c r="F276" s="142" t="s">
        <v>624</v>
      </c>
      <c r="J276" s="143">
        <f>BK276</f>
        <v>951.29</v>
      </c>
      <c r="L276" s="132"/>
      <c r="M276" s="136"/>
      <c r="N276" s="137"/>
      <c r="O276" s="137"/>
      <c r="P276" s="138">
        <f>SUM(P277:P278)</f>
        <v>43.5128384</v>
      </c>
      <c r="Q276" s="137"/>
      <c r="R276" s="138">
        <f>SUM(R277:R278)</f>
        <v>0.20863011519999999</v>
      </c>
      <c r="S276" s="137"/>
      <c r="T276" s="139">
        <f>SUM(T277:T278)</f>
        <v>0</v>
      </c>
      <c r="AR276" s="133" t="s">
        <v>182</v>
      </c>
      <c r="AT276" s="140" t="s">
        <v>68</v>
      </c>
      <c r="AU276" s="140" t="s">
        <v>77</v>
      </c>
      <c r="AY276" s="133" t="s">
        <v>175</v>
      </c>
      <c r="BK276" s="141">
        <f>SUM(BK277:BK278)</f>
        <v>951.29</v>
      </c>
    </row>
    <row r="277" spans="1:65" s="2" customFormat="1" ht="37.799999999999997" customHeight="1">
      <c r="A277" s="26"/>
      <c r="B277" s="144"/>
      <c r="C277" s="145" t="s">
        <v>404</v>
      </c>
      <c r="D277" s="145" t="s">
        <v>177</v>
      </c>
      <c r="E277" s="146" t="s">
        <v>625</v>
      </c>
      <c r="F277" s="147" t="s">
        <v>626</v>
      </c>
      <c r="G277" s="148" t="s">
        <v>231</v>
      </c>
      <c r="H277" s="149">
        <v>538.928</v>
      </c>
      <c r="I277" s="150">
        <v>1.32</v>
      </c>
      <c r="J277" s="150">
        <f>ROUND(I277*H277,2)</f>
        <v>711.38</v>
      </c>
      <c r="K277" s="151"/>
      <c r="L277" s="27"/>
      <c r="M277" s="152" t="s">
        <v>1</v>
      </c>
      <c r="N277" s="153" t="s">
        <v>35</v>
      </c>
      <c r="O277" s="154">
        <v>6.2799999999999995E-2</v>
      </c>
      <c r="P277" s="154">
        <f>O277*H277</f>
        <v>33.844678399999999</v>
      </c>
      <c r="Q277" s="154">
        <v>2.744E-4</v>
      </c>
      <c r="R277" s="154">
        <f>Q277*H277</f>
        <v>0.1478818432</v>
      </c>
      <c r="S277" s="154">
        <v>0</v>
      </c>
      <c r="T277" s="155">
        <f>S277*H277</f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56" t="s">
        <v>205</v>
      </c>
      <c r="AT277" s="156" t="s">
        <v>177</v>
      </c>
      <c r="AU277" s="156" t="s">
        <v>182</v>
      </c>
      <c r="AY277" s="14" t="s">
        <v>175</v>
      </c>
      <c r="BE277" s="157">
        <f>IF(N277="základná",J277,0)</f>
        <v>0</v>
      </c>
      <c r="BF277" s="157">
        <f>IF(N277="znížená",J277,0)</f>
        <v>711.38</v>
      </c>
      <c r="BG277" s="157">
        <f>IF(N277="zákl. prenesená",J277,0)</f>
        <v>0</v>
      </c>
      <c r="BH277" s="157">
        <f>IF(N277="zníž. prenesená",J277,0)</f>
        <v>0</v>
      </c>
      <c r="BI277" s="157">
        <f>IF(N277="nulová",J277,0)</f>
        <v>0</v>
      </c>
      <c r="BJ277" s="14" t="s">
        <v>182</v>
      </c>
      <c r="BK277" s="157">
        <f>ROUND(I277*H277,2)</f>
        <v>711.38</v>
      </c>
      <c r="BL277" s="14" t="s">
        <v>205</v>
      </c>
      <c r="BM277" s="156" t="s">
        <v>627</v>
      </c>
    </row>
    <row r="278" spans="1:65" s="2" customFormat="1" ht="44.25" customHeight="1">
      <c r="A278" s="26"/>
      <c r="B278" s="144"/>
      <c r="C278" s="145" t="s">
        <v>628</v>
      </c>
      <c r="D278" s="145" t="s">
        <v>177</v>
      </c>
      <c r="E278" s="146" t="s">
        <v>629</v>
      </c>
      <c r="F278" s="147" t="s">
        <v>630</v>
      </c>
      <c r="G278" s="148" t="s">
        <v>231</v>
      </c>
      <c r="H278" s="149">
        <v>179.04</v>
      </c>
      <c r="I278" s="150">
        <v>1.34</v>
      </c>
      <c r="J278" s="150">
        <f>ROUND(I278*H278,2)</f>
        <v>239.91</v>
      </c>
      <c r="K278" s="151"/>
      <c r="L278" s="27"/>
      <c r="M278" s="168" t="s">
        <v>1</v>
      </c>
      <c r="N278" s="169" t="s">
        <v>35</v>
      </c>
      <c r="O278" s="170">
        <v>5.3999999999999999E-2</v>
      </c>
      <c r="P278" s="170">
        <f>O278*H278</f>
        <v>9.6681600000000003</v>
      </c>
      <c r="Q278" s="170">
        <v>3.3930000000000001E-4</v>
      </c>
      <c r="R278" s="170">
        <f>Q278*H278</f>
        <v>6.0748271999999999E-2</v>
      </c>
      <c r="S278" s="170">
        <v>0</v>
      </c>
      <c r="T278" s="171">
        <f>S278*H278</f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56" t="s">
        <v>205</v>
      </c>
      <c r="AT278" s="156" t="s">
        <v>177</v>
      </c>
      <c r="AU278" s="156" t="s">
        <v>182</v>
      </c>
      <c r="AY278" s="14" t="s">
        <v>175</v>
      </c>
      <c r="BE278" s="157">
        <f>IF(N278="základná",J278,0)</f>
        <v>0</v>
      </c>
      <c r="BF278" s="157">
        <f>IF(N278="znížená",J278,0)</f>
        <v>239.91</v>
      </c>
      <c r="BG278" s="157">
        <f>IF(N278="zákl. prenesená",J278,0)</f>
        <v>0</v>
      </c>
      <c r="BH278" s="157">
        <f>IF(N278="zníž. prenesená",J278,0)</f>
        <v>0</v>
      </c>
      <c r="BI278" s="157">
        <f>IF(N278="nulová",J278,0)</f>
        <v>0</v>
      </c>
      <c r="BJ278" s="14" t="s">
        <v>182</v>
      </c>
      <c r="BK278" s="157">
        <f>ROUND(I278*H278,2)</f>
        <v>239.91</v>
      </c>
      <c r="BL278" s="14" t="s">
        <v>205</v>
      </c>
      <c r="BM278" s="156" t="s">
        <v>631</v>
      </c>
    </row>
    <row r="279" spans="1:65" s="2" customFormat="1" ht="6.9" customHeight="1">
      <c r="A279" s="26"/>
      <c r="B279" s="44"/>
      <c r="C279" s="45"/>
      <c r="D279" s="45"/>
      <c r="E279" s="45"/>
      <c r="F279" s="45"/>
      <c r="G279" s="45"/>
      <c r="H279" s="45"/>
      <c r="I279" s="45"/>
      <c r="J279" s="45"/>
      <c r="K279" s="45"/>
      <c r="L279" s="27"/>
      <c r="M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</row>
  </sheetData>
  <autoFilter ref="C137:K278" xr:uid="{00000000-0009-0000-0000-000003000000}"/>
  <mergeCells count="9">
    <mergeCell ref="E87:H87"/>
    <mergeCell ref="E128:H128"/>
    <mergeCell ref="E130:H13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211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84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634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ROUND(J124, 2)</f>
        <v>7184.25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ROUND((SUM(BE124:BE210)),  2)</f>
        <v>0</v>
      </c>
      <c r="G33" s="98"/>
      <c r="H33" s="98"/>
      <c r="I33" s="99">
        <v>0.2</v>
      </c>
      <c r="J33" s="97">
        <f>ROUND(((SUM(BE124:BE210))*I33),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ROUND((SUM(BF124:BF210)),  2)</f>
        <v>7184.25</v>
      </c>
      <c r="G34" s="26"/>
      <c r="H34" s="26"/>
      <c r="I34" s="101">
        <v>0.2</v>
      </c>
      <c r="J34" s="100">
        <f>ROUND(((SUM(BF124:BF210))*I34),  2)</f>
        <v>1436.85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ROUND((SUM(BG124:BG210)),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ROUND((SUM(BH124:BH210)),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ROUND((SUM(BI124:BI210)),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8621.1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SO-02A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J124</f>
        <v>7184.2499999999991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139</v>
      </c>
      <c r="E97" s="115"/>
      <c r="F97" s="115"/>
      <c r="G97" s="115"/>
      <c r="H97" s="115"/>
      <c r="I97" s="115"/>
      <c r="J97" s="116">
        <f>J125</f>
        <v>961.62</v>
      </c>
      <c r="L97" s="113"/>
    </row>
    <row r="98" spans="1:31" s="10" customFormat="1" ht="19.95" hidden="1" customHeight="1">
      <c r="B98" s="117"/>
      <c r="D98" s="118" t="s">
        <v>140</v>
      </c>
      <c r="E98" s="119"/>
      <c r="F98" s="119"/>
      <c r="G98" s="119"/>
      <c r="H98" s="119"/>
      <c r="I98" s="119"/>
      <c r="J98" s="120">
        <f>J126</f>
        <v>506.78000000000003</v>
      </c>
      <c r="L98" s="117"/>
    </row>
    <row r="99" spans="1:31" s="10" customFormat="1" ht="19.95" hidden="1" customHeight="1">
      <c r="B99" s="117"/>
      <c r="D99" s="118" t="s">
        <v>635</v>
      </c>
      <c r="E99" s="119"/>
      <c r="F99" s="119"/>
      <c r="G99" s="119"/>
      <c r="H99" s="119"/>
      <c r="I99" s="119"/>
      <c r="J99" s="120">
        <f>J132</f>
        <v>190.70000000000005</v>
      </c>
      <c r="L99" s="117"/>
    </row>
    <row r="100" spans="1:31" s="10" customFormat="1" ht="19.95" hidden="1" customHeight="1">
      <c r="B100" s="117"/>
      <c r="D100" s="118" t="s">
        <v>145</v>
      </c>
      <c r="E100" s="119"/>
      <c r="F100" s="119"/>
      <c r="G100" s="119"/>
      <c r="H100" s="119"/>
      <c r="I100" s="119"/>
      <c r="J100" s="120">
        <f>J145</f>
        <v>264.14</v>
      </c>
      <c r="L100" s="117"/>
    </row>
    <row r="101" spans="1:31" s="9" customFormat="1" ht="24.9" hidden="1" customHeight="1">
      <c r="B101" s="113"/>
      <c r="D101" s="114" t="s">
        <v>147</v>
      </c>
      <c r="E101" s="115"/>
      <c r="F101" s="115"/>
      <c r="G101" s="115"/>
      <c r="H101" s="115"/>
      <c r="I101" s="115"/>
      <c r="J101" s="116">
        <f>J147</f>
        <v>6222.6299999999992</v>
      </c>
      <c r="L101" s="113"/>
    </row>
    <row r="102" spans="1:31" s="10" customFormat="1" ht="19.95" hidden="1" customHeight="1">
      <c r="B102" s="117"/>
      <c r="D102" s="118" t="s">
        <v>636</v>
      </c>
      <c r="E102" s="119"/>
      <c r="F102" s="119"/>
      <c r="G102" s="119"/>
      <c r="H102" s="119"/>
      <c r="I102" s="119"/>
      <c r="J102" s="120">
        <f>J148</f>
        <v>3076.79</v>
      </c>
      <c r="L102" s="117"/>
    </row>
    <row r="103" spans="1:31" s="10" customFormat="1" ht="14.85" hidden="1" customHeight="1">
      <c r="B103" s="117"/>
      <c r="D103" s="118" t="s">
        <v>637</v>
      </c>
      <c r="E103" s="119"/>
      <c r="F103" s="119"/>
      <c r="G103" s="119"/>
      <c r="H103" s="119"/>
      <c r="I103" s="119"/>
      <c r="J103" s="120">
        <f>J163</f>
        <v>1944.8299999999997</v>
      </c>
      <c r="L103" s="117"/>
    </row>
    <row r="104" spans="1:31" s="10" customFormat="1" ht="19.95" hidden="1" customHeight="1">
      <c r="B104" s="117"/>
      <c r="D104" s="118" t="s">
        <v>638</v>
      </c>
      <c r="E104" s="119"/>
      <c r="F104" s="119"/>
      <c r="G104" s="119"/>
      <c r="H104" s="119"/>
      <c r="I104" s="119"/>
      <c r="J104" s="120">
        <f>J182</f>
        <v>3145.8399999999997</v>
      </c>
      <c r="L104" s="117"/>
    </row>
    <row r="105" spans="1:31" s="2" customFormat="1" ht="21.75" hidden="1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" hidden="1" customHeight="1">
      <c r="A106" s="26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ht="10.199999999999999" hidden="1"/>
    <row r="108" spans="1:31" ht="10.199999999999999" hidden="1"/>
    <row r="109" spans="1:31" ht="10.199999999999999" hidden="1"/>
    <row r="110" spans="1:31" s="2" customFormat="1" ht="6.9" customHeight="1">
      <c r="A110" s="26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24.9" customHeight="1">
      <c r="A111" s="26"/>
      <c r="B111" s="27"/>
      <c r="C111" s="18" t="s">
        <v>161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13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211" t="str">
        <f>E7</f>
        <v>Prestúpne Bývanie JELKA</v>
      </c>
      <c r="F114" s="212"/>
      <c r="G114" s="212"/>
      <c r="H114" s="212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132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6.5" customHeight="1">
      <c r="A116" s="26"/>
      <c r="B116" s="27"/>
      <c r="C116" s="26"/>
      <c r="D116" s="26"/>
      <c r="E116" s="177" t="str">
        <f>E9</f>
        <v>SO-02A - Rozpočet</v>
      </c>
      <c r="F116" s="213"/>
      <c r="G116" s="213"/>
      <c r="H116" s="213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2" customHeight="1">
      <c r="A118" s="26"/>
      <c r="B118" s="27"/>
      <c r="C118" s="23" t="s">
        <v>17</v>
      </c>
      <c r="D118" s="26"/>
      <c r="E118" s="26"/>
      <c r="F118" s="21" t="str">
        <f>F12</f>
        <v xml:space="preserve"> </v>
      </c>
      <c r="G118" s="26"/>
      <c r="H118" s="26"/>
      <c r="I118" s="23" t="s">
        <v>19</v>
      </c>
      <c r="J118" s="52" t="str">
        <f>IF(J12="","",J12)</f>
        <v>1. 3. 2022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6.9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15" customHeight="1">
      <c r="A120" s="26"/>
      <c r="B120" s="27"/>
      <c r="C120" s="23" t="s">
        <v>21</v>
      </c>
      <c r="D120" s="26"/>
      <c r="E120" s="26"/>
      <c r="F120" s="21" t="str">
        <f>E15</f>
        <v xml:space="preserve"> </v>
      </c>
      <c r="G120" s="26"/>
      <c r="H120" s="26"/>
      <c r="I120" s="23" t="s">
        <v>25</v>
      </c>
      <c r="J120" s="24" t="str">
        <f>E21</f>
        <v xml:space="preserve"> </v>
      </c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15" customHeight="1">
      <c r="A121" s="26"/>
      <c r="B121" s="27"/>
      <c r="C121" s="23" t="s">
        <v>24</v>
      </c>
      <c r="D121" s="26"/>
      <c r="E121" s="26"/>
      <c r="F121" s="21" t="str">
        <f>IF(E18="","",E18)</f>
        <v xml:space="preserve"> </v>
      </c>
      <c r="G121" s="26"/>
      <c r="H121" s="26"/>
      <c r="I121" s="23" t="s">
        <v>27</v>
      </c>
      <c r="J121" s="24" t="str">
        <f>E24</f>
        <v xml:space="preserve"> </v>
      </c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0.3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11" customFormat="1" ht="29.25" customHeight="1">
      <c r="A123" s="121"/>
      <c r="B123" s="122"/>
      <c r="C123" s="123" t="s">
        <v>162</v>
      </c>
      <c r="D123" s="124" t="s">
        <v>54</v>
      </c>
      <c r="E123" s="124" t="s">
        <v>50</v>
      </c>
      <c r="F123" s="124" t="s">
        <v>51</v>
      </c>
      <c r="G123" s="124" t="s">
        <v>163</v>
      </c>
      <c r="H123" s="124" t="s">
        <v>164</v>
      </c>
      <c r="I123" s="124" t="s">
        <v>165</v>
      </c>
      <c r="J123" s="125" t="s">
        <v>136</v>
      </c>
      <c r="K123" s="126" t="s">
        <v>166</v>
      </c>
      <c r="L123" s="127"/>
      <c r="M123" s="59" t="s">
        <v>1</v>
      </c>
      <c r="N123" s="60" t="s">
        <v>33</v>
      </c>
      <c r="O123" s="60" t="s">
        <v>167</v>
      </c>
      <c r="P123" s="60" t="s">
        <v>168</v>
      </c>
      <c r="Q123" s="60" t="s">
        <v>169</v>
      </c>
      <c r="R123" s="60" t="s">
        <v>170</v>
      </c>
      <c r="S123" s="60" t="s">
        <v>171</v>
      </c>
      <c r="T123" s="61" t="s">
        <v>172</v>
      </c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</row>
    <row r="124" spans="1:65" s="2" customFormat="1" ht="22.8" customHeight="1">
      <c r="A124" s="26"/>
      <c r="B124" s="27"/>
      <c r="C124" s="66" t="s">
        <v>137</v>
      </c>
      <c r="D124" s="26"/>
      <c r="E124" s="26"/>
      <c r="F124" s="26"/>
      <c r="G124" s="26"/>
      <c r="H124" s="26"/>
      <c r="I124" s="26"/>
      <c r="J124" s="128">
        <f>BK124</f>
        <v>7184.2499999999991</v>
      </c>
      <c r="K124" s="26"/>
      <c r="L124" s="27"/>
      <c r="M124" s="62"/>
      <c r="N124" s="53"/>
      <c r="O124" s="63"/>
      <c r="P124" s="129">
        <f>P125+P147</f>
        <v>254.97374560000003</v>
      </c>
      <c r="Q124" s="63"/>
      <c r="R124" s="129">
        <f>R125+R147</f>
        <v>0.54978973799999997</v>
      </c>
      <c r="S124" s="63"/>
      <c r="T124" s="130">
        <f>T125+T147</f>
        <v>0.61951999999999996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T124" s="14" t="s">
        <v>68</v>
      </c>
      <c r="AU124" s="14" t="s">
        <v>138</v>
      </c>
      <c r="BK124" s="131">
        <f>BK125+BK147</f>
        <v>7184.2499999999991</v>
      </c>
    </row>
    <row r="125" spans="1:65" s="12" customFormat="1" ht="25.95" customHeight="1">
      <c r="B125" s="132"/>
      <c r="D125" s="133" t="s">
        <v>68</v>
      </c>
      <c r="E125" s="134" t="s">
        <v>173</v>
      </c>
      <c r="F125" s="134" t="s">
        <v>174</v>
      </c>
      <c r="J125" s="135">
        <f>BK125</f>
        <v>961.62</v>
      </c>
      <c r="L125" s="132"/>
      <c r="M125" s="136"/>
      <c r="N125" s="137"/>
      <c r="O125" s="137"/>
      <c r="P125" s="138">
        <f>P126+P132+P145</f>
        <v>95.436481000000001</v>
      </c>
      <c r="Q125" s="137"/>
      <c r="R125" s="138">
        <f>R126+R132+R145</f>
        <v>6.1180560000000002E-2</v>
      </c>
      <c r="S125" s="137"/>
      <c r="T125" s="139">
        <f>T126+T132+T145</f>
        <v>0.61951999999999996</v>
      </c>
      <c r="AR125" s="133" t="s">
        <v>77</v>
      </c>
      <c r="AT125" s="140" t="s">
        <v>68</v>
      </c>
      <c r="AU125" s="140" t="s">
        <v>69</v>
      </c>
      <c r="AY125" s="133" t="s">
        <v>175</v>
      </c>
      <c r="BK125" s="141">
        <f>BK126+BK132+BK145</f>
        <v>961.62</v>
      </c>
    </row>
    <row r="126" spans="1:65" s="12" customFormat="1" ht="22.8" customHeight="1">
      <c r="B126" s="132"/>
      <c r="D126" s="133" t="s">
        <v>68</v>
      </c>
      <c r="E126" s="142" t="s">
        <v>77</v>
      </c>
      <c r="F126" s="142" t="s">
        <v>176</v>
      </c>
      <c r="J126" s="143">
        <f>BK126</f>
        <v>506.78000000000003</v>
      </c>
      <c r="L126" s="132"/>
      <c r="M126" s="136"/>
      <c r="N126" s="137"/>
      <c r="O126" s="137"/>
      <c r="P126" s="138">
        <f>SUM(P127:P131)</f>
        <v>52.833061000000001</v>
      </c>
      <c r="Q126" s="137"/>
      <c r="R126" s="138">
        <f>SUM(R127:R131)</f>
        <v>0</v>
      </c>
      <c r="S126" s="137"/>
      <c r="T126" s="139">
        <f>SUM(T127:T131)</f>
        <v>0</v>
      </c>
      <c r="AR126" s="133" t="s">
        <v>77</v>
      </c>
      <c r="AT126" s="140" t="s">
        <v>68</v>
      </c>
      <c r="AU126" s="140" t="s">
        <v>77</v>
      </c>
      <c r="AY126" s="133" t="s">
        <v>175</v>
      </c>
      <c r="BK126" s="141">
        <f>SUM(BK127:BK131)</f>
        <v>506.78000000000003</v>
      </c>
    </row>
    <row r="127" spans="1:65" s="2" customFormat="1" ht="21.75" customHeight="1">
      <c r="A127" s="26"/>
      <c r="B127" s="144"/>
      <c r="C127" s="145" t="s">
        <v>77</v>
      </c>
      <c r="D127" s="145" t="s">
        <v>177</v>
      </c>
      <c r="E127" s="146" t="s">
        <v>183</v>
      </c>
      <c r="F127" s="147" t="s">
        <v>184</v>
      </c>
      <c r="G127" s="148" t="s">
        <v>180</v>
      </c>
      <c r="H127" s="149">
        <v>13.781000000000001</v>
      </c>
      <c r="I127" s="150">
        <v>18.97</v>
      </c>
      <c r="J127" s="150">
        <f>ROUND(I127*H127,2)</f>
        <v>261.43</v>
      </c>
      <c r="K127" s="151"/>
      <c r="L127" s="27"/>
      <c r="M127" s="152" t="s">
        <v>1</v>
      </c>
      <c r="N127" s="153" t="s">
        <v>35</v>
      </c>
      <c r="O127" s="154">
        <v>2.5139999999999998</v>
      </c>
      <c r="P127" s="154">
        <f>O127*H127</f>
        <v>34.645434000000002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181</v>
      </c>
      <c r="AT127" s="156" t="s">
        <v>177</v>
      </c>
      <c r="AU127" s="156" t="s">
        <v>182</v>
      </c>
      <c r="AY127" s="14" t="s">
        <v>175</v>
      </c>
      <c r="BE127" s="157">
        <f>IF(N127="základná",J127,0)</f>
        <v>0</v>
      </c>
      <c r="BF127" s="157">
        <f>IF(N127="znížená",J127,0)</f>
        <v>261.43</v>
      </c>
      <c r="BG127" s="157">
        <f>IF(N127="zákl. prenesená",J127,0)</f>
        <v>0</v>
      </c>
      <c r="BH127" s="157">
        <f>IF(N127="zníž. prenesená",J127,0)</f>
        <v>0</v>
      </c>
      <c r="BI127" s="157">
        <f>IF(N127="nulová",J127,0)</f>
        <v>0</v>
      </c>
      <c r="BJ127" s="14" t="s">
        <v>182</v>
      </c>
      <c r="BK127" s="157">
        <f>ROUND(I127*H127,2)</f>
        <v>261.43</v>
      </c>
      <c r="BL127" s="14" t="s">
        <v>181</v>
      </c>
      <c r="BM127" s="156" t="s">
        <v>182</v>
      </c>
    </row>
    <row r="128" spans="1:65" s="2" customFormat="1" ht="37.799999999999997" customHeight="1">
      <c r="A128" s="26"/>
      <c r="B128" s="144"/>
      <c r="C128" s="145" t="s">
        <v>182</v>
      </c>
      <c r="D128" s="145" t="s">
        <v>177</v>
      </c>
      <c r="E128" s="146" t="s">
        <v>186</v>
      </c>
      <c r="F128" s="147" t="s">
        <v>187</v>
      </c>
      <c r="G128" s="148" t="s">
        <v>180</v>
      </c>
      <c r="H128" s="149">
        <v>13.781000000000001</v>
      </c>
      <c r="I128" s="150">
        <v>5.36</v>
      </c>
      <c r="J128" s="150">
        <f>ROUND(I128*H128,2)</f>
        <v>73.87</v>
      </c>
      <c r="K128" s="151"/>
      <c r="L128" s="27"/>
      <c r="M128" s="152" t="s">
        <v>1</v>
      </c>
      <c r="N128" s="153" t="s">
        <v>35</v>
      </c>
      <c r="O128" s="154">
        <v>0.61299999999999999</v>
      </c>
      <c r="P128" s="154">
        <f>O128*H128</f>
        <v>8.4477530000000005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181</v>
      </c>
      <c r="AT128" s="156" t="s">
        <v>177</v>
      </c>
      <c r="AU128" s="156" t="s">
        <v>182</v>
      </c>
      <c r="AY128" s="14" t="s">
        <v>175</v>
      </c>
      <c r="BE128" s="157">
        <f>IF(N128="základná",J128,0)</f>
        <v>0</v>
      </c>
      <c r="BF128" s="157">
        <f>IF(N128="znížená",J128,0)</f>
        <v>73.87</v>
      </c>
      <c r="BG128" s="157">
        <f>IF(N128="zákl. prenesená",J128,0)</f>
        <v>0</v>
      </c>
      <c r="BH128" s="157">
        <f>IF(N128="zníž. prenesená",J128,0)</f>
        <v>0</v>
      </c>
      <c r="BI128" s="157">
        <f>IF(N128="nulová",J128,0)</f>
        <v>0</v>
      </c>
      <c r="BJ128" s="14" t="s">
        <v>182</v>
      </c>
      <c r="BK128" s="157">
        <f>ROUND(I128*H128,2)</f>
        <v>73.87</v>
      </c>
      <c r="BL128" s="14" t="s">
        <v>181</v>
      </c>
      <c r="BM128" s="156" t="s">
        <v>181</v>
      </c>
    </row>
    <row r="129" spans="1:65" s="2" customFormat="1" ht="24.15" customHeight="1">
      <c r="A129" s="26"/>
      <c r="B129" s="144"/>
      <c r="C129" s="145" t="s">
        <v>185</v>
      </c>
      <c r="D129" s="145" t="s">
        <v>177</v>
      </c>
      <c r="E129" s="146" t="s">
        <v>639</v>
      </c>
      <c r="F129" s="147" t="s">
        <v>640</v>
      </c>
      <c r="G129" s="148" t="s">
        <v>180</v>
      </c>
      <c r="H129" s="149">
        <v>8.1929999999999996</v>
      </c>
      <c r="I129" s="150">
        <v>2.15</v>
      </c>
      <c r="J129" s="150">
        <f>ROUND(I129*H129,2)</f>
        <v>17.61</v>
      </c>
      <c r="K129" s="151"/>
      <c r="L129" s="27"/>
      <c r="M129" s="152" t="s">
        <v>1</v>
      </c>
      <c r="N129" s="153" t="s">
        <v>35</v>
      </c>
      <c r="O129" s="154">
        <v>0.24199999999999999</v>
      </c>
      <c r="P129" s="154">
        <f>O129*H129</f>
        <v>1.9827059999999999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181</v>
      </c>
      <c r="AT129" s="156" t="s">
        <v>177</v>
      </c>
      <c r="AU129" s="156" t="s">
        <v>182</v>
      </c>
      <c r="AY129" s="14" t="s">
        <v>175</v>
      </c>
      <c r="BE129" s="157">
        <f>IF(N129="základná",J129,0)</f>
        <v>0</v>
      </c>
      <c r="BF129" s="157">
        <f>IF(N129="znížená",J129,0)</f>
        <v>17.61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4" t="s">
        <v>182</v>
      </c>
      <c r="BK129" s="157">
        <f>ROUND(I129*H129,2)</f>
        <v>17.61</v>
      </c>
      <c r="BL129" s="14" t="s">
        <v>181</v>
      </c>
      <c r="BM129" s="156" t="s">
        <v>188</v>
      </c>
    </row>
    <row r="130" spans="1:65" s="2" customFormat="1" ht="16.5" customHeight="1">
      <c r="A130" s="26"/>
      <c r="B130" s="144"/>
      <c r="C130" s="158" t="s">
        <v>181</v>
      </c>
      <c r="D130" s="158" t="s">
        <v>285</v>
      </c>
      <c r="E130" s="159" t="s">
        <v>641</v>
      </c>
      <c r="F130" s="160" t="s">
        <v>642</v>
      </c>
      <c r="G130" s="161" t="s">
        <v>209</v>
      </c>
      <c r="H130" s="162">
        <v>13.108000000000001</v>
      </c>
      <c r="I130" s="163">
        <v>7.8</v>
      </c>
      <c r="J130" s="163">
        <f>ROUND(I130*H130,2)</f>
        <v>102.24</v>
      </c>
      <c r="K130" s="164"/>
      <c r="L130" s="165"/>
      <c r="M130" s="166" t="s">
        <v>1</v>
      </c>
      <c r="N130" s="167" t="s">
        <v>35</v>
      </c>
      <c r="O130" s="154">
        <v>0</v>
      </c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191</v>
      </c>
      <c r="AT130" s="156" t="s">
        <v>285</v>
      </c>
      <c r="AU130" s="156" t="s">
        <v>182</v>
      </c>
      <c r="AY130" s="14" t="s">
        <v>175</v>
      </c>
      <c r="BE130" s="157">
        <f>IF(N130="základná",J130,0)</f>
        <v>0</v>
      </c>
      <c r="BF130" s="157">
        <f>IF(N130="znížená",J130,0)</f>
        <v>102.24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4" t="s">
        <v>182</v>
      </c>
      <c r="BK130" s="157">
        <f>ROUND(I130*H130,2)</f>
        <v>102.24</v>
      </c>
      <c r="BL130" s="14" t="s">
        <v>181</v>
      </c>
      <c r="BM130" s="156" t="s">
        <v>191</v>
      </c>
    </row>
    <row r="131" spans="1:65" s="2" customFormat="1" ht="24.15" customHeight="1">
      <c r="A131" s="26"/>
      <c r="B131" s="144"/>
      <c r="C131" s="145" t="s">
        <v>192</v>
      </c>
      <c r="D131" s="145" t="s">
        <v>177</v>
      </c>
      <c r="E131" s="146" t="s">
        <v>643</v>
      </c>
      <c r="F131" s="147" t="s">
        <v>644</v>
      </c>
      <c r="G131" s="148" t="s">
        <v>180</v>
      </c>
      <c r="H131" s="149">
        <v>5.1680000000000001</v>
      </c>
      <c r="I131" s="150">
        <v>9.99</v>
      </c>
      <c r="J131" s="150">
        <f>ROUND(I131*H131,2)</f>
        <v>51.63</v>
      </c>
      <c r="K131" s="151"/>
      <c r="L131" s="27"/>
      <c r="M131" s="152" t="s">
        <v>1</v>
      </c>
      <c r="N131" s="153" t="s">
        <v>35</v>
      </c>
      <c r="O131" s="154">
        <v>1.5009999999999999</v>
      </c>
      <c r="P131" s="154">
        <f>O131*H131</f>
        <v>7.7571680000000001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181</v>
      </c>
      <c r="AT131" s="156" t="s">
        <v>177</v>
      </c>
      <c r="AU131" s="156" t="s">
        <v>182</v>
      </c>
      <c r="AY131" s="14" t="s">
        <v>175</v>
      </c>
      <c r="BE131" s="157">
        <f>IF(N131="základná",J131,0)</f>
        <v>0</v>
      </c>
      <c r="BF131" s="157">
        <f>IF(N131="znížená",J131,0)</f>
        <v>51.63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4" t="s">
        <v>182</v>
      </c>
      <c r="BK131" s="157">
        <f>ROUND(I131*H131,2)</f>
        <v>51.63</v>
      </c>
      <c r="BL131" s="14" t="s">
        <v>181</v>
      </c>
      <c r="BM131" s="156" t="s">
        <v>195</v>
      </c>
    </row>
    <row r="132" spans="1:65" s="12" customFormat="1" ht="22.8" customHeight="1">
      <c r="B132" s="132"/>
      <c r="D132" s="133" t="s">
        <v>68</v>
      </c>
      <c r="E132" s="142" t="s">
        <v>191</v>
      </c>
      <c r="F132" s="142" t="s">
        <v>645</v>
      </c>
      <c r="J132" s="143">
        <f>BK132</f>
        <v>190.70000000000005</v>
      </c>
      <c r="L132" s="132"/>
      <c r="M132" s="136"/>
      <c r="N132" s="137"/>
      <c r="O132" s="137"/>
      <c r="P132" s="138">
        <f>SUM(P133:P144)</f>
        <v>4.4184599999999996</v>
      </c>
      <c r="Q132" s="137"/>
      <c r="R132" s="138">
        <f>SUM(R133:R144)</f>
        <v>6.1180560000000002E-2</v>
      </c>
      <c r="S132" s="137"/>
      <c r="T132" s="139">
        <f>SUM(T133:T144)</f>
        <v>0</v>
      </c>
      <c r="AR132" s="133" t="s">
        <v>77</v>
      </c>
      <c r="AT132" s="140" t="s">
        <v>68</v>
      </c>
      <c r="AU132" s="140" t="s">
        <v>77</v>
      </c>
      <c r="AY132" s="133" t="s">
        <v>175</v>
      </c>
      <c r="BK132" s="141">
        <f>SUM(BK133:BK144)</f>
        <v>190.70000000000005</v>
      </c>
    </row>
    <row r="133" spans="1:65" s="2" customFormat="1" ht="24.15" customHeight="1">
      <c r="A133" s="26"/>
      <c r="B133" s="144"/>
      <c r="C133" s="145" t="s">
        <v>188</v>
      </c>
      <c r="D133" s="145" t="s">
        <v>177</v>
      </c>
      <c r="E133" s="146" t="s">
        <v>646</v>
      </c>
      <c r="F133" s="147" t="s">
        <v>647</v>
      </c>
      <c r="G133" s="148" t="s">
        <v>314</v>
      </c>
      <c r="H133" s="149">
        <v>11.69</v>
      </c>
      <c r="I133" s="150">
        <v>0.44</v>
      </c>
      <c r="J133" s="150">
        <f t="shared" ref="J133:J144" si="0">ROUND(I133*H133,2)</f>
        <v>5.14</v>
      </c>
      <c r="K133" s="151"/>
      <c r="L133" s="27"/>
      <c r="M133" s="152" t="s">
        <v>1</v>
      </c>
      <c r="N133" s="153" t="s">
        <v>35</v>
      </c>
      <c r="O133" s="154">
        <v>0.04</v>
      </c>
      <c r="P133" s="154">
        <f t="shared" ref="P133:P144" si="1">O133*H133</f>
        <v>0.46760000000000002</v>
      </c>
      <c r="Q133" s="154">
        <v>7.9999999999999996E-6</v>
      </c>
      <c r="R133" s="154">
        <f t="shared" ref="R133:R144" si="2">Q133*H133</f>
        <v>9.3519999999999986E-5</v>
      </c>
      <c r="S133" s="154">
        <v>0</v>
      </c>
      <c r="T133" s="155">
        <f t="shared" ref="T133:T144" si="3"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181</v>
      </c>
      <c r="AT133" s="156" t="s">
        <v>177</v>
      </c>
      <c r="AU133" s="156" t="s">
        <v>182</v>
      </c>
      <c r="AY133" s="14" t="s">
        <v>175</v>
      </c>
      <c r="BE133" s="157">
        <f t="shared" ref="BE133:BE144" si="4">IF(N133="základná",J133,0)</f>
        <v>0</v>
      </c>
      <c r="BF133" s="157">
        <f t="shared" ref="BF133:BF144" si="5">IF(N133="znížená",J133,0)</f>
        <v>5.14</v>
      </c>
      <c r="BG133" s="157">
        <f t="shared" ref="BG133:BG144" si="6">IF(N133="zákl. prenesená",J133,0)</f>
        <v>0</v>
      </c>
      <c r="BH133" s="157">
        <f t="shared" ref="BH133:BH144" si="7">IF(N133="zníž. prenesená",J133,0)</f>
        <v>0</v>
      </c>
      <c r="BI133" s="157">
        <f t="shared" ref="BI133:BI144" si="8">IF(N133="nulová",J133,0)</f>
        <v>0</v>
      </c>
      <c r="BJ133" s="14" t="s">
        <v>182</v>
      </c>
      <c r="BK133" s="157">
        <f t="shared" ref="BK133:BK144" si="9">ROUND(I133*H133,2)</f>
        <v>5.14</v>
      </c>
      <c r="BL133" s="14" t="s">
        <v>181</v>
      </c>
      <c r="BM133" s="156" t="s">
        <v>198</v>
      </c>
    </row>
    <row r="134" spans="1:65" s="2" customFormat="1" ht="33" customHeight="1">
      <c r="A134" s="26"/>
      <c r="B134" s="144"/>
      <c r="C134" s="158" t="s">
        <v>199</v>
      </c>
      <c r="D134" s="158" t="s">
        <v>285</v>
      </c>
      <c r="E134" s="159" t="s">
        <v>648</v>
      </c>
      <c r="F134" s="160" t="s">
        <v>649</v>
      </c>
      <c r="G134" s="161" t="s">
        <v>254</v>
      </c>
      <c r="H134" s="162">
        <v>2.3380000000000001</v>
      </c>
      <c r="I134" s="163">
        <v>13.44</v>
      </c>
      <c r="J134" s="163">
        <f t="shared" si="0"/>
        <v>31.42</v>
      </c>
      <c r="K134" s="164"/>
      <c r="L134" s="165"/>
      <c r="M134" s="166" t="s">
        <v>1</v>
      </c>
      <c r="N134" s="167" t="s">
        <v>35</v>
      </c>
      <c r="O134" s="154">
        <v>0</v>
      </c>
      <c r="P134" s="154">
        <f t="shared" si="1"/>
        <v>0</v>
      </c>
      <c r="Q134" s="154">
        <v>6.8599999999999998E-3</v>
      </c>
      <c r="R134" s="154">
        <f t="shared" si="2"/>
        <v>1.603868E-2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191</v>
      </c>
      <c r="AT134" s="156" t="s">
        <v>285</v>
      </c>
      <c r="AU134" s="156" t="s">
        <v>182</v>
      </c>
      <c r="AY134" s="14" t="s">
        <v>175</v>
      </c>
      <c r="BE134" s="157">
        <f t="shared" si="4"/>
        <v>0</v>
      </c>
      <c r="BF134" s="157">
        <f t="shared" si="5"/>
        <v>31.42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182</v>
      </c>
      <c r="BK134" s="157">
        <f t="shared" si="9"/>
        <v>31.42</v>
      </c>
      <c r="BL134" s="14" t="s">
        <v>181</v>
      </c>
      <c r="BM134" s="156" t="s">
        <v>202</v>
      </c>
    </row>
    <row r="135" spans="1:65" s="2" customFormat="1" ht="24.15" customHeight="1">
      <c r="A135" s="26"/>
      <c r="B135" s="144"/>
      <c r="C135" s="145" t="s">
        <v>191</v>
      </c>
      <c r="D135" s="145" t="s">
        <v>177</v>
      </c>
      <c r="E135" s="146" t="s">
        <v>650</v>
      </c>
      <c r="F135" s="147" t="s">
        <v>651</v>
      </c>
      <c r="G135" s="148" t="s">
        <v>314</v>
      </c>
      <c r="H135" s="149">
        <v>15.02</v>
      </c>
      <c r="I135" s="150">
        <v>0.48</v>
      </c>
      <c r="J135" s="150">
        <f t="shared" si="0"/>
        <v>7.21</v>
      </c>
      <c r="K135" s="151"/>
      <c r="L135" s="27"/>
      <c r="M135" s="152" t="s">
        <v>1</v>
      </c>
      <c r="N135" s="153" t="s">
        <v>35</v>
      </c>
      <c r="O135" s="154">
        <v>4.2999999999999997E-2</v>
      </c>
      <c r="P135" s="154">
        <f t="shared" si="1"/>
        <v>0.64585999999999988</v>
      </c>
      <c r="Q135" s="154">
        <v>1.0000000000000001E-5</v>
      </c>
      <c r="R135" s="154">
        <f t="shared" si="2"/>
        <v>1.5020000000000002E-4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181</v>
      </c>
      <c r="AT135" s="156" t="s">
        <v>177</v>
      </c>
      <c r="AU135" s="156" t="s">
        <v>182</v>
      </c>
      <c r="AY135" s="14" t="s">
        <v>175</v>
      </c>
      <c r="BE135" s="157">
        <f t="shared" si="4"/>
        <v>0</v>
      </c>
      <c r="BF135" s="157">
        <f t="shared" si="5"/>
        <v>7.21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182</v>
      </c>
      <c r="BK135" s="157">
        <f t="shared" si="9"/>
        <v>7.21</v>
      </c>
      <c r="BL135" s="14" t="s">
        <v>181</v>
      </c>
      <c r="BM135" s="156" t="s">
        <v>205</v>
      </c>
    </row>
    <row r="136" spans="1:65" s="2" customFormat="1" ht="33" customHeight="1">
      <c r="A136" s="26"/>
      <c r="B136" s="144"/>
      <c r="C136" s="158" t="s">
        <v>206</v>
      </c>
      <c r="D136" s="158" t="s">
        <v>285</v>
      </c>
      <c r="E136" s="159" t="s">
        <v>652</v>
      </c>
      <c r="F136" s="160" t="s">
        <v>653</v>
      </c>
      <c r="G136" s="161" t="s">
        <v>254</v>
      </c>
      <c r="H136" s="162">
        <v>3.004</v>
      </c>
      <c r="I136" s="163">
        <v>20.67</v>
      </c>
      <c r="J136" s="163">
        <f t="shared" si="0"/>
        <v>62.09</v>
      </c>
      <c r="K136" s="164"/>
      <c r="L136" s="165"/>
      <c r="M136" s="166" t="s">
        <v>1</v>
      </c>
      <c r="N136" s="167" t="s">
        <v>35</v>
      </c>
      <c r="O136" s="154">
        <v>0</v>
      </c>
      <c r="P136" s="154">
        <f t="shared" si="1"/>
        <v>0</v>
      </c>
      <c r="Q136" s="154">
        <v>1.0540000000000001E-2</v>
      </c>
      <c r="R136" s="154">
        <f t="shared" si="2"/>
        <v>3.1662160000000002E-2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191</v>
      </c>
      <c r="AT136" s="156" t="s">
        <v>285</v>
      </c>
      <c r="AU136" s="156" t="s">
        <v>182</v>
      </c>
      <c r="AY136" s="14" t="s">
        <v>175</v>
      </c>
      <c r="BE136" s="157">
        <f t="shared" si="4"/>
        <v>0</v>
      </c>
      <c r="BF136" s="157">
        <f t="shared" si="5"/>
        <v>62.09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4" t="s">
        <v>182</v>
      </c>
      <c r="BK136" s="157">
        <f t="shared" si="9"/>
        <v>62.09</v>
      </c>
      <c r="BL136" s="14" t="s">
        <v>181</v>
      </c>
      <c r="BM136" s="156" t="s">
        <v>210</v>
      </c>
    </row>
    <row r="137" spans="1:65" s="2" customFormat="1" ht="16.5" customHeight="1">
      <c r="A137" s="26"/>
      <c r="B137" s="144"/>
      <c r="C137" s="145" t="s">
        <v>195</v>
      </c>
      <c r="D137" s="145" t="s">
        <v>177</v>
      </c>
      <c r="E137" s="146" t="s">
        <v>654</v>
      </c>
      <c r="F137" s="147" t="s">
        <v>655</v>
      </c>
      <c r="G137" s="148" t="s">
        <v>254</v>
      </c>
      <c r="H137" s="149">
        <v>7</v>
      </c>
      <c r="I137" s="150">
        <v>2.2200000000000002</v>
      </c>
      <c r="J137" s="150">
        <f t="shared" si="0"/>
        <v>15.54</v>
      </c>
      <c r="K137" s="151"/>
      <c r="L137" s="27"/>
      <c r="M137" s="152" t="s">
        <v>1</v>
      </c>
      <c r="N137" s="153" t="s">
        <v>35</v>
      </c>
      <c r="O137" s="154">
        <v>0.2</v>
      </c>
      <c r="P137" s="154">
        <f t="shared" si="1"/>
        <v>1.4000000000000001</v>
      </c>
      <c r="Q137" s="154">
        <v>4.3999999999999999E-5</v>
      </c>
      <c r="R137" s="154">
        <f t="shared" si="2"/>
        <v>3.0800000000000001E-4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181</v>
      </c>
      <c r="AT137" s="156" t="s">
        <v>177</v>
      </c>
      <c r="AU137" s="156" t="s">
        <v>182</v>
      </c>
      <c r="AY137" s="14" t="s">
        <v>175</v>
      </c>
      <c r="BE137" s="157">
        <f t="shared" si="4"/>
        <v>0</v>
      </c>
      <c r="BF137" s="157">
        <f t="shared" si="5"/>
        <v>15.54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4" t="s">
        <v>182</v>
      </c>
      <c r="BK137" s="157">
        <f t="shared" si="9"/>
        <v>15.54</v>
      </c>
      <c r="BL137" s="14" t="s">
        <v>181</v>
      </c>
      <c r="BM137" s="156" t="s">
        <v>7</v>
      </c>
    </row>
    <row r="138" spans="1:65" s="2" customFormat="1" ht="24.15" customHeight="1">
      <c r="A138" s="26"/>
      <c r="B138" s="144"/>
      <c r="C138" s="158" t="s">
        <v>214</v>
      </c>
      <c r="D138" s="158" t="s">
        <v>285</v>
      </c>
      <c r="E138" s="159" t="s">
        <v>656</v>
      </c>
      <c r="F138" s="160" t="s">
        <v>657</v>
      </c>
      <c r="G138" s="161" t="s">
        <v>254</v>
      </c>
      <c r="H138" s="162">
        <v>7</v>
      </c>
      <c r="I138" s="163">
        <v>2.42</v>
      </c>
      <c r="J138" s="163">
        <f t="shared" si="0"/>
        <v>16.940000000000001</v>
      </c>
      <c r="K138" s="164"/>
      <c r="L138" s="165"/>
      <c r="M138" s="166" t="s">
        <v>1</v>
      </c>
      <c r="N138" s="167" t="s">
        <v>35</v>
      </c>
      <c r="O138" s="154">
        <v>0</v>
      </c>
      <c r="P138" s="154">
        <f t="shared" si="1"/>
        <v>0</v>
      </c>
      <c r="Q138" s="154">
        <v>4.8000000000000001E-4</v>
      </c>
      <c r="R138" s="154">
        <f t="shared" si="2"/>
        <v>3.3600000000000001E-3</v>
      </c>
      <c r="S138" s="154">
        <v>0</v>
      </c>
      <c r="T138" s="15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191</v>
      </c>
      <c r="AT138" s="156" t="s">
        <v>285</v>
      </c>
      <c r="AU138" s="156" t="s">
        <v>182</v>
      </c>
      <c r="AY138" s="14" t="s">
        <v>175</v>
      </c>
      <c r="BE138" s="157">
        <f t="shared" si="4"/>
        <v>0</v>
      </c>
      <c r="BF138" s="157">
        <f t="shared" si="5"/>
        <v>16.940000000000001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4" t="s">
        <v>182</v>
      </c>
      <c r="BK138" s="157">
        <f t="shared" si="9"/>
        <v>16.940000000000001</v>
      </c>
      <c r="BL138" s="14" t="s">
        <v>181</v>
      </c>
      <c r="BM138" s="156" t="s">
        <v>217</v>
      </c>
    </row>
    <row r="139" spans="1:65" s="2" customFormat="1" ht="16.5" customHeight="1">
      <c r="A139" s="26"/>
      <c r="B139" s="144"/>
      <c r="C139" s="145" t="s">
        <v>198</v>
      </c>
      <c r="D139" s="145" t="s">
        <v>177</v>
      </c>
      <c r="E139" s="146" t="s">
        <v>658</v>
      </c>
      <c r="F139" s="147" t="s">
        <v>659</v>
      </c>
      <c r="G139" s="148" t="s">
        <v>254</v>
      </c>
      <c r="H139" s="149">
        <v>2</v>
      </c>
      <c r="I139" s="150">
        <v>2.2200000000000002</v>
      </c>
      <c r="J139" s="150">
        <f t="shared" si="0"/>
        <v>4.4400000000000004</v>
      </c>
      <c r="K139" s="151"/>
      <c r="L139" s="27"/>
      <c r="M139" s="152" t="s">
        <v>1</v>
      </c>
      <c r="N139" s="153" t="s">
        <v>35</v>
      </c>
      <c r="O139" s="154">
        <v>0.2</v>
      </c>
      <c r="P139" s="154">
        <f t="shared" si="1"/>
        <v>0.4</v>
      </c>
      <c r="Q139" s="154">
        <v>4.3999999999999999E-5</v>
      </c>
      <c r="R139" s="154">
        <f t="shared" si="2"/>
        <v>8.7999999999999998E-5</v>
      </c>
      <c r="S139" s="154">
        <v>0</v>
      </c>
      <c r="T139" s="15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181</v>
      </c>
      <c r="AT139" s="156" t="s">
        <v>177</v>
      </c>
      <c r="AU139" s="156" t="s">
        <v>182</v>
      </c>
      <c r="AY139" s="14" t="s">
        <v>175</v>
      </c>
      <c r="BE139" s="157">
        <f t="shared" si="4"/>
        <v>0</v>
      </c>
      <c r="BF139" s="157">
        <f t="shared" si="5"/>
        <v>4.4400000000000004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4" t="s">
        <v>182</v>
      </c>
      <c r="BK139" s="157">
        <f t="shared" si="9"/>
        <v>4.4400000000000004</v>
      </c>
      <c r="BL139" s="14" t="s">
        <v>181</v>
      </c>
      <c r="BM139" s="156" t="s">
        <v>220</v>
      </c>
    </row>
    <row r="140" spans="1:65" s="2" customFormat="1" ht="24.15" customHeight="1">
      <c r="A140" s="26"/>
      <c r="B140" s="144"/>
      <c r="C140" s="158" t="s">
        <v>221</v>
      </c>
      <c r="D140" s="158" t="s">
        <v>285</v>
      </c>
      <c r="E140" s="159" t="s">
        <v>660</v>
      </c>
      <c r="F140" s="160" t="s">
        <v>661</v>
      </c>
      <c r="G140" s="161" t="s">
        <v>254</v>
      </c>
      <c r="H140" s="162">
        <v>2</v>
      </c>
      <c r="I140" s="163">
        <v>2.68</v>
      </c>
      <c r="J140" s="163">
        <f t="shared" si="0"/>
        <v>5.36</v>
      </c>
      <c r="K140" s="164"/>
      <c r="L140" s="165"/>
      <c r="M140" s="166" t="s">
        <v>1</v>
      </c>
      <c r="N140" s="167" t="s">
        <v>35</v>
      </c>
      <c r="O140" s="154">
        <v>0</v>
      </c>
      <c r="P140" s="154">
        <f t="shared" si="1"/>
        <v>0</v>
      </c>
      <c r="Q140" s="154">
        <v>7.6999999999999996E-4</v>
      </c>
      <c r="R140" s="154">
        <f t="shared" si="2"/>
        <v>1.5399999999999999E-3</v>
      </c>
      <c r="S140" s="154">
        <v>0</v>
      </c>
      <c r="T140" s="15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191</v>
      </c>
      <c r="AT140" s="156" t="s">
        <v>285</v>
      </c>
      <c r="AU140" s="156" t="s">
        <v>182</v>
      </c>
      <c r="AY140" s="14" t="s">
        <v>175</v>
      </c>
      <c r="BE140" s="157">
        <f t="shared" si="4"/>
        <v>0</v>
      </c>
      <c r="BF140" s="157">
        <f t="shared" si="5"/>
        <v>5.36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4" t="s">
        <v>182</v>
      </c>
      <c r="BK140" s="157">
        <f t="shared" si="9"/>
        <v>5.36</v>
      </c>
      <c r="BL140" s="14" t="s">
        <v>181</v>
      </c>
      <c r="BM140" s="156" t="s">
        <v>224</v>
      </c>
    </row>
    <row r="141" spans="1:65" s="2" customFormat="1" ht="16.5" customHeight="1">
      <c r="A141" s="26"/>
      <c r="B141" s="144"/>
      <c r="C141" s="145" t="s">
        <v>202</v>
      </c>
      <c r="D141" s="145" t="s">
        <v>177</v>
      </c>
      <c r="E141" s="146" t="s">
        <v>662</v>
      </c>
      <c r="F141" s="147" t="s">
        <v>663</v>
      </c>
      <c r="G141" s="148" t="s">
        <v>254</v>
      </c>
      <c r="H141" s="149">
        <v>1</v>
      </c>
      <c r="I141" s="150">
        <v>2.4</v>
      </c>
      <c r="J141" s="150">
        <f t="shared" si="0"/>
        <v>2.4</v>
      </c>
      <c r="K141" s="151"/>
      <c r="L141" s="27"/>
      <c r="M141" s="152" t="s">
        <v>1</v>
      </c>
      <c r="N141" s="153" t="s">
        <v>35</v>
      </c>
      <c r="O141" s="154">
        <v>0.215</v>
      </c>
      <c r="P141" s="154">
        <f t="shared" si="1"/>
        <v>0.215</v>
      </c>
      <c r="Q141" s="154">
        <v>5.0000000000000002E-5</v>
      </c>
      <c r="R141" s="154">
        <f t="shared" si="2"/>
        <v>5.0000000000000002E-5</v>
      </c>
      <c r="S141" s="154">
        <v>0</v>
      </c>
      <c r="T141" s="155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181</v>
      </c>
      <c r="AT141" s="156" t="s">
        <v>177</v>
      </c>
      <c r="AU141" s="156" t="s">
        <v>182</v>
      </c>
      <c r="AY141" s="14" t="s">
        <v>175</v>
      </c>
      <c r="BE141" s="157">
        <f t="shared" si="4"/>
        <v>0</v>
      </c>
      <c r="BF141" s="157">
        <f t="shared" si="5"/>
        <v>2.4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4" t="s">
        <v>182</v>
      </c>
      <c r="BK141" s="157">
        <f t="shared" si="9"/>
        <v>2.4</v>
      </c>
      <c r="BL141" s="14" t="s">
        <v>181</v>
      </c>
      <c r="BM141" s="156" t="s">
        <v>227</v>
      </c>
    </row>
    <row r="142" spans="1:65" s="2" customFormat="1" ht="24.15" customHeight="1">
      <c r="A142" s="26"/>
      <c r="B142" s="144"/>
      <c r="C142" s="158" t="s">
        <v>228</v>
      </c>
      <c r="D142" s="158" t="s">
        <v>285</v>
      </c>
      <c r="E142" s="159" t="s">
        <v>664</v>
      </c>
      <c r="F142" s="160" t="s">
        <v>665</v>
      </c>
      <c r="G142" s="161" t="s">
        <v>254</v>
      </c>
      <c r="H142" s="162">
        <v>1</v>
      </c>
      <c r="I142" s="163">
        <v>2.96</v>
      </c>
      <c r="J142" s="163">
        <f t="shared" si="0"/>
        <v>2.96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"/>
        <v>0</v>
      </c>
      <c r="Q142" s="154">
        <v>9.3000000000000005E-4</v>
      </c>
      <c r="R142" s="154">
        <f t="shared" si="2"/>
        <v>9.3000000000000005E-4</v>
      </c>
      <c r="S142" s="154">
        <v>0</v>
      </c>
      <c r="T142" s="15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191</v>
      </c>
      <c r="AT142" s="156" t="s">
        <v>285</v>
      </c>
      <c r="AU142" s="156" t="s">
        <v>182</v>
      </c>
      <c r="AY142" s="14" t="s">
        <v>175</v>
      </c>
      <c r="BE142" s="157">
        <f t="shared" si="4"/>
        <v>0</v>
      </c>
      <c r="BF142" s="157">
        <f t="shared" si="5"/>
        <v>2.96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4" t="s">
        <v>182</v>
      </c>
      <c r="BK142" s="157">
        <f t="shared" si="9"/>
        <v>2.96</v>
      </c>
      <c r="BL142" s="14" t="s">
        <v>181</v>
      </c>
      <c r="BM142" s="156" t="s">
        <v>232</v>
      </c>
    </row>
    <row r="143" spans="1:65" s="2" customFormat="1" ht="16.5" customHeight="1">
      <c r="A143" s="26"/>
      <c r="B143" s="144"/>
      <c r="C143" s="145" t="s">
        <v>205</v>
      </c>
      <c r="D143" s="145" t="s">
        <v>177</v>
      </c>
      <c r="E143" s="146" t="s">
        <v>666</v>
      </c>
      <c r="F143" s="147" t="s">
        <v>667</v>
      </c>
      <c r="G143" s="148" t="s">
        <v>254</v>
      </c>
      <c r="H143" s="149">
        <v>6</v>
      </c>
      <c r="I143" s="150">
        <v>2.4</v>
      </c>
      <c r="J143" s="150">
        <f t="shared" si="0"/>
        <v>14.4</v>
      </c>
      <c r="K143" s="151"/>
      <c r="L143" s="27"/>
      <c r="M143" s="152" t="s">
        <v>1</v>
      </c>
      <c r="N143" s="153" t="s">
        <v>35</v>
      </c>
      <c r="O143" s="154">
        <v>0.215</v>
      </c>
      <c r="P143" s="154">
        <f t="shared" si="1"/>
        <v>1.29</v>
      </c>
      <c r="Q143" s="154">
        <v>5.0000000000000002E-5</v>
      </c>
      <c r="R143" s="154">
        <f t="shared" si="2"/>
        <v>3.0000000000000003E-4</v>
      </c>
      <c r="S143" s="154">
        <v>0</v>
      </c>
      <c r="T143" s="15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181</v>
      </c>
      <c r="AT143" s="156" t="s">
        <v>177</v>
      </c>
      <c r="AU143" s="156" t="s">
        <v>182</v>
      </c>
      <c r="AY143" s="14" t="s">
        <v>175</v>
      </c>
      <c r="BE143" s="157">
        <f t="shared" si="4"/>
        <v>0</v>
      </c>
      <c r="BF143" s="157">
        <f t="shared" si="5"/>
        <v>14.4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4" t="s">
        <v>182</v>
      </c>
      <c r="BK143" s="157">
        <f t="shared" si="9"/>
        <v>14.4</v>
      </c>
      <c r="BL143" s="14" t="s">
        <v>181</v>
      </c>
      <c r="BM143" s="156" t="s">
        <v>235</v>
      </c>
    </row>
    <row r="144" spans="1:65" s="2" customFormat="1" ht="24.15" customHeight="1">
      <c r="A144" s="26"/>
      <c r="B144" s="144"/>
      <c r="C144" s="158" t="s">
        <v>236</v>
      </c>
      <c r="D144" s="158" t="s">
        <v>285</v>
      </c>
      <c r="E144" s="159" t="s">
        <v>668</v>
      </c>
      <c r="F144" s="160" t="s">
        <v>669</v>
      </c>
      <c r="G144" s="161" t="s">
        <v>254</v>
      </c>
      <c r="H144" s="162">
        <v>6</v>
      </c>
      <c r="I144" s="163">
        <v>3.8</v>
      </c>
      <c r="J144" s="163">
        <f t="shared" si="0"/>
        <v>22.8</v>
      </c>
      <c r="K144" s="164"/>
      <c r="L144" s="165"/>
      <c r="M144" s="166" t="s">
        <v>1</v>
      </c>
      <c r="N144" s="167" t="s">
        <v>35</v>
      </c>
      <c r="O144" s="154">
        <v>0</v>
      </c>
      <c r="P144" s="154">
        <f t="shared" si="1"/>
        <v>0</v>
      </c>
      <c r="Q144" s="154">
        <v>1.1100000000000001E-3</v>
      </c>
      <c r="R144" s="154">
        <f t="shared" si="2"/>
        <v>6.660000000000001E-3</v>
      </c>
      <c r="S144" s="154">
        <v>0</v>
      </c>
      <c r="T144" s="15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191</v>
      </c>
      <c r="AT144" s="156" t="s">
        <v>285</v>
      </c>
      <c r="AU144" s="156" t="s">
        <v>182</v>
      </c>
      <c r="AY144" s="14" t="s">
        <v>175</v>
      </c>
      <c r="BE144" s="157">
        <f t="shared" si="4"/>
        <v>0</v>
      </c>
      <c r="BF144" s="157">
        <f t="shared" si="5"/>
        <v>22.8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4" t="s">
        <v>182</v>
      </c>
      <c r="BK144" s="157">
        <f t="shared" si="9"/>
        <v>22.8</v>
      </c>
      <c r="BL144" s="14" t="s">
        <v>181</v>
      </c>
      <c r="BM144" s="156" t="s">
        <v>239</v>
      </c>
    </row>
    <row r="145" spans="1:65" s="12" customFormat="1" ht="22.8" customHeight="1">
      <c r="B145" s="132"/>
      <c r="D145" s="133" t="s">
        <v>68</v>
      </c>
      <c r="E145" s="142" t="s">
        <v>206</v>
      </c>
      <c r="F145" s="142" t="s">
        <v>344</v>
      </c>
      <c r="J145" s="143">
        <f>BK145</f>
        <v>264.14</v>
      </c>
      <c r="L145" s="132"/>
      <c r="M145" s="136"/>
      <c r="N145" s="137"/>
      <c r="O145" s="137"/>
      <c r="P145" s="138">
        <f>P146</f>
        <v>38.184960000000004</v>
      </c>
      <c r="Q145" s="137"/>
      <c r="R145" s="138">
        <f>R146</f>
        <v>0</v>
      </c>
      <c r="S145" s="137"/>
      <c r="T145" s="139">
        <f>T146</f>
        <v>0.61951999999999996</v>
      </c>
      <c r="AR145" s="133" t="s">
        <v>77</v>
      </c>
      <c r="AT145" s="140" t="s">
        <v>68</v>
      </c>
      <c r="AU145" s="140" t="s">
        <v>77</v>
      </c>
      <c r="AY145" s="133" t="s">
        <v>175</v>
      </c>
      <c r="BK145" s="141">
        <f>BK146</f>
        <v>264.14</v>
      </c>
    </row>
    <row r="146" spans="1:65" s="2" customFormat="1" ht="24.15" customHeight="1">
      <c r="A146" s="26"/>
      <c r="B146" s="144"/>
      <c r="C146" s="145" t="s">
        <v>210</v>
      </c>
      <c r="D146" s="145" t="s">
        <v>177</v>
      </c>
      <c r="E146" s="146" t="s">
        <v>670</v>
      </c>
      <c r="F146" s="147" t="s">
        <v>671</v>
      </c>
      <c r="G146" s="148" t="s">
        <v>314</v>
      </c>
      <c r="H146" s="149">
        <v>56.32</v>
      </c>
      <c r="I146" s="150">
        <v>4.6900000000000004</v>
      </c>
      <c r="J146" s="150">
        <f>ROUND(I146*H146,2)</f>
        <v>264.14</v>
      </c>
      <c r="K146" s="151"/>
      <c r="L146" s="27"/>
      <c r="M146" s="152" t="s">
        <v>1</v>
      </c>
      <c r="N146" s="153" t="s">
        <v>35</v>
      </c>
      <c r="O146" s="154">
        <v>0.67800000000000005</v>
      </c>
      <c r="P146" s="154">
        <f>O146*H146</f>
        <v>38.184960000000004</v>
      </c>
      <c r="Q146" s="154">
        <v>0</v>
      </c>
      <c r="R146" s="154">
        <f>Q146*H146</f>
        <v>0</v>
      </c>
      <c r="S146" s="154">
        <v>1.0999999999999999E-2</v>
      </c>
      <c r="T146" s="155">
        <f>S146*H146</f>
        <v>0.61951999999999996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181</v>
      </c>
      <c r="AT146" s="156" t="s">
        <v>177</v>
      </c>
      <c r="AU146" s="156" t="s">
        <v>182</v>
      </c>
      <c r="AY146" s="14" t="s">
        <v>175</v>
      </c>
      <c r="BE146" s="157">
        <f>IF(N146="základná",J146,0)</f>
        <v>0</v>
      </c>
      <c r="BF146" s="157">
        <f>IF(N146="znížená",J146,0)</f>
        <v>264.14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4" t="s">
        <v>182</v>
      </c>
      <c r="BK146" s="157">
        <f>ROUND(I146*H146,2)</f>
        <v>264.14</v>
      </c>
      <c r="BL146" s="14" t="s">
        <v>181</v>
      </c>
      <c r="BM146" s="156" t="s">
        <v>242</v>
      </c>
    </row>
    <row r="147" spans="1:65" s="12" customFormat="1" ht="25.95" customHeight="1">
      <c r="B147" s="132"/>
      <c r="D147" s="133" t="s">
        <v>68</v>
      </c>
      <c r="E147" s="134" t="s">
        <v>361</v>
      </c>
      <c r="F147" s="134" t="s">
        <v>362</v>
      </c>
      <c r="J147" s="135">
        <f>BK147</f>
        <v>6222.6299999999992</v>
      </c>
      <c r="L147" s="132"/>
      <c r="M147" s="136"/>
      <c r="N147" s="137"/>
      <c r="O147" s="137"/>
      <c r="P147" s="138">
        <f>P148+P182</f>
        <v>159.53726460000001</v>
      </c>
      <c r="Q147" s="137"/>
      <c r="R147" s="138">
        <f>R148+R182</f>
        <v>0.48860917799999992</v>
      </c>
      <c r="S147" s="137"/>
      <c r="T147" s="139">
        <f>T148+T182</f>
        <v>0</v>
      </c>
      <c r="AR147" s="133" t="s">
        <v>182</v>
      </c>
      <c r="AT147" s="140" t="s">
        <v>68</v>
      </c>
      <c r="AU147" s="140" t="s">
        <v>69</v>
      </c>
      <c r="AY147" s="133" t="s">
        <v>175</v>
      </c>
      <c r="BK147" s="141">
        <f>BK148+BK182</f>
        <v>6222.6299999999992</v>
      </c>
    </row>
    <row r="148" spans="1:65" s="12" customFormat="1" ht="22.8" customHeight="1">
      <c r="B148" s="132"/>
      <c r="D148" s="133" t="s">
        <v>68</v>
      </c>
      <c r="E148" s="142" t="s">
        <v>672</v>
      </c>
      <c r="F148" s="142" t="s">
        <v>673</v>
      </c>
      <c r="J148" s="143">
        <f>BK148</f>
        <v>3076.79</v>
      </c>
      <c r="L148" s="132"/>
      <c r="M148" s="136"/>
      <c r="N148" s="137"/>
      <c r="O148" s="137"/>
      <c r="P148" s="138">
        <f>P149+SUM(P150:P163)</f>
        <v>130.60049760000001</v>
      </c>
      <c r="Q148" s="137"/>
      <c r="R148" s="138">
        <f>R149+SUM(R150:R163)</f>
        <v>0.20173748760000002</v>
      </c>
      <c r="S148" s="137"/>
      <c r="T148" s="139">
        <f>T149+SUM(T150:T163)</f>
        <v>0</v>
      </c>
      <c r="AR148" s="133" t="s">
        <v>182</v>
      </c>
      <c r="AT148" s="140" t="s">
        <v>68</v>
      </c>
      <c r="AU148" s="140" t="s">
        <v>77</v>
      </c>
      <c r="AY148" s="133" t="s">
        <v>175</v>
      </c>
      <c r="BK148" s="141">
        <f>BK149+SUM(BK150:BK163)</f>
        <v>3076.79</v>
      </c>
    </row>
    <row r="149" spans="1:65" s="2" customFormat="1" ht="24.15" customHeight="1">
      <c r="A149" s="26"/>
      <c r="B149" s="144"/>
      <c r="C149" s="145" t="s">
        <v>244</v>
      </c>
      <c r="D149" s="145" t="s">
        <v>177</v>
      </c>
      <c r="E149" s="146" t="s">
        <v>674</v>
      </c>
      <c r="F149" s="147" t="s">
        <v>675</v>
      </c>
      <c r="G149" s="148" t="s">
        <v>314</v>
      </c>
      <c r="H149" s="149">
        <v>15</v>
      </c>
      <c r="I149" s="150">
        <v>9.92</v>
      </c>
      <c r="J149" s="150">
        <f t="shared" ref="J149:J162" si="10">ROUND(I149*H149,2)</f>
        <v>148.80000000000001</v>
      </c>
      <c r="K149" s="151"/>
      <c r="L149" s="27"/>
      <c r="M149" s="152" t="s">
        <v>1</v>
      </c>
      <c r="N149" s="153" t="s">
        <v>35</v>
      </c>
      <c r="O149" s="154">
        <v>0.60633000000000004</v>
      </c>
      <c r="P149" s="154">
        <f t="shared" ref="P149:P162" si="11">O149*H149</f>
        <v>9.0949500000000008</v>
      </c>
      <c r="Q149" s="154">
        <v>1.5548599999999999E-3</v>
      </c>
      <c r="R149" s="154">
        <f t="shared" ref="R149:R162" si="12">Q149*H149</f>
        <v>2.3322900000000001E-2</v>
      </c>
      <c r="S149" s="154">
        <v>0</v>
      </c>
      <c r="T149" s="155">
        <f t="shared" ref="T149:T162" si="13"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205</v>
      </c>
      <c r="AT149" s="156" t="s">
        <v>177</v>
      </c>
      <c r="AU149" s="156" t="s">
        <v>182</v>
      </c>
      <c r="AY149" s="14" t="s">
        <v>175</v>
      </c>
      <c r="BE149" s="157">
        <f t="shared" ref="BE149:BE162" si="14">IF(N149="základná",J149,0)</f>
        <v>0</v>
      </c>
      <c r="BF149" s="157">
        <f t="shared" ref="BF149:BF162" si="15">IF(N149="znížená",J149,0)</f>
        <v>148.80000000000001</v>
      </c>
      <c r="BG149" s="157">
        <f t="shared" ref="BG149:BG162" si="16">IF(N149="zákl. prenesená",J149,0)</f>
        <v>0</v>
      </c>
      <c r="BH149" s="157">
        <f t="shared" ref="BH149:BH162" si="17">IF(N149="zníž. prenesená",J149,0)</f>
        <v>0</v>
      </c>
      <c r="BI149" s="157">
        <f t="shared" ref="BI149:BI162" si="18">IF(N149="nulová",J149,0)</f>
        <v>0</v>
      </c>
      <c r="BJ149" s="14" t="s">
        <v>182</v>
      </c>
      <c r="BK149" s="157">
        <f t="shared" ref="BK149:BK162" si="19">ROUND(I149*H149,2)</f>
        <v>148.80000000000001</v>
      </c>
      <c r="BL149" s="14" t="s">
        <v>205</v>
      </c>
      <c r="BM149" s="156" t="s">
        <v>247</v>
      </c>
    </row>
    <row r="150" spans="1:65" s="2" customFormat="1" ht="24.15" customHeight="1">
      <c r="A150" s="26"/>
      <c r="B150" s="144"/>
      <c r="C150" s="145" t="s">
        <v>7</v>
      </c>
      <c r="D150" s="145" t="s">
        <v>177</v>
      </c>
      <c r="E150" s="146" t="s">
        <v>676</v>
      </c>
      <c r="F150" s="147" t="s">
        <v>677</v>
      </c>
      <c r="G150" s="148" t="s">
        <v>314</v>
      </c>
      <c r="H150" s="149">
        <v>28</v>
      </c>
      <c r="I150" s="150">
        <v>11.7</v>
      </c>
      <c r="J150" s="150">
        <f t="shared" si="10"/>
        <v>327.60000000000002</v>
      </c>
      <c r="K150" s="151"/>
      <c r="L150" s="27"/>
      <c r="M150" s="152" t="s">
        <v>1</v>
      </c>
      <c r="N150" s="153" t="s">
        <v>35</v>
      </c>
      <c r="O150" s="154">
        <v>0.61724000000000001</v>
      </c>
      <c r="P150" s="154">
        <f t="shared" si="11"/>
        <v>17.282720000000001</v>
      </c>
      <c r="Q150" s="154">
        <v>1.7671200000000001E-3</v>
      </c>
      <c r="R150" s="154">
        <f t="shared" si="12"/>
        <v>4.947936E-2</v>
      </c>
      <c r="S150" s="154">
        <v>0</v>
      </c>
      <c r="T150" s="155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205</v>
      </c>
      <c r="AT150" s="156" t="s">
        <v>177</v>
      </c>
      <c r="AU150" s="156" t="s">
        <v>182</v>
      </c>
      <c r="AY150" s="14" t="s">
        <v>175</v>
      </c>
      <c r="BE150" s="157">
        <f t="shared" si="14"/>
        <v>0</v>
      </c>
      <c r="BF150" s="157">
        <f t="shared" si="15"/>
        <v>327.60000000000002</v>
      </c>
      <c r="BG150" s="157">
        <f t="shared" si="16"/>
        <v>0</v>
      </c>
      <c r="BH150" s="157">
        <f t="shared" si="17"/>
        <v>0</v>
      </c>
      <c r="BI150" s="157">
        <f t="shared" si="18"/>
        <v>0</v>
      </c>
      <c r="BJ150" s="14" t="s">
        <v>182</v>
      </c>
      <c r="BK150" s="157">
        <f t="shared" si="19"/>
        <v>327.60000000000002</v>
      </c>
      <c r="BL150" s="14" t="s">
        <v>205</v>
      </c>
      <c r="BM150" s="156" t="s">
        <v>250</v>
      </c>
    </row>
    <row r="151" spans="1:65" s="2" customFormat="1" ht="16.5" customHeight="1">
      <c r="A151" s="26"/>
      <c r="B151" s="144"/>
      <c r="C151" s="145" t="s">
        <v>251</v>
      </c>
      <c r="D151" s="145" t="s">
        <v>177</v>
      </c>
      <c r="E151" s="146" t="s">
        <v>678</v>
      </c>
      <c r="F151" s="147" t="s">
        <v>679</v>
      </c>
      <c r="G151" s="148" t="s">
        <v>314</v>
      </c>
      <c r="H151" s="149">
        <v>15</v>
      </c>
      <c r="I151" s="150">
        <v>4.97</v>
      </c>
      <c r="J151" s="150">
        <f t="shared" si="10"/>
        <v>74.55</v>
      </c>
      <c r="K151" s="151"/>
      <c r="L151" s="27"/>
      <c r="M151" s="152" t="s">
        <v>1</v>
      </c>
      <c r="N151" s="153" t="s">
        <v>35</v>
      </c>
      <c r="O151" s="154">
        <v>0.30558000000000002</v>
      </c>
      <c r="P151" s="154">
        <f t="shared" si="11"/>
        <v>4.5837000000000003</v>
      </c>
      <c r="Q151" s="154">
        <v>4.8232E-4</v>
      </c>
      <c r="R151" s="154">
        <f t="shared" si="12"/>
        <v>7.2348000000000004E-3</v>
      </c>
      <c r="S151" s="154">
        <v>0</v>
      </c>
      <c r="T151" s="155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205</v>
      </c>
      <c r="AT151" s="156" t="s">
        <v>177</v>
      </c>
      <c r="AU151" s="156" t="s">
        <v>182</v>
      </c>
      <c r="AY151" s="14" t="s">
        <v>175</v>
      </c>
      <c r="BE151" s="157">
        <f t="shared" si="14"/>
        <v>0</v>
      </c>
      <c r="BF151" s="157">
        <f t="shared" si="15"/>
        <v>74.55</v>
      </c>
      <c r="BG151" s="157">
        <f t="shared" si="16"/>
        <v>0</v>
      </c>
      <c r="BH151" s="157">
        <f t="shared" si="17"/>
        <v>0</v>
      </c>
      <c r="BI151" s="157">
        <f t="shared" si="18"/>
        <v>0</v>
      </c>
      <c r="BJ151" s="14" t="s">
        <v>182</v>
      </c>
      <c r="BK151" s="157">
        <f t="shared" si="19"/>
        <v>74.55</v>
      </c>
      <c r="BL151" s="14" t="s">
        <v>205</v>
      </c>
      <c r="BM151" s="156" t="s">
        <v>255</v>
      </c>
    </row>
    <row r="152" spans="1:65" s="2" customFormat="1" ht="16.5" customHeight="1">
      <c r="A152" s="26"/>
      <c r="B152" s="144"/>
      <c r="C152" s="145" t="s">
        <v>217</v>
      </c>
      <c r="D152" s="145" t="s">
        <v>177</v>
      </c>
      <c r="E152" s="146" t="s">
        <v>680</v>
      </c>
      <c r="F152" s="147" t="s">
        <v>681</v>
      </c>
      <c r="G152" s="148" t="s">
        <v>314</v>
      </c>
      <c r="H152" s="149">
        <v>21</v>
      </c>
      <c r="I152" s="150">
        <v>5.65</v>
      </c>
      <c r="J152" s="150">
        <f t="shared" si="10"/>
        <v>118.65</v>
      </c>
      <c r="K152" s="151"/>
      <c r="L152" s="27"/>
      <c r="M152" s="152" t="s">
        <v>1</v>
      </c>
      <c r="N152" s="153" t="s">
        <v>35</v>
      </c>
      <c r="O152" s="154">
        <v>0.34244000000000002</v>
      </c>
      <c r="P152" s="154">
        <f t="shared" si="11"/>
        <v>7.1912400000000005</v>
      </c>
      <c r="Q152" s="154">
        <v>6.4698000000000002E-4</v>
      </c>
      <c r="R152" s="154">
        <f t="shared" si="12"/>
        <v>1.3586580000000001E-2</v>
      </c>
      <c r="S152" s="154">
        <v>0</v>
      </c>
      <c r="T152" s="155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205</v>
      </c>
      <c r="AT152" s="156" t="s">
        <v>177</v>
      </c>
      <c r="AU152" s="156" t="s">
        <v>182</v>
      </c>
      <c r="AY152" s="14" t="s">
        <v>175</v>
      </c>
      <c r="BE152" s="157">
        <f t="shared" si="14"/>
        <v>0</v>
      </c>
      <c r="BF152" s="157">
        <f t="shared" si="15"/>
        <v>118.65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4" t="s">
        <v>182</v>
      </c>
      <c r="BK152" s="157">
        <f t="shared" si="19"/>
        <v>118.65</v>
      </c>
      <c r="BL152" s="14" t="s">
        <v>205</v>
      </c>
      <c r="BM152" s="156" t="s">
        <v>258</v>
      </c>
    </row>
    <row r="153" spans="1:65" s="2" customFormat="1" ht="21.75" customHeight="1">
      <c r="A153" s="26"/>
      <c r="B153" s="144"/>
      <c r="C153" s="145" t="s">
        <v>259</v>
      </c>
      <c r="D153" s="145" t="s">
        <v>177</v>
      </c>
      <c r="E153" s="146" t="s">
        <v>682</v>
      </c>
      <c r="F153" s="147" t="s">
        <v>683</v>
      </c>
      <c r="G153" s="148" t="s">
        <v>513</v>
      </c>
      <c r="H153" s="149">
        <v>3</v>
      </c>
      <c r="I153" s="150">
        <v>1.65</v>
      </c>
      <c r="J153" s="150">
        <f t="shared" si="10"/>
        <v>4.95</v>
      </c>
      <c r="K153" s="151"/>
      <c r="L153" s="27"/>
      <c r="M153" s="152" t="s">
        <v>1</v>
      </c>
      <c r="N153" s="153" t="s">
        <v>35</v>
      </c>
      <c r="O153" s="154">
        <v>0.14899999999999999</v>
      </c>
      <c r="P153" s="154">
        <f t="shared" si="11"/>
        <v>0.44699999999999995</v>
      </c>
      <c r="Q153" s="154">
        <v>0</v>
      </c>
      <c r="R153" s="154">
        <f t="shared" si="12"/>
        <v>0</v>
      </c>
      <c r="S153" s="154">
        <v>0</v>
      </c>
      <c r="T153" s="155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205</v>
      </c>
      <c r="AT153" s="156" t="s">
        <v>177</v>
      </c>
      <c r="AU153" s="156" t="s">
        <v>182</v>
      </c>
      <c r="AY153" s="14" t="s">
        <v>175</v>
      </c>
      <c r="BE153" s="157">
        <f t="shared" si="14"/>
        <v>0</v>
      </c>
      <c r="BF153" s="157">
        <f t="shared" si="15"/>
        <v>4.95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4" t="s">
        <v>182</v>
      </c>
      <c r="BK153" s="157">
        <f t="shared" si="19"/>
        <v>4.95</v>
      </c>
      <c r="BL153" s="14" t="s">
        <v>205</v>
      </c>
      <c r="BM153" s="156" t="s">
        <v>262</v>
      </c>
    </row>
    <row r="154" spans="1:65" s="2" customFormat="1" ht="21.75" customHeight="1">
      <c r="A154" s="26"/>
      <c r="B154" s="144"/>
      <c r="C154" s="145" t="s">
        <v>220</v>
      </c>
      <c r="D154" s="145" t="s">
        <v>177</v>
      </c>
      <c r="E154" s="146" t="s">
        <v>684</v>
      </c>
      <c r="F154" s="147" t="s">
        <v>685</v>
      </c>
      <c r="G154" s="148" t="s">
        <v>513</v>
      </c>
      <c r="H154" s="149">
        <v>3</v>
      </c>
      <c r="I154" s="150">
        <v>1.83</v>
      </c>
      <c r="J154" s="150">
        <f t="shared" si="10"/>
        <v>5.49</v>
      </c>
      <c r="K154" s="151"/>
      <c r="L154" s="27"/>
      <c r="M154" s="152" t="s">
        <v>1</v>
      </c>
      <c r="N154" s="153" t="s">
        <v>35</v>
      </c>
      <c r="O154" s="154">
        <v>0.16500000000000001</v>
      </c>
      <c r="P154" s="154">
        <f t="shared" si="11"/>
        <v>0.495</v>
      </c>
      <c r="Q154" s="154">
        <v>0</v>
      </c>
      <c r="R154" s="154">
        <f t="shared" si="12"/>
        <v>0</v>
      </c>
      <c r="S154" s="154">
        <v>0</v>
      </c>
      <c r="T154" s="155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205</v>
      </c>
      <c r="AT154" s="156" t="s">
        <v>177</v>
      </c>
      <c r="AU154" s="156" t="s">
        <v>182</v>
      </c>
      <c r="AY154" s="14" t="s">
        <v>175</v>
      </c>
      <c r="BE154" s="157">
        <f t="shared" si="14"/>
        <v>0</v>
      </c>
      <c r="BF154" s="157">
        <f t="shared" si="15"/>
        <v>5.49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4" t="s">
        <v>182</v>
      </c>
      <c r="BK154" s="157">
        <f t="shared" si="19"/>
        <v>5.49</v>
      </c>
      <c r="BL154" s="14" t="s">
        <v>205</v>
      </c>
      <c r="BM154" s="156" t="s">
        <v>265</v>
      </c>
    </row>
    <row r="155" spans="1:65" s="2" customFormat="1" ht="21.75" customHeight="1">
      <c r="A155" s="26"/>
      <c r="B155" s="144"/>
      <c r="C155" s="145" t="s">
        <v>267</v>
      </c>
      <c r="D155" s="145" t="s">
        <v>177</v>
      </c>
      <c r="E155" s="146" t="s">
        <v>686</v>
      </c>
      <c r="F155" s="147" t="s">
        <v>687</v>
      </c>
      <c r="G155" s="148" t="s">
        <v>513</v>
      </c>
      <c r="H155" s="149">
        <v>3</v>
      </c>
      <c r="I155" s="150">
        <v>2.21</v>
      </c>
      <c r="J155" s="150">
        <f t="shared" si="10"/>
        <v>6.63</v>
      </c>
      <c r="K155" s="151"/>
      <c r="L155" s="27"/>
      <c r="M155" s="152" t="s">
        <v>1</v>
      </c>
      <c r="N155" s="153" t="s">
        <v>35</v>
      </c>
      <c r="O155" s="154">
        <v>0.19900000000000001</v>
      </c>
      <c r="P155" s="154">
        <f t="shared" si="11"/>
        <v>0.59699999999999998</v>
      </c>
      <c r="Q155" s="154">
        <v>0</v>
      </c>
      <c r="R155" s="154">
        <f t="shared" si="12"/>
        <v>0</v>
      </c>
      <c r="S155" s="154">
        <v>0</v>
      </c>
      <c r="T155" s="155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205</v>
      </c>
      <c r="AT155" s="156" t="s">
        <v>177</v>
      </c>
      <c r="AU155" s="156" t="s">
        <v>182</v>
      </c>
      <c r="AY155" s="14" t="s">
        <v>175</v>
      </c>
      <c r="BE155" s="157">
        <f t="shared" si="14"/>
        <v>0</v>
      </c>
      <c r="BF155" s="157">
        <f t="shared" si="15"/>
        <v>6.63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4" t="s">
        <v>182</v>
      </c>
      <c r="BK155" s="157">
        <f t="shared" si="19"/>
        <v>6.63</v>
      </c>
      <c r="BL155" s="14" t="s">
        <v>205</v>
      </c>
      <c r="BM155" s="156" t="s">
        <v>270</v>
      </c>
    </row>
    <row r="156" spans="1:65" s="2" customFormat="1" ht="21.75" customHeight="1">
      <c r="A156" s="26"/>
      <c r="B156" s="144"/>
      <c r="C156" s="145" t="s">
        <v>224</v>
      </c>
      <c r="D156" s="145" t="s">
        <v>177</v>
      </c>
      <c r="E156" s="146" t="s">
        <v>688</v>
      </c>
      <c r="F156" s="147" t="s">
        <v>689</v>
      </c>
      <c r="G156" s="148" t="s">
        <v>513</v>
      </c>
      <c r="H156" s="149">
        <v>3</v>
      </c>
      <c r="I156" s="150">
        <v>2.71</v>
      </c>
      <c r="J156" s="150">
        <f t="shared" si="10"/>
        <v>8.1300000000000008</v>
      </c>
      <c r="K156" s="151"/>
      <c r="L156" s="27"/>
      <c r="M156" s="152" t="s">
        <v>1</v>
      </c>
      <c r="N156" s="153" t="s">
        <v>35</v>
      </c>
      <c r="O156" s="154">
        <v>0.24399999999999999</v>
      </c>
      <c r="P156" s="154">
        <f t="shared" si="11"/>
        <v>0.73199999999999998</v>
      </c>
      <c r="Q156" s="154">
        <v>0</v>
      </c>
      <c r="R156" s="154">
        <f t="shared" si="12"/>
        <v>0</v>
      </c>
      <c r="S156" s="154">
        <v>0</v>
      </c>
      <c r="T156" s="155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205</v>
      </c>
      <c r="AT156" s="156" t="s">
        <v>177</v>
      </c>
      <c r="AU156" s="156" t="s">
        <v>182</v>
      </c>
      <c r="AY156" s="14" t="s">
        <v>175</v>
      </c>
      <c r="BE156" s="157">
        <f t="shared" si="14"/>
        <v>0</v>
      </c>
      <c r="BF156" s="157">
        <f t="shared" si="15"/>
        <v>8.1300000000000008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4" t="s">
        <v>182</v>
      </c>
      <c r="BK156" s="157">
        <f t="shared" si="19"/>
        <v>8.1300000000000008</v>
      </c>
      <c r="BL156" s="14" t="s">
        <v>205</v>
      </c>
      <c r="BM156" s="156" t="s">
        <v>273</v>
      </c>
    </row>
    <row r="157" spans="1:65" s="2" customFormat="1" ht="16.5" customHeight="1">
      <c r="A157" s="26"/>
      <c r="B157" s="144"/>
      <c r="C157" s="145" t="s">
        <v>274</v>
      </c>
      <c r="D157" s="145" t="s">
        <v>177</v>
      </c>
      <c r="E157" s="146" t="s">
        <v>690</v>
      </c>
      <c r="F157" s="147" t="s">
        <v>691</v>
      </c>
      <c r="G157" s="148" t="s">
        <v>513</v>
      </c>
      <c r="H157" s="149">
        <v>3</v>
      </c>
      <c r="I157" s="150">
        <v>5.19</v>
      </c>
      <c r="J157" s="150">
        <f t="shared" si="10"/>
        <v>15.57</v>
      </c>
      <c r="K157" s="151"/>
      <c r="L157" s="27"/>
      <c r="M157" s="152" t="s">
        <v>1</v>
      </c>
      <c r="N157" s="153" t="s">
        <v>35</v>
      </c>
      <c r="O157" s="154">
        <v>0</v>
      </c>
      <c r="P157" s="154">
        <f t="shared" si="11"/>
        <v>0</v>
      </c>
      <c r="Q157" s="154">
        <v>0</v>
      </c>
      <c r="R157" s="154">
        <f t="shared" si="12"/>
        <v>0</v>
      </c>
      <c r="S157" s="154">
        <v>0</v>
      </c>
      <c r="T157" s="155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205</v>
      </c>
      <c r="AT157" s="156" t="s">
        <v>177</v>
      </c>
      <c r="AU157" s="156" t="s">
        <v>182</v>
      </c>
      <c r="AY157" s="14" t="s">
        <v>175</v>
      </c>
      <c r="BE157" s="157">
        <f t="shared" si="14"/>
        <v>0</v>
      </c>
      <c r="BF157" s="157">
        <f t="shared" si="15"/>
        <v>15.57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4" t="s">
        <v>182</v>
      </c>
      <c r="BK157" s="157">
        <f t="shared" si="19"/>
        <v>15.57</v>
      </c>
      <c r="BL157" s="14" t="s">
        <v>205</v>
      </c>
      <c r="BM157" s="156" t="s">
        <v>277</v>
      </c>
    </row>
    <row r="158" spans="1:65" s="2" customFormat="1" ht="16.5" customHeight="1">
      <c r="A158" s="26"/>
      <c r="B158" s="144"/>
      <c r="C158" s="145" t="s">
        <v>227</v>
      </c>
      <c r="D158" s="145" t="s">
        <v>177</v>
      </c>
      <c r="E158" s="146" t="s">
        <v>692</v>
      </c>
      <c r="F158" s="147" t="s">
        <v>693</v>
      </c>
      <c r="G158" s="148" t="s">
        <v>513</v>
      </c>
      <c r="H158" s="149">
        <v>3</v>
      </c>
      <c r="I158" s="150">
        <v>9.51</v>
      </c>
      <c r="J158" s="150">
        <f t="shared" si="10"/>
        <v>28.53</v>
      </c>
      <c r="K158" s="151"/>
      <c r="L158" s="27"/>
      <c r="M158" s="152" t="s">
        <v>1</v>
      </c>
      <c r="N158" s="153" t="s">
        <v>35</v>
      </c>
      <c r="O158" s="154">
        <v>0</v>
      </c>
      <c r="P158" s="154">
        <f t="shared" si="11"/>
        <v>0</v>
      </c>
      <c r="Q158" s="154">
        <v>0</v>
      </c>
      <c r="R158" s="154">
        <f t="shared" si="12"/>
        <v>0</v>
      </c>
      <c r="S158" s="154">
        <v>0</v>
      </c>
      <c r="T158" s="15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205</v>
      </c>
      <c r="AT158" s="156" t="s">
        <v>177</v>
      </c>
      <c r="AU158" s="156" t="s">
        <v>182</v>
      </c>
      <c r="AY158" s="14" t="s">
        <v>175</v>
      </c>
      <c r="BE158" s="157">
        <f t="shared" si="14"/>
        <v>0</v>
      </c>
      <c r="BF158" s="157">
        <f t="shared" si="15"/>
        <v>28.53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4" t="s">
        <v>182</v>
      </c>
      <c r="BK158" s="157">
        <f t="shared" si="19"/>
        <v>28.53</v>
      </c>
      <c r="BL158" s="14" t="s">
        <v>205</v>
      </c>
      <c r="BM158" s="156" t="s">
        <v>280</v>
      </c>
    </row>
    <row r="159" spans="1:65" s="2" customFormat="1" ht="16.5" customHeight="1">
      <c r="A159" s="26"/>
      <c r="B159" s="144"/>
      <c r="C159" s="145" t="s">
        <v>281</v>
      </c>
      <c r="D159" s="145" t="s">
        <v>177</v>
      </c>
      <c r="E159" s="146" t="s">
        <v>694</v>
      </c>
      <c r="F159" s="147" t="s">
        <v>695</v>
      </c>
      <c r="G159" s="148" t="s">
        <v>513</v>
      </c>
      <c r="H159" s="149">
        <v>3</v>
      </c>
      <c r="I159" s="150">
        <v>3.72</v>
      </c>
      <c r="J159" s="150">
        <f t="shared" si="10"/>
        <v>11.16</v>
      </c>
      <c r="K159" s="151"/>
      <c r="L159" s="27"/>
      <c r="M159" s="152" t="s">
        <v>1</v>
      </c>
      <c r="N159" s="153" t="s">
        <v>35</v>
      </c>
      <c r="O159" s="154">
        <v>0</v>
      </c>
      <c r="P159" s="154">
        <f t="shared" si="11"/>
        <v>0</v>
      </c>
      <c r="Q159" s="154">
        <v>0</v>
      </c>
      <c r="R159" s="154">
        <f t="shared" si="12"/>
        <v>0</v>
      </c>
      <c r="S159" s="154">
        <v>0</v>
      </c>
      <c r="T159" s="155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205</v>
      </c>
      <c r="AT159" s="156" t="s">
        <v>177</v>
      </c>
      <c r="AU159" s="156" t="s">
        <v>182</v>
      </c>
      <c r="AY159" s="14" t="s">
        <v>175</v>
      </c>
      <c r="BE159" s="157">
        <f t="shared" si="14"/>
        <v>0</v>
      </c>
      <c r="BF159" s="157">
        <f t="shared" si="15"/>
        <v>11.16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4" t="s">
        <v>182</v>
      </c>
      <c r="BK159" s="157">
        <f t="shared" si="19"/>
        <v>11.16</v>
      </c>
      <c r="BL159" s="14" t="s">
        <v>205</v>
      </c>
      <c r="BM159" s="156" t="s">
        <v>284</v>
      </c>
    </row>
    <row r="160" spans="1:65" s="2" customFormat="1" ht="16.5" customHeight="1">
      <c r="A160" s="26"/>
      <c r="B160" s="144"/>
      <c r="C160" s="145" t="s">
        <v>232</v>
      </c>
      <c r="D160" s="145" t="s">
        <v>177</v>
      </c>
      <c r="E160" s="146" t="s">
        <v>696</v>
      </c>
      <c r="F160" s="147" t="s">
        <v>697</v>
      </c>
      <c r="G160" s="148" t="s">
        <v>513</v>
      </c>
      <c r="H160" s="149">
        <v>3</v>
      </c>
      <c r="I160" s="150">
        <v>5.87</v>
      </c>
      <c r="J160" s="150">
        <f t="shared" si="10"/>
        <v>17.61</v>
      </c>
      <c r="K160" s="151"/>
      <c r="L160" s="27"/>
      <c r="M160" s="152" t="s">
        <v>1</v>
      </c>
      <c r="N160" s="153" t="s">
        <v>35</v>
      </c>
      <c r="O160" s="154">
        <v>0.11672</v>
      </c>
      <c r="P160" s="154">
        <f t="shared" si="11"/>
        <v>0.35016000000000003</v>
      </c>
      <c r="Q160" s="154">
        <v>3.2400000000000001E-4</v>
      </c>
      <c r="R160" s="154">
        <f t="shared" si="12"/>
        <v>9.7199999999999999E-4</v>
      </c>
      <c r="S160" s="154">
        <v>0</v>
      </c>
      <c r="T160" s="155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205</v>
      </c>
      <c r="AT160" s="156" t="s">
        <v>177</v>
      </c>
      <c r="AU160" s="156" t="s">
        <v>182</v>
      </c>
      <c r="AY160" s="14" t="s">
        <v>175</v>
      </c>
      <c r="BE160" s="157">
        <f t="shared" si="14"/>
        <v>0</v>
      </c>
      <c r="BF160" s="157">
        <f t="shared" si="15"/>
        <v>17.61</v>
      </c>
      <c r="BG160" s="157">
        <f t="shared" si="16"/>
        <v>0</v>
      </c>
      <c r="BH160" s="157">
        <f t="shared" si="17"/>
        <v>0</v>
      </c>
      <c r="BI160" s="157">
        <f t="shared" si="18"/>
        <v>0</v>
      </c>
      <c r="BJ160" s="14" t="s">
        <v>182</v>
      </c>
      <c r="BK160" s="157">
        <f t="shared" si="19"/>
        <v>17.61</v>
      </c>
      <c r="BL160" s="14" t="s">
        <v>205</v>
      </c>
      <c r="BM160" s="156" t="s">
        <v>288</v>
      </c>
    </row>
    <row r="161" spans="1:65" s="2" customFormat="1" ht="16.5" customHeight="1">
      <c r="A161" s="26"/>
      <c r="B161" s="144"/>
      <c r="C161" s="145" t="s">
        <v>290</v>
      </c>
      <c r="D161" s="145" t="s">
        <v>177</v>
      </c>
      <c r="E161" s="146" t="s">
        <v>698</v>
      </c>
      <c r="F161" s="147" t="s">
        <v>699</v>
      </c>
      <c r="G161" s="148" t="s">
        <v>314</v>
      </c>
      <c r="H161" s="149">
        <v>79</v>
      </c>
      <c r="I161" s="150">
        <v>0.51</v>
      </c>
      <c r="J161" s="150">
        <f t="shared" si="10"/>
        <v>40.29</v>
      </c>
      <c r="K161" s="151"/>
      <c r="L161" s="27"/>
      <c r="M161" s="152" t="s">
        <v>1</v>
      </c>
      <c r="N161" s="153" t="s">
        <v>35</v>
      </c>
      <c r="O161" s="154">
        <v>4.4999999999999998E-2</v>
      </c>
      <c r="P161" s="154">
        <f t="shared" si="11"/>
        <v>3.5549999999999997</v>
      </c>
      <c r="Q161" s="154">
        <v>0</v>
      </c>
      <c r="R161" s="154">
        <f t="shared" si="12"/>
        <v>0</v>
      </c>
      <c r="S161" s="154">
        <v>0</v>
      </c>
      <c r="T161" s="155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205</v>
      </c>
      <c r="AT161" s="156" t="s">
        <v>177</v>
      </c>
      <c r="AU161" s="156" t="s">
        <v>182</v>
      </c>
      <c r="AY161" s="14" t="s">
        <v>175</v>
      </c>
      <c r="BE161" s="157">
        <f t="shared" si="14"/>
        <v>0</v>
      </c>
      <c r="BF161" s="157">
        <f t="shared" si="15"/>
        <v>40.29</v>
      </c>
      <c r="BG161" s="157">
        <f t="shared" si="16"/>
        <v>0</v>
      </c>
      <c r="BH161" s="157">
        <f t="shared" si="17"/>
        <v>0</v>
      </c>
      <c r="BI161" s="157">
        <f t="shared" si="18"/>
        <v>0</v>
      </c>
      <c r="BJ161" s="14" t="s">
        <v>182</v>
      </c>
      <c r="BK161" s="157">
        <f t="shared" si="19"/>
        <v>40.29</v>
      </c>
      <c r="BL161" s="14" t="s">
        <v>205</v>
      </c>
      <c r="BM161" s="156" t="s">
        <v>293</v>
      </c>
    </row>
    <row r="162" spans="1:65" s="2" customFormat="1" ht="16.5" customHeight="1">
      <c r="A162" s="26"/>
      <c r="B162" s="144"/>
      <c r="C162" s="145" t="s">
        <v>235</v>
      </c>
      <c r="D162" s="145" t="s">
        <v>177</v>
      </c>
      <c r="E162" s="146" t="s">
        <v>700</v>
      </c>
      <c r="F162" s="147" t="s">
        <v>701</v>
      </c>
      <c r="G162" s="148" t="s">
        <v>702</v>
      </c>
      <c r="H162" s="149">
        <v>45</v>
      </c>
      <c r="I162" s="150">
        <v>7.2</v>
      </c>
      <c r="J162" s="150">
        <f t="shared" si="10"/>
        <v>324</v>
      </c>
      <c r="K162" s="151"/>
      <c r="L162" s="27"/>
      <c r="M162" s="152" t="s">
        <v>1</v>
      </c>
      <c r="N162" s="153" t="s">
        <v>35</v>
      </c>
      <c r="O162" s="154">
        <v>0</v>
      </c>
      <c r="P162" s="154">
        <f t="shared" si="11"/>
        <v>0</v>
      </c>
      <c r="Q162" s="154">
        <v>0</v>
      </c>
      <c r="R162" s="154">
        <f t="shared" si="12"/>
        <v>0</v>
      </c>
      <c r="S162" s="154">
        <v>0</v>
      </c>
      <c r="T162" s="155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205</v>
      </c>
      <c r="AT162" s="156" t="s">
        <v>177</v>
      </c>
      <c r="AU162" s="156" t="s">
        <v>182</v>
      </c>
      <c r="AY162" s="14" t="s">
        <v>175</v>
      </c>
      <c r="BE162" s="157">
        <f t="shared" si="14"/>
        <v>0</v>
      </c>
      <c r="BF162" s="157">
        <f t="shared" si="15"/>
        <v>324</v>
      </c>
      <c r="BG162" s="157">
        <f t="shared" si="16"/>
        <v>0</v>
      </c>
      <c r="BH162" s="157">
        <f t="shared" si="17"/>
        <v>0</v>
      </c>
      <c r="BI162" s="157">
        <f t="shared" si="18"/>
        <v>0</v>
      </c>
      <c r="BJ162" s="14" t="s">
        <v>182</v>
      </c>
      <c r="BK162" s="157">
        <f t="shared" si="19"/>
        <v>324</v>
      </c>
      <c r="BL162" s="14" t="s">
        <v>205</v>
      </c>
      <c r="BM162" s="156" t="s">
        <v>296</v>
      </c>
    </row>
    <row r="163" spans="1:65" s="12" customFormat="1" ht="20.85" customHeight="1">
      <c r="B163" s="132"/>
      <c r="D163" s="133" t="s">
        <v>68</v>
      </c>
      <c r="E163" s="142" t="s">
        <v>703</v>
      </c>
      <c r="F163" s="142" t="s">
        <v>704</v>
      </c>
      <c r="J163" s="143">
        <f>BK163</f>
        <v>1944.8299999999997</v>
      </c>
      <c r="L163" s="132"/>
      <c r="M163" s="136"/>
      <c r="N163" s="137"/>
      <c r="O163" s="137"/>
      <c r="P163" s="138">
        <f>SUM(P164:P181)</f>
        <v>86.271727599999991</v>
      </c>
      <c r="Q163" s="137"/>
      <c r="R163" s="138">
        <f>SUM(R164:R181)</f>
        <v>0.10714184760000002</v>
      </c>
      <c r="S163" s="137"/>
      <c r="T163" s="139">
        <f>SUM(T164:T181)</f>
        <v>0</v>
      </c>
      <c r="AR163" s="133" t="s">
        <v>182</v>
      </c>
      <c r="AT163" s="140" t="s">
        <v>68</v>
      </c>
      <c r="AU163" s="140" t="s">
        <v>182</v>
      </c>
      <c r="AY163" s="133" t="s">
        <v>175</v>
      </c>
      <c r="BK163" s="141">
        <f>SUM(BK164:BK181)</f>
        <v>1944.8299999999997</v>
      </c>
    </row>
    <row r="164" spans="1:65" s="2" customFormat="1" ht="24.15" customHeight="1">
      <c r="A164" s="26"/>
      <c r="B164" s="144"/>
      <c r="C164" s="145" t="s">
        <v>297</v>
      </c>
      <c r="D164" s="145" t="s">
        <v>177</v>
      </c>
      <c r="E164" s="146" t="s">
        <v>705</v>
      </c>
      <c r="F164" s="147" t="s">
        <v>706</v>
      </c>
      <c r="G164" s="148" t="s">
        <v>314</v>
      </c>
      <c r="H164" s="149">
        <v>36</v>
      </c>
      <c r="I164" s="150">
        <v>1.46</v>
      </c>
      <c r="J164" s="150">
        <f t="shared" ref="J164:J181" si="20">ROUND(I164*H164,2)</f>
        <v>52.56</v>
      </c>
      <c r="K164" s="151"/>
      <c r="L164" s="27"/>
      <c r="M164" s="152" t="s">
        <v>1</v>
      </c>
      <c r="N164" s="153" t="s">
        <v>35</v>
      </c>
      <c r="O164" s="154">
        <v>0.11602999999999999</v>
      </c>
      <c r="P164" s="154">
        <f t="shared" ref="P164:P181" si="21">O164*H164</f>
        <v>4.1770800000000001</v>
      </c>
      <c r="Q164" s="154">
        <v>3.0000000000000001E-5</v>
      </c>
      <c r="R164" s="154">
        <f t="shared" ref="R164:R181" si="22">Q164*H164</f>
        <v>1.08E-3</v>
      </c>
      <c r="S164" s="154">
        <v>0</v>
      </c>
      <c r="T164" s="155">
        <f t="shared" ref="T164:T181" si="23"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205</v>
      </c>
      <c r="AT164" s="156" t="s">
        <v>177</v>
      </c>
      <c r="AU164" s="156" t="s">
        <v>185</v>
      </c>
      <c r="AY164" s="14" t="s">
        <v>175</v>
      </c>
      <c r="BE164" s="157">
        <f t="shared" ref="BE164:BE181" si="24">IF(N164="základná",J164,0)</f>
        <v>0</v>
      </c>
      <c r="BF164" s="157">
        <f t="shared" ref="BF164:BF181" si="25">IF(N164="znížená",J164,0)</f>
        <v>52.56</v>
      </c>
      <c r="BG164" s="157">
        <f t="shared" ref="BG164:BG181" si="26">IF(N164="zákl. prenesená",J164,0)</f>
        <v>0</v>
      </c>
      <c r="BH164" s="157">
        <f t="shared" ref="BH164:BH181" si="27">IF(N164="zníž. prenesená",J164,0)</f>
        <v>0</v>
      </c>
      <c r="BI164" s="157">
        <f t="shared" ref="BI164:BI181" si="28">IF(N164="nulová",J164,0)</f>
        <v>0</v>
      </c>
      <c r="BJ164" s="14" t="s">
        <v>182</v>
      </c>
      <c r="BK164" s="157">
        <f t="shared" ref="BK164:BK181" si="29">ROUND(I164*H164,2)</f>
        <v>52.56</v>
      </c>
      <c r="BL164" s="14" t="s">
        <v>205</v>
      </c>
      <c r="BM164" s="156" t="s">
        <v>300</v>
      </c>
    </row>
    <row r="165" spans="1:65" s="2" customFormat="1" ht="24.15" customHeight="1">
      <c r="A165" s="26"/>
      <c r="B165" s="144"/>
      <c r="C165" s="158" t="s">
        <v>239</v>
      </c>
      <c r="D165" s="158" t="s">
        <v>285</v>
      </c>
      <c r="E165" s="159" t="s">
        <v>707</v>
      </c>
      <c r="F165" s="160" t="s">
        <v>708</v>
      </c>
      <c r="G165" s="161" t="s">
        <v>314</v>
      </c>
      <c r="H165" s="162">
        <v>36</v>
      </c>
      <c r="I165" s="163">
        <v>0.16</v>
      </c>
      <c r="J165" s="163">
        <f t="shared" si="20"/>
        <v>5.76</v>
      </c>
      <c r="K165" s="164"/>
      <c r="L165" s="165"/>
      <c r="M165" s="166" t="s">
        <v>1</v>
      </c>
      <c r="N165" s="167" t="s">
        <v>35</v>
      </c>
      <c r="O165" s="154">
        <v>0</v>
      </c>
      <c r="P165" s="154">
        <f t="shared" si="21"/>
        <v>0</v>
      </c>
      <c r="Q165" s="154">
        <v>1.3999999999999999E-4</v>
      </c>
      <c r="R165" s="154">
        <f t="shared" si="22"/>
        <v>5.0399999999999993E-3</v>
      </c>
      <c r="S165" s="154">
        <v>0</v>
      </c>
      <c r="T165" s="155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235</v>
      </c>
      <c r="AT165" s="156" t="s">
        <v>285</v>
      </c>
      <c r="AU165" s="156" t="s">
        <v>185</v>
      </c>
      <c r="AY165" s="14" t="s">
        <v>175</v>
      </c>
      <c r="BE165" s="157">
        <f t="shared" si="24"/>
        <v>0</v>
      </c>
      <c r="BF165" s="157">
        <f t="shared" si="25"/>
        <v>5.76</v>
      </c>
      <c r="BG165" s="157">
        <f t="shared" si="26"/>
        <v>0</v>
      </c>
      <c r="BH165" s="157">
        <f t="shared" si="27"/>
        <v>0</v>
      </c>
      <c r="BI165" s="157">
        <f t="shared" si="28"/>
        <v>0</v>
      </c>
      <c r="BJ165" s="14" t="s">
        <v>182</v>
      </c>
      <c r="BK165" s="157">
        <f t="shared" si="29"/>
        <v>5.76</v>
      </c>
      <c r="BL165" s="14" t="s">
        <v>205</v>
      </c>
      <c r="BM165" s="156" t="s">
        <v>303</v>
      </c>
    </row>
    <row r="166" spans="1:65" s="2" customFormat="1" ht="24.15" customHeight="1">
      <c r="A166" s="26"/>
      <c r="B166" s="144"/>
      <c r="C166" s="145" t="s">
        <v>304</v>
      </c>
      <c r="D166" s="145" t="s">
        <v>177</v>
      </c>
      <c r="E166" s="146" t="s">
        <v>709</v>
      </c>
      <c r="F166" s="147" t="s">
        <v>710</v>
      </c>
      <c r="G166" s="148" t="s">
        <v>314</v>
      </c>
      <c r="H166" s="149">
        <v>97.38</v>
      </c>
      <c r="I166" s="150">
        <v>1.55</v>
      </c>
      <c r="J166" s="150">
        <f t="shared" si="20"/>
        <v>150.94</v>
      </c>
      <c r="K166" s="151"/>
      <c r="L166" s="27"/>
      <c r="M166" s="152" t="s">
        <v>1</v>
      </c>
      <c r="N166" s="153" t="s">
        <v>35</v>
      </c>
      <c r="O166" s="154">
        <v>0.12303</v>
      </c>
      <c r="P166" s="154">
        <f t="shared" si="21"/>
        <v>11.980661399999999</v>
      </c>
      <c r="Q166" s="154">
        <v>3.0000000000000001E-5</v>
      </c>
      <c r="R166" s="154">
        <f t="shared" si="22"/>
        <v>2.9213999999999998E-3</v>
      </c>
      <c r="S166" s="154">
        <v>0</v>
      </c>
      <c r="T166" s="155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205</v>
      </c>
      <c r="AT166" s="156" t="s">
        <v>177</v>
      </c>
      <c r="AU166" s="156" t="s">
        <v>185</v>
      </c>
      <c r="AY166" s="14" t="s">
        <v>175</v>
      </c>
      <c r="BE166" s="157">
        <f t="shared" si="24"/>
        <v>0</v>
      </c>
      <c r="BF166" s="157">
        <f t="shared" si="25"/>
        <v>150.94</v>
      </c>
      <c r="BG166" s="157">
        <f t="shared" si="26"/>
        <v>0</v>
      </c>
      <c r="BH166" s="157">
        <f t="shared" si="27"/>
        <v>0</v>
      </c>
      <c r="BI166" s="157">
        <f t="shared" si="28"/>
        <v>0</v>
      </c>
      <c r="BJ166" s="14" t="s">
        <v>182</v>
      </c>
      <c r="BK166" s="157">
        <f t="shared" si="29"/>
        <v>150.94</v>
      </c>
      <c r="BL166" s="14" t="s">
        <v>205</v>
      </c>
      <c r="BM166" s="156" t="s">
        <v>307</v>
      </c>
    </row>
    <row r="167" spans="1:65" s="2" customFormat="1" ht="24.15" customHeight="1">
      <c r="A167" s="26"/>
      <c r="B167" s="144"/>
      <c r="C167" s="158" t="s">
        <v>242</v>
      </c>
      <c r="D167" s="158" t="s">
        <v>285</v>
      </c>
      <c r="E167" s="159" t="s">
        <v>711</v>
      </c>
      <c r="F167" s="160" t="s">
        <v>712</v>
      </c>
      <c r="G167" s="161" t="s">
        <v>314</v>
      </c>
      <c r="H167" s="162">
        <v>97.38</v>
      </c>
      <c r="I167" s="163">
        <v>0.52</v>
      </c>
      <c r="J167" s="163">
        <f t="shared" si="20"/>
        <v>50.64</v>
      </c>
      <c r="K167" s="164"/>
      <c r="L167" s="165"/>
      <c r="M167" s="166" t="s">
        <v>1</v>
      </c>
      <c r="N167" s="167" t="s">
        <v>35</v>
      </c>
      <c r="O167" s="154">
        <v>0</v>
      </c>
      <c r="P167" s="154">
        <f t="shared" si="21"/>
        <v>0</v>
      </c>
      <c r="Q167" s="154">
        <v>1.8001643047853801E-4</v>
      </c>
      <c r="R167" s="154">
        <f t="shared" si="22"/>
        <v>1.7530000000000032E-2</v>
      </c>
      <c r="S167" s="154">
        <v>0</v>
      </c>
      <c r="T167" s="155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235</v>
      </c>
      <c r="AT167" s="156" t="s">
        <v>285</v>
      </c>
      <c r="AU167" s="156" t="s">
        <v>185</v>
      </c>
      <c r="AY167" s="14" t="s">
        <v>175</v>
      </c>
      <c r="BE167" s="157">
        <f t="shared" si="24"/>
        <v>0</v>
      </c>
      <c r="BF167" s="157">
        <f t="shared" si="25"/>
        <v>50.64</v>
      </c>
      <c r="BG167" s="157">
        <f t="shared" si="26"/>
        <v>0</v>
      </c>
      <c r="BH167" s="157">
        <f t="shared" si="27"/>
        <v>0</v>
      </c>
      <c r="BI167" s="157">
        <f t="shared" si="28"/>
        <v>0</v>
      </c>
      <c r="BJ167" s="14" t="s">
        <v>182</v>
      </c>
      <c r="BK167" s="157">
        <f t="shared" si="29"/>
        <v>50.64</v>
      </c>
      <c r="BL167" s="14" t="s">
        <v>205</v>
      </c>
      <c r="BM167" s="156" t="s">
        <v>310</v>
      </c>
    </row>
    <row r="168" spans="1:65" s="2" customFormat="1" ht="24.15" customHeight="1">
      <c r="A168" s="26"/>
      <c r="B168" s="144"/>
      <c r="C168" s="145" t="s">
        <v>311</v>
      </c>
      <c r="D168" s="145" t="s">
        <v>177</v>
      </c>
      <c r="E168" s="146" t="s">
        <v>713</v>
      </c>
      <c r="F168" s="147" t="s">
        <v>714</v>
      </c>
      <c r="G168" s="148" t="s">
        <v>314</v>
      </c>
      <c r="H168" s="149">
        <v>97.38</v>
      </c>
      <c r="I168" s="150">
        <v>4.9000000000000004</v>
      </c>
      <c r="J168" s="150">
        <f t="shared" si="20"/>
        <v>477.16</v>
      </c>
      <c r="K168" s="151"/>
      <c r="L168" s="27"/>
      <c r="M168" s="152" t="s">
        <v>1</v>
      </c>
      <c r="N168" s="153" t="s">
        <v>35</v>
      </c>
      <c r="O168" s="154">
        <v>0.31397000000000003</v>
      </c>
      <c r="P168" s="154">
        <f t="shared" si="21"/>
        <v>30.574398600000002</v>
      </c>
      <c r="Q168" s="154">
        <v>1.9349999999999999E-4</v>
      </c>
      <c r="R168" s="154">
        <f t="shared" si="22"/>
        <v>1.8843029999999997E-2</v>
      </c>
      <c r="S168" s="154">
        <v>0</v>
      </c>
      <c r="T168" s="155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205</v>
      </c>
      <c r="AT168" s="156" t="s">
        <v>177</v>
      </c>
      <c r="AU168" s="156" t="s">
        <v>185</v>
      </c>
      <c r="AY168" s="14" t="s">
        <v>175</v>
      </c>
      <c r="BE168" s="157">
        <f t="shared" si="24"/>
        <v>0</v>
      </c>
      <c r="BF168" s="157">
        <f t="shared" si="25"/>
        <v>477.16</v>
      </c>
      <c r="BG168" s="157">
        <f t="shared" si="26"/>
        <v>0</v>
      </c>
      <c r="BH168" s="157">
        <f t="shared" si="27"/>
        <v>0</v>
      </c>
      <c r="BI168" s="157">
        <f t="shared" si="28"/>
        <v>0</v>
      </c>
      <c r="BJ168" s="14" t="s">
        <v>182</v>
      </c>
      <c r="BK168" s="157">
        <f t="shared" si="29"/>
        <v>477.16</v>
      </c>
      <c r="BL168" s="14" t="s">
        <v>205</v>
      </c>
      <c r="BM168" s="156" t="s">
        <v>315</v>
      </c>
    </row>
    <row r="169" spans="1:65" s="2" customFormat="1" ht="24.15" customHeight="1">
      <c r="A169" s="26"/>
      <c r="B169" s="144"/>
      <c r="C169" s="145" t="s">
        <v>247</v>
      </c>
      <c r="D169" s="145" t="s">
        <v>177</v>
      </c>
      <c r="E169" s="146" t="s">
        <v>715</v>
      </c>
      <c r="F169" s="147" t="s">
        <v>716</v>
      </c>
      <c r="G169" s="148" t="s">
        <v>314</v>
      </c>
      <c r="H169" s="149">
        <v>36</v>
      </c>
      <c r="I169" s="150">
        <v>5.89</v>
      </c>
      <c r="J169" s="150">
        <f t="shared" si="20"/>
        <v>212.04</v>
      </c>
      <c r="K169" s="151"/>
      <c r="L169" s="27"/>
      <c r="M169" s="152" t="s">
        <v>1</v>
      </c>
      <c r="N169" s="153" t="s">
        <v>35</v>
      </c>
      <c r="O169" s="154">
        <v>0.36166999999999999</v>
      </c>
      <c r="P169" s="154">
        <f t="shared" si="21"/>
        <v>13.02012</v>
      </c>
      <c r="Q169" s="154">
        <v>3.1050000000000001E-4</v>
      </c>
      <c r="R169" s="154">
        <f t="shared" si="22"/>
        <v>1.1178E-2</v>
      </c>
      <c r="S169" s="154">
        <v>0</v>
      </c>
      <c r="T169" s="155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205</v>
      </c>
      <c r="AT169" s="156" t="s">
        <v>177</v>
      </c>
      <c r="AU169" s="156" t="s">
        <v>185</v>
      </c>
      <c r="AY169" s="14" t="s">
        <v>175</v>
      </c>
      <c r="BE169" s="157">
        <f t="shared" si="24"/>
        <v>0</v>
      </c>
      <c r="BF169" s="157">
        <f t="shared" si="25"/>
        <v>212.04</v>
      </c>
      <c r="BG169" s="157">
        <f t="shared" si="26"/>
        <v>0</v>
      </c>
      <c r="BH169" s="157">
        <f t="shared" si="27"/>
        <v>0</v>
      </c>
      <c r="BI169" s="157">
        <f t="shared" si="28"/>
        <v>0</v>
      </c>
      <c r="BJ169" s="14" t="s">
        <v>182</v>
      </c>
      <c r="BK169" s="157">
        <f t="shared" si="29"/>
        <v>212.04</v>
      </c>
      <c r="BL169" s="14" t="s">
        <v>205</v>
      </c>
      <c r="BM169" s="156" t="s">
        <v>318</v>
      </c>
    </row>
    <row r="170" spans="1:65" s="2" customFormat="1" ht="24.15" customHeight="1">
      <c r="A170" s="26"/>
      <c r="B170" s="144"/>
      <c r="C170" s="145" t="s">
        <v>319</v>
      </c>
      <c r="D170" s="145" t="s">
        <v>177</v>
      </c>
      <c r="E170" s="146" t="s">
        <v>717</v>
      </c>
      <c r="F170" s="147" t="s">
        <v>718</v>
      </c>
      <c r="G170" s="148" t="s">
        <v>719</v>
      </c>
      <c r="H170" s="149">
        <v>9</v>
      </c>
      <c r="I170" s="150">
        <v>7.63</v>
      </c>
      <c r="J170" s="150">
        <f t="shared" si="20"/>
        <v>68.67</v>
      </c>
      <c r="K170" s="151"/>
      <c r="L170" s="27"/>
      <c r="M170" s="152" t="s">
        <v>1</v>
      </c>
      <c r="N170" s="153" t="s">
        <v>35</v>
      </c>
      <c r="O170" s="154">
        <v>0.49436000000000002</v>
      </c>
      <c r="P170" s="154">
        <f t="shared" si="21"/>
        <v>4.4492400000000005</v>
      </c>
      <c r="Q170" s="154">
        <v>4.3703999999999998E-4</v>
      </c>
      <c r="R170" s="154">
        <f t="shared" si="22"/>
        <v>3.9333599999999995E-3</v>
      </c>
      <c r="S170" s="154">
        <v>0</v>
      </c>
      <c r="T170" s="155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205</v>
      </c>
      <c r="AT170" s="156" t="s">
        <v>177</v>
      </c>
      <c r="AU170" s="156" t="s">
        <v>185</v>
      </c>
      <c r="AY170" s="14" t="s">
        <v>175</v>
      </c>
      <c r="BE170" s="157">
        <f t="shared" si="24"/>
        <v>0</v>
      </c>
      <c r="BF170" s="157">
        <f t="shared" si="25"/>
        <v>68.67</v>
      </c>
      <c r="BG170" s="157">
        <f t="shared" si="26"/>
        <v>0</v>
      </c>
      <c r="BH170" s="157">
        <f t="shared" si="27"/>
        <v>0</v>
      </c>
      <c r="BI170" s="157">
        <f t="shared" si="28"/>
        <v>0</v>
      </c>
      <c r="BJ170" s="14" t="s">
        <v>182</v>
      </c>
      <c r="BK170" s="157">
        <f t="shared" si="29"/>
        <v>68.67</v>
      </c>
      <c r="BL170" s="14" t="s">
        <v>205</v>
      </c>
      <c r="BM170" s="156" t="s">
        <v>322</v>
      </c>
    </row>
    <row r="171" spans="1:65" s="2" customFormat="1" ht="24.15" customHeight="1">
      <c r="A171" s="26"/>
      <c r="B171" s="144"/>
      <c r="C171" s="145" t="s">
        <v>250</v>
      </c>
      <c r="D171" s="145" t="s">
        <v>177</v>
      </c>
      <c r="E171" s="146" t="s">
        <v>720</v>
      </c>
      <c r="F171" s="147" t="s">
        <v>721</v>
      </c>
      <c r="G171" s="148" t="s">
        <v>254</v>
      </c>
      <c r="H171" s="149">
        <v>12</v>
      </c>
      <c r="I171" s="150">
        <v>2.42</v>
      </c>
      <c r="J171" s="150">
        <f t="shared" si="20"/>
        <v>29.04</v>
      </c>
      <c r="K171" s="151"/>
      <c r="L171" s="27"/>
      <c r="M171" s="152" t="s">
        <v>1</v>
      </c>
      <c r="N171" s="153" t="s">
        <v>35</v>
      </c>
      <c r="O171" s="154">
        <v>0.20627000000000001</v>
      </c>
      <c r="P171" s="154">
        <f t="shared" si="21"/>
        <v>2.4752400000000003</v>
      </c>
      <c r="Q171" s="154">
        <v>4.566E-5</v>
      </c>
      <c r="R171" s="154">
        <f t="shared" si="22"/>
        <v>5.4792000000000003E-4</v>
      </c>
      <c r="S171" s="154">
        <v>0</v>
      </c>
      <c r="T171" s="155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205</v>
      </c>
      <c r="AT171" s="156" t="s">
        <v>177</v>
      </c>
      <c r="AU171" s="156" t="s">
        <v>185</v>
      </c>
      <c r="AY171" s="14" t="s">
        <v>175</v>
      </c>
      <c r="BE171" s="157">
        <f t="shared" si="24"/>
        <v>0</v>
      </c>
      <c r="BF171" s="157">
        <f t="shared" si="25"/>
        <v>29.04</v>
      </c>
      <c r="BG171" s="157">
        <f t="shared" si="26"/>
        <v>0</v>
      </c>
      <c r="BH171" s="157">
        <f t="shared" si="27"/>
        <v>0</v>
      </c>
      <c r="BI171" s="157">
        <f t="shared" si="28"/>
        <v>0</v>
      </c>
      <c r="BJ171" s="14" t="s">
        <v>182</v>
      </c>
      <c r="BK171" s="157">
        <f t="shared" si="29"/>
        <v>29.04</v>
      </c>
      <c r="BL171" s="14" t="s">
        <v>205</v>
      </c>
      <c r="BM171" s="156" t="s">
        <v>325</v>
      </c>
    </row>
    <row r="172" spans="1:65" s="2" customFormat="1" ht="24.15" customHeight="1">
      <c r="A172" s="26"/>
      <c r="B172" s="144"/>
      <c r="C172" s="158" t="s">
        <v>326</v>
      </c>
      <c r="D172" s="158" t="s">
        <v>285</v>
      </c>
      <c r="E172" s="159" t="s">
        <v>722</v>
      </c>
      <c r="F172" s="160" t="s">
        <v>723</v>
      </c>
      <c r="G172" s="161" t="s">
        <v>254</v>
      </c>
      <c r="H172" s="162">
        <v>12</v>
      </c>
      <c r="I172" s="163">
        <v>5.18</v>
      </c>
      <c r="J172" s="163">
        <f t="shared" si="20"/>
        <v>62.16</v>
      </c>
      <c r="K172" s="164"/>
      <c r="L172" s="165"/>
      <c r="M172" s="166" t="s">
        <v>1</v>
      </c>
      <c r="N172" s="167" t="s">
        <v>35</v>
      </c>
      <c r="O172" s="154">
        <v>0</v>
      </c>
      <c r="P172" s="154">
        <f t="shared" si="21"/>
        <v>0</v>
      </c>
      <c r="Q172" s="154">
        <v>1E-4</v>
      </c>
      <c r="R172" s="154">
        <f t="shared" si="22"/>
        <v>1.2000000000000001E-3</v>
      </c>
      <c r="S172" s="154">
        <v>0</v>
      </c>
      <c r="T172" s="155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235</v>
      </c>
      <c r="AT172" s="156" t="s">
        <v>285</v>
      </c>
      <c r="AU172" s="156" t="s">
        <v>185</v>
      </c>
      <c r="AY172" s="14" t="s">
        <v>175</v>
      </c>
      <c r="BE172" s="157">
        <f t="shared" si="24"/>
        <v>0</v>
      </c>
      <c r="BF172" s="157">
        <f t="shared" si="25"/>
        <v>62.16</v>
      </c>
      <c r="BG172" s="157">
        <f t="shared" si="26"/>
        <v>0</v>
      </c>
      <c r="BH172" s="157">
        <f t="shared" si="27"/>
        <v>0</v>
      </c>
      <c r="BI172" s="157">
        <f t="shared" si="28"/>
        <v>0</v>
      </c>
      <c r="BJ172" s="14" t="s">
        <v>182</v>
      </c>
      <c r="BK172" s="157">
        <f t="shared" si="29"/>
        <v>62.16</v>
      </c>
      <c r="BL172" s="14" t="s">
        <v>205</v>
      </c>
      <c r="BM172" s="156" t="s">
        <v>329</v>
      </c>
    </row>
    <row r="173" spans="1:65" s="2" customFormat="1" ht="24.15" customHeight="1">
      <c r="A173" s="26"/>
      <c r="B173" s="144"/>
      <c r="C173" s="145" t="s">
        <v>255</v>
      </c>
      <c r="D173" s="145" t="s">
        <v>177</v>
      </c>
      <c r="E173" s="146" t="s">
        <v>724</v>
      </c>
      <c r="F173" s="147" t="s">
        <v>725</v>
      </c>
      <c r="G173" s="148" t="s">
        <v>254</v>
      </c>
      <c r="H173" s="149">
        <v>5</v>
      </c>
      <c r="I173" s="150">
        <v>2.42</v>
      </c>
      <c r="J173" s="150">
        <f t="shared" si="20"/>
        <v>12.1</v>
      </c>
      <c r="K173" s="151"/>
      <c r="L173" s="27"/>
      <c r="M173" s="152" t="s">
        <v>1</v>
      </c>
      <c r="N173" s="153" t="s">
        <v>35</v>
      </c>
      <c r="O173" s="154">
        <v>0.20648</v>
      </c>
      <c r="P173" s="154">
        <f t="shared" si="21"/>
        <v>1.0324</v>
      </c>
      <c r="Q173" s="154">
        <v>4.566E-5</v>
      </c>
      <c r="R173" s="154">
        <f t="shared" si="22"/>
        <v>2.2829999999999999E-4</v>
      </c>
      <c r="S173" s="154">
        <v>0</v>
      </c>
      <c r="T173" s="155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205</v>
      </c>
      <c r="AT173" s="156" t="s">
        <v>177</v>
      </c>
      <c r="AU173" s="156" t="s">
        <v>185</v>
      </c>
      <c r="AY173" s="14" t="s">
        <v>175</v>
      </c>
      <c r="BE173" s="157">
        <f t="shared" si="24"/>
        <v>0</v>
      </c>
      <c r="BF173" s="157">
        <f t="shared" si="25"/>
        <v>12.1</v>
      </c>
      <c r="BG173" s="157">
        <f t="shared" si="26"/>
        <v>0</v>
      </c>
      <c r="BH173" s="157">
        <f t="shared" si="27"/>
        <v>0</v>
      </c>
      <c r="BI173" s="157">
        <f t="shared" si="28"/>
        <v>0</v>
      </c>
      <c r="BJ173" s="14" t="s">
        <v>182</v>
      </c>
      <c r="BK173" s="157">
        <f t="shared" si="29"/>
        <v>12.1</v>
      </c>
      <c r="BL173" s="14" t="s">
        <v>205</v>
      </c>
      <c r="BM173" s="156" t="s">
        <v>332</v>
      </c>
    </row>
    <row r="174" spans="1:65" s="2" customFormat="1" ht="24.15" customHeight="1">
      <c r="A174" s="26"/>
      <c r="B174" s="144"/>
      <c r="C174" s="158" t="s">
        <v>333</v>
      </c>
      <c r="D174" s="158" t="s">
        <v>285</v>
      </c>
      <c r="E174" s="159" t="s">
        <v>726</v>
      </c>
      <c r="F174" s="160" t="s">
        <v>727</v>
      </c>
      <c r="G174" s="161" t="s">
        <v>254</v>
      </c>
      <c r="H174" s="162">
        <v>5</v>
      </c>
      <c r="I174" s="163">
        <v>9.5</v>
      </c>
      <c r="J174" s="163">
        <f t="shared" si="20"/>
        <v>47.5</v>
      </c>
      <c r="K174" s="164"/>
      <c r="L174" s="165"/>
      <c r="M174" s="166" t="s">
        <v>1</v>
      </c>
      <c r="N174" s="167" t="s">
        <v>35</v>
      </c>
      <c r="O174" s="154">
        <v>0</v>
      </c>
      <c r="P174" s="154">
        <f t="shared" si="21"/>
        <v>0</v>
      </c>
      <c r="Q174" s="154">
        <v>4.6000000000000001E-4</v>
      </c>
      <c r="R174" s="154">
        <f t="shared" si="22"/>
        <v>2.3E-3</v>
      </c>
      <c r="S174" s="154">
        <v>0</v>
      </c>
      <c r="T174" s="155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6" t="s">
        <v>235</v>
      </c>
      <c r="AT174" s="156" t="s">
        <v>285</v>
      </c>
      <c r="AU174" s="156" t="s">
        <v>185</v>
      </c>
      <c r="AY174" s="14" t="s">
        <v>175</v>
      </c>
      <c r="BE174" s="157">
        <f t="shared" si="24"/>
        <v>0</v>
      </c>
      <c r="BF174" s="157">
        <f t="shared" si="25"/>
        <v>47.5</v>
      </c>
      <c r="BG174" s="157">
        <f t="shared" si="26"/>
        <v>0</v>
      </c>
      <c r="BH174" s="157">
        <f t="shared" si="27"/>
        <v>0</v>
      </c>
      <c r="BI174" s="157">
        <f t="shared" si="28"/>
        <v>0</v>
      </c>
      <c r="BJ174" s="14" t="s">
        <v>182</v>
      </c>
      <c r="BK174" s="157">
        <f t="shared" si="29"/>
        <v>47.5</v>
      </c>
      <c r="BL174" s="14" t="s">
        <v>205</v>
      </c>
      <c r="BM174" s="156" t="s">
        <v>336</v>
      </c>
    </row>
    <row r="175" spans="1:65" s="2" customFormat="1" ht="24.15" customHeight="1">
      <c r="A175" s="26"/>
      <c r="B175" s="144"/>
      <c r="C175" s="145" t="s">
        <v>258</v>
      </c>
      <c r="D175" s="145" t="s">
        <v>177</v>
      </c>
      <c r="E175" s="146" t="s">
        <v>728</v>
      </c>
      <c r="F175" s="147" t="s">
        <v>729</v>
      </c>
      <c r="G175" s="148" t="s">
        <v>254</v>
      </c>
      <c r="H175" s="149">
        <v>6</v>
      </c>
      <c r="I175" s="150">
        <v>7.56</v>
      </c>
      <c r="J175" s="150">
        <f t="shared" si="20"/>
        <v>45.36</v>
      </c>
      <c r="K175" s="151"/>
      <c r="L175" s="27"/>
      <c r="M175" s="152" t="s">
        <v>1</v>
      </c>
      <c r="N175" s="153" t="s">
        <v>35</v>
      </c>
      <c r="O175" s="154">
        <v>0.38125999999999999</v>
      </c>
      <c r="P175" s="154">
        <f t="shared" si="21"/>
        <v>2.28756</v>
      </c>
      <c r="Q175" s="154">
        <v>1.913E-3</v>
      </c>
      <c r="R175" s="154">
        <f t="shared" si="22"/>
        <v>1.1478E-2</v>
      </c>
      <c r="S175" s="154">
        <v>0</v>
      </c>
      <c r="T175" s="155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6" t="s">
        <v>205</v>
      </c>
      <c r="AT175" s="156" t="s">
        <v>177</v>
      </c>
      <c r="AU175" s="156" t="s">
        <v>185</v>
      </c>
      <c r="AY175" s="14" t="s">
        <v>175</v>
      </c>
      <c r="BE175" s="157">
        <f t="shared" si="24"/>
        <v>0</v>
      </c>
      <c r="BF175" s="157">
        <f t="shared" si="25"/>
        <v>45.36</v>
      </c>
      <c r="BG175" s="157">
        <f t="shared" si="26"/>
        <v>0</v>
      </c>
      <c r="BH175" s="157">
        <f t="shared" si="27"/>
        <v>0</v>
      </c>
      <c r="BI175" s="157">
        <f t="shared" si="28"/>
        <v>0</v>
      </c>
      <c r="BJ175" s="14" t="s">
        <v>182</v>
      </c>
      <c r="BK175" s="157">
        <f t="shared" si="29"/>
        <v>45.36</v>
      </c>
      <c r="BL175" s="14" t="s">
        <v>205</v>
      </c>
      <c r="BM175" s="156" t="s">
        <v>339</v>
      </c>
    </row>
    <row r="176" spans="1:65" s="2" customFormat="1" ht="21.75" customHeight="1">
      <c r="A176" s="26"/>
      <c r="B176" s="144"/>
      <c r="C176" s="158" t="s">
        <v>340</v>
      </c>
      <c r="D176" s="158" t="s">
        <v>285</v>
      </c>
      <c r="E176" s="159" t="s">
        <v>730</v>
      </c>
      <c r="F176" s="160" t="s">
        <v>731</v>
      </c>
      <c r="G176" s="161" t="s">
        <v>254</v>
      </c>
      <c r="H176" s="162">
        <v>3</v>
      </c>
      <c r="I176" s="163">
        <v>33.36</v>
      </c>
      <c r="J176" s="163">
        <f t="shared" si="20"/>
        <v>100.08</v>
      </c>
      <c r="K176" s="164"/>
      <c r="L176" s="165"/>
      <c r="M176" s="166" t="s">
        <v>1</v>
      </c>
      <c r="N176" s="167" t="s">
        <v>35</v>
      </c>
      <c r="O176" s="154">
        <v>0</v>
      </c>
      <c r="P176" s="154">
        <f t="shared" si="21"/>
        <v>0</v>
      </c>
      <c r="Q176" s="154">
        <v>8.0000000000000004E-4</v>
      </c>
      <c r="R176" s="154">
        <f t="shared" si="22"/>
        <v>2.4000000000000002E-3</v>
      </c>
      <c r="S176" s="154">
        <v>0</v>
      </c>
      <c r="T176" s="155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235</v>
      </c>
      <c r="AT176" s="156" t="s">
        <v>285</v>
      </c>
      <c r="AU176" s="156" t="s">
        <v>185</v>
      </c>
      <c r="AY176" s="14" t="s">
        <v>175</v>
      </c>
      <c r="BE176" s="157">
        <f t="shared" si="24"/>
        <v>0</v>
      </c>
      <c r="BF176" s="157">
        <f t="shared" si="25"/>
        <v>100.08</v>
      </c>
      <c r="BG176" s="157">
        <f t="shared" si="26"/>
        <v>0</v>
      </c>
      <c r="BH176" s="157">
        <f t="shared" si="27"/>
        <v>0</v>
      </c>
      <c r="BI176" s="157">
        <f t="shared" si="28"/>
        <v>0</v>
      </c>
      <c r="BJ176" s="14" t="s">
        <v>182</v>
      </c>
      <c r="BK176" s="157">
        <f t="shared" si="29"/>
        <v>100.08</v>
      </c>
      <c r="BL176" s="14" t="s">
        <v>205</v>
      </c>
      <c r="BM176" s="156" t="s">
        <v>343</v>
      </c>
    </row>
    <row r="177" spans="1:65" s="2" customFormat="1" ht="16.5" customHeight="1">
      <c r="A177" s="26"/>
      <c r="B177" s="144"/>
      <c r="C177" s="158" t="s">
        <v>262</v>
      </c>
      <c r="D177" s="158" t="s">
        <v>285</v>
      </c>
      <c r="E177" s="159" t="s">
        <v>732</v>
      </c>
      <c r="F177" s="160" t="s">
        <v>733</v>
      </c>
      <c r="G177" s="161" t="s">
        <v>254</v>
      </c>
      <c r="H177" s="162">
        <v>3</v>
      </c>
      <c r="I177" s="163">
        <v>29.25</v>
      </c>
      <c r="J177" s="163">
        <f t="shared" si="20"/>
        <v>87.75</v>
      </c>
      <c r="K177" s="164"/>
      <c r="L177" s="165"/>
      <c r="M177" s="166" t="s">
        <v>1</v>
      </c>
      <c r="N177" s="167" t="s">
        <v>35</v>
      </c>
      <c r="O177" s="154">
        <v>0</v>
      </c>
      <c r="P177" s="154">
        <f t="shared" si="21"/>
        <v>0</v>
      </c>
      <c r="Q177" s="154">
        <v>7.5000000000000002E-4</v>
      </c>
      <c r="R177" s="154">
        <f t="shared" si="22"/>
        <v>2.2500000000000003E-3</v>
      </c>
      <c r="S177" s="154">
        <v>0</v>
      </c>
      <c r="T177" s="155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235</v>
      </c>
      <c r="AT177" s="156" t="s">
        <v>285</v>
      </c>
      <c r="AU177" s="156" t="s">
        <v>185</v>
      </c>
      <c r="AY177" s="14" t="s">
        <v>175</v>
      </c>
      <c r="BE177" s="157">
        <f t="shared" si="24"/>
        <v>0</v>
      </c>
      <c r="BF177" s="157">
        <f t="shared" si="25"/>
        <v>87.75</v>
      </c>
      <c r="BG177" s="157">
        <f t="shared" si="26"/>
        <v>0</v>
      </c>
      <c r="BH177" s="157">
        <f t="shared" si="27"/>
        <v>0</v>
      </c>
      <c r="BI177" s="157">
        <f t="shared" si="28"/>
        <v>0</v>
      </c>
      <c r="BJ177" s="14" t="s">
        <v>182</v>
      </c>
      <c r="BK177" s="157">
        <f t="shared" si="29"/>
        <v>87.75</v>
      </c>
      <c r="BL177" s="14" t="s">
        <v>205</v>
      </c>
      <c r="BM177" s="156" t="s">
        <v>347</v>
      </c>
    </row>
    <row r="178" spans="1:65" s="2" customFormat="1" ht="16.5" customHeight="1">
      <c r="A178" s="26"/>
      <c r="B178" s="144"/>
      <c r="C178" s="145" t="s">
        <v>348</v>
      </c>
      <c r="D178" s="145" t="s">
        <v>177</v>
      </c>
      <c r="E178" s="146" t="s">
        <v>734</v>
      </c>
      <c r="F178" s="147" t="s">
        <v>735</v>
      </c>
      <c r="G178" s="148" t="s">
        <v>314</v>
      </c>
      <c r="H178" s="149">
        <v>133.38</v>
      </c>
      <c r="I178" s="150">
        <v>0.92</v>
      </c>
      <c r="J178" s="150">
        <f t="shared" si="20"/>
        <v>122.71</v>
      </c>
      <c r="K178" s="151"/>
      <c r="L178" s="27"/>
      <c r="M178" s="152" t="s">
        <v>1</v>
      </c>
      <c r="N178" s="153" t="s">
        <v>35</v>
      </c>
      <c r="O178" s="154">
        <v>6.3969999999999999E-2</v>
      </c>
      <c r="P178" s="154">
        <f t="shared" si="21"/>
        <v>8.5323186</v>
      </c>
      <c r="Q178" s="154">
        <v>1.8652E-4</v>
      </c>
      <c r="R178" s="154">
        <f t="shared" si="22"/>
        <v>2.48780376E-2</v>
      </c>
      <c r="S178" s="154">
        <v>0</v>
      </c>
      <c r="T178" s="155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6" t="s">
        <v>205</v>
      </c>
      <c r="AT178" s="156" t="s">
        <v>177</v>
      </c>
      <c r="AU178" s="156" t="s">
        <v>185</v>
      </c>
      <c r="AY178" s="14" t="s">
        <v>175</v>
      </c>
      <c r="BE178" s="157">
        <f t="shared" si="24"/>
        <v>0</v>
      </c>
      <c r="BF178" s="157">
        <f t="shared" si="25"/>
        <v>122.71</v>
      </c>
      <c r="BG178" s="157">
        <f t="shared" si="26"/>
        <v>0</v>
      </c>
      <c r="BH178" s="157">
        <f t="shared" si="27"/>
        <v>0</v>
      </c>
      <c r="BI178" s="157">
        <f t="shared" si="28"/>
        <v>0</v>
      </c>
      <c r="BJ178" s="14" t="s">
        <v>182</v>
      </c>
      <c r="BK178" s="157">
        <f t="shared" si="29"/>
        <v>122.71</v>
      </c>
      <c r="BL178" s="14" t="s">
        <v>205</v>
      </c>
      <c r="BM178" s="156" t="s">
        <v>351</v>
      </c>
    </row>
    <row r="179" spans="1:65" s="2" customFormat="1" ht="21.75" customHeight="1">
      <c r="A179" s="26"/>
      <c r="B179" s="144"/>
      <c r="C179" s="145" t="s">
        <v>265</v>
      </c>
      <c r="D179" s="145" t="s">
        <v>177</v>
      </c>
      <c r="E179" s="146" t="s">
        <v>736</v>
      </c>
      <c r="F179" s="147" t="s">
        <v>737</v>
      </c>
      <c r="G179" s="148" t="s">
        <v>314</v>
      </c>
      <c r="H179" s="149">
        <v>133.38</v>
      </c>
      <c r="I179" s="150">
        <v>0.67</v>
      </c>
      <c r="J179" s="150">
        <f t="shared" si="20"/>
        <v>89.36</v>
      </c>
      <c r="K179" s="151"/>
      <c r="L179" s="27"/>
      <c r="M179" s="152" t="s">
        <v>1</v>
      </c>
      <c r="N179" s="153" t="s">
        <v>35</v>
      </c>
      <c r="O179" s="154">
        <v>5.8049999999999997E-2</v>
      </c>
      <c r="P179" s="154">
        <f t="shared" si="21"/>
        <v>7.7427089999999996</v>
      </c>
      <c r="Q179" s="154">
        <v>1.0000000000000001E-5</v>
      </c>
      <c r="R179" s="154">
        <f t="shared" si="22"/>
        <v>1.3338E-3</v>
      </c>
      <c r="S179" s="154">
        <v>0</v>
      </c>
      <c r="T179" s="155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6" t="s">
        <v>205</v>
      </c>
      <c r="AT179" s="156" t="s">
        <v>177</v>
      </c>
      <c r="AU179" s="156" t="s">
        <v>185</v>
      </c>
      <c r="AY179" s="14" t="s">
        <v>175</v>
      </c>
      <c r="BE179" s="157">
        <f t="shared" si="24"/>
        <v>0</v>
      </c>
      <c r="BF179" s="157">
        <f t="shared" si="25"/>
        <v>89.36</v>
      </c>
      <c r="BG179" s="157">
        <f t="shared" si="26"/>
        <v>0</v>
      </c>
      <c r="BH179" s="157">
        <f t="shared" si="27"/>
        <v>0</v>
      </c>
      <c r="BI179" s="157">
        <f t="shared" si="28"/>
        <v>0</v>
      </c>
      <c r="BJ179" s="14" t="s">
        <v>182</v>
      </c>
      <c r="BK179" s="157">
        <f t="shared" si="29"/>
        <v>89.36</v>
      </c>
      <c r="BL179" s="14" t="s">
        <v>205</v>
      </c>
      <c r="BM179" s="156" t="s">
        <v>354</v>
      </c>
    </row>
    <row r="180" spans="1:65" s="2" customFormat="1" ht="16.5" customHeight="1">
      <c r="A180" s="26"/>
      <c r="B180" s="144"/>
      <c r="C180" s="145" t="s">
        <v>357</v>
      </c>
      <c r="D180" s="145" t="s">
        <v>177</v>
      </c>
      <c r="E180" s="146" t="s">
        <v>738</v>
      </c>
      <c r="F180" s="147" t="s">
        <v>739</v>
      </c>
      <c r="G180" s="148" t="s">
        <v>702</v>
      </c>
      <c r="H180" s="149">
        <v>45.2</v>
      </c>
      <c r="I180" s="150">
        <v>7.2</v>
      </c>
      <c r="J180" s="150">
        <f t="shared" si="20"/>
        <v>325.44</v>
      </c>
      <c r="K180" s="151"/>
      <c r="L180" s="27"/>
      <c r="M180" s="152" t="s">
        <v>1</v>
      </c>
      <c r="N180" s="153" t="s">
        <v>35</v>
      </c>
      <c r="O180" s="154">
        <v>0</v>
      </c>
      <c r="P180" s="154">
        <f t="shared" si="21"/>
        <v>0</v>
      </c>
      <c r="Q180" s="154">
        <v>0</v>
      </c>
      <c r="R180" s="154">
        <f t="shared" si="22"/>
        <v>0</v>
      </c>
      <c r="S180" s="154">
        <v>0</v>
      </c>
      <c r="T180" s="155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205</v>
      </c>
      <c r="AT180" s="156" t="s">
        <v>177</v>
      </c>
      <c r="AU180" s="156" t="s">
        <v>185</v>
      </c>
      <c r="AY180" s="14" t="s">
        <v>175</v>
      </c>
      <c r="BE180" s="157">
        <f t="shared" si="24"/>
        <v>0</v>
      </c>
      <c r="BF180" s="157">
        <f t="shared" si="25"/>
        <v>325.44</v>
      </c>
      <c r="BG180" s="157">
        <f t="shared" si="26"/>
        <v>0</v>
      </c>
      <c r="BH180" s="157">
        <f t="shared" si="27"/>
        <v>0</v>
      </c>
      <c r="BI180" s="157">
        <f t="shared" si="28"/>
        <v>0</v>
      </c>
      <c r="BJ180" s="14" t="s">
        <v>182</v>
      </c>
      <c r="BK180" s="157">
        <f t="shared" si="29"/>
        <v>325.44</v>
      </c>
      <c r="BL180" s="14" t="s">
        <v>205</v>
      </c>
      <c r="BM180" s="156" t="s">
        <v>360</v>
      </c>
    </row>
    <row r="181" spans="1:65" s="2" customFormat="1" ht="24.15" customHeight="1">
      <c r="A181" s="26"/>
      <c r="B181" s="144"/>
      <c r="C181" s="145" t="s">
        <v>270</v>
      </c>
      <c r="D181" s="145" t="s">
        <v>177</v>
      </c>
      <c r="E181" s="146" t="s">
        <v>740</v>
      </c>
      <c r="F181" s="147" t="s">
        <v>741</v>
      </c>
      <c r="G181" s="148" t="s">
        <v>464</v>
      </c>
      <c r="H181" s="149">
        <v>12.36</v>
      </c>
      <c r="I181" s="150">
        <v>0.45</v>
      </c>
      <c r="J181" s="150">
        <f t="shared" si="20"/>
        <v>5.56</v>
      </c>
      <c r="K181" s="151"/>
      <c r="L181" s="27"/>
      <c r="M181" s="152" t="s">
        <v>1</v>
      </c>
      <c r="N181" s="153" t="s">
        <v>35</v>
      </c>
      <c r="O181" s="154">
        <v>0</v>
      </c>
      <c r="P181" s="154">
        <f t="shared" si="21"/>
        <v>0</v>
      </c>
      <c r="Q181" s="154">
        <v>0</v>
      </c>
      <c r="R181" s="154">
        <f t="shared" si="22"/>
        <v>0</v>
      </c>
      <c r="S181" s="154">
        <v>0</v>
      </c>
      <c r="T181" s="155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205</v>
      </c>
      <c r="AT181" s="156" t="s">
        <v>177</v>
      </c>
      <c r="AU181" s="156" t="s">
        <v>185</v>
      </c>
      <c r="AY181" s="14" t="s">
        <v>175</v>
      </c>
      <c r="BE181" s="157">
        <f t="shared" si="24"/>
        <v>0</v>
      </c>
      <c r="BF181" s="157">
        <f t="shared" si="25"/>
        <v>5.56</v>
      </c>
      <c r="BG181" s="157">
        <f t="shared" si="26"/>
        <v>0</v>
      </c>
      <c r="BH181" s="157">
        <f t="shared" si="27"/>
        <v>0</v>
      </c>
      <c r="BI181" s="157">
        <f t="shared" si="28"/>
        <v>0</v>
      </c>
      <c r="BJ181" s="14" t="s">
        <v>182</v>
      </c>
      <c r="BK181" s="157">
        <f t="shared" si="29"/>
        <v>5.56</v>
      </c>
      <c r="BL181" s="14" t="s">
        <v>205</v>
      </c>
      <c r="BM181" s="156" t="s">
        <v>367</v>
      </c>
    </row>
    <row r="182" spans="1:65" s="12" customFormat="1" ht="22.8" customHeight="1">
      <c r="B182" s="132"/>
      <c r="D182" s="133" t="s">
        <v>68</v>
      </c>
      <c r="E182" s="142" t="s">
        <v>742</v>
      </c>
      <c r="F182" s="142" t="s">
        <v>743</v>
      </c>
      <c r="J182" s="143">
        <f>BK182</f>
        <v>3145.8399999999997</v>
      </c>
      <c r="L182" s="132"/>
      <c r="M182" s="136"/>
      <c r="N182" s="137"/>
      <c r="O182" s="137"/>
      <c r="P182" s="138">
        <f>SUM(P183:P210)</f>
        <v>28.936766999999996</v>
      </c>
      <c r="Q182" s="137"/>
      <c r="R182" s="138">
        <f>SUM(R183:R210)</f>
        <v>0.28687169039999993</v>
      </c>
      <c r="S182" s="137"/>
      <c r="T182" s="139">
        <f>SUM(T183:T210)</f>
        <v>0</v>
      </c>
      <c r="AR182" s="133" t="s">
        <v>182</v>
      </c>
      <c r="AT182" s="140" t="s">
        <v>68</v>
      </c>
      <c r="AU182" s="140" t="s">
        <v>77</v>
      </c>
      <c r="AY182" s="133" t="s">
        <v>175</v>
      </c>
      <c r="BK182" s="141">
        <f>SUM(BK183:BK210)</f>
        <v>3145.8399999999997</v>
      </c>
    </row>
    <row r="183" spans="1:65" s="2" customFormat="1" ht="24.15" customHeight="1">
      <c r="A183" s="26"/>
      <c r="B183" s="144"/>
      <c r="C183" s="145" t="s">
        <v>368</v>
      </c>
      <c r="D183" s="145" t="s">
        <v>177</v>
      </c>
      <c r="E183" s="146" t="s">
        <v>744</v>
      </c>
      <c r="F183" s="147" t="s">
        <v>745</v>
      </c>
      <c r="G183" s="148" t="s">
        <v>254</v>
      </c>
      <c r="H183" s="149">
        <v>3</v>
      </c>
      <c r="I183" s="150">
        <v>16.32</v>
      </c>
      <c r="J183" s="150">
        <f t="shared" ref="J183:J210" si="30">ROUND(I183*H183,2)</f>
        <v>48.96</v>
      </c>
      <c r="K183" s="151"/>
      <c r="L183" s="27"/>
      <c r="M183" s="152" t="s">
        <v>1</v>
      </c>
      <c r="N183" s="153" t="s">
        <v>35</v>
      </c>
      <c r="O183" s="154">
        <v>1.2771999999999999</v>
      </c>
      <c r="P183" s="154">
        <f t="shared" ref="P183:P210" si="31">O183*H183</f>
        <v>3.8315999999999999</v>
      </c>
      <c r="Q183" s="154">
        <v>2.8420000000000002E-4</v>
      </c>
      <c r="R183" s="154">
        <f t="shared" ref="R183:R210" si="32">Q183*H183</f>
        <v>8.5260000000000002E-4</v>
      </c>
      <c r="S183" s="154">
        <v>0</v>
      </c>
      <c r="T183" s="155">
        <f t="shared" ref="T183:T210" si="33">S183*H183</f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6" t="s">
        <v>205</v>
      </c>
      <c r="AT183" s="156" t="s">
        <v>177</v>
      </c>
      <c r="AU183" s="156" t="s">
        <v>182</v>
      </c>
      <c r="AY183" s="14" t="s">
        <v>175</v>
      </c>
      <c r="BE183" s="157">
        <f t="shared" ref="BE183:BE210" si="34">IF(N183="základná",J183,0)</f>
        <v>0</v>
      </c>
      <c r="BF183" s="157">
        <f t="shared" ref="BF183:BF210" si="35">IF(N183="znížená",J183,0)</f>
        <v>48.96</v>
      </c>
      <c r="BG183" s="157">
        <f t="shared" ref="BG183:BG210" si="36">IF(N183="zákl. prenesená",J183,0)</f>
        <v>0</v>
      </c>
      <c r="BH183" s="157">
        <f t="shared" ref="BH183:BH210" si="37">IF(N183="zníž. prenesená",J183,0)</f>
        <v>0</v>
      </c>
      <c r="BI183" s="157">
        <f t="shared" ref="BI183:BI210" si="38">IF(N183="nulová",J183,0)</f>
        <v>0</v>
      </c>
      <c r="BJ183" s="14" t="s">
        <v>182</v>
      </c>
      <c r="BK183" s="157">
        <f t="shared" ref="BK183:BK210" si="39">ROUND(I183*H183,2)</f>
        <v>48.96</v>
      </c>
      <c r="BL183" s="14" t="s">
        <v>205</v>
      </c>
      <c r="BM183" s="156" t="s">
        <v>371</v>
      </c>
    </row>
    <row r="184" spans="1:65" s="2" customFormat="1" ht="24.15" customHeight="1">
      <c r="A184" s="26"/>
      <c r="B184" s="144"/>
      <c r="C184" s="158" t="s">
        <v>273</v>
      </c>
      <c r="D184" s="158" t="s">
        <v>285</v>
      </c>
      <c r="E184" s="159" t="s">
        <v>746</v>
      </c>
      <c r="F184" s="160" t="s">
        <v>747</v>
      </c>
      <c r="G184" s="161" t="s">
        <v>254</v>
      </c>
      <c r="H184" s="162">
        <v>3</v>
      </c>
      <c r="I184" s="163">
        <v>83.15</v>
      </c>
      <c r="J184" s="163">
        <f t="shared" si="30"/>
        <v>249.45</v>
      </c>
      <c r="K184" s="164"/>
      <c r="L184" s="165"/>
      <c r="M184" s="166" t="s">
        <v>1</v>
      </c>
      <c r="N184" s="167" t="s">
        <v>35</v>
      </c>
      <c r="O184" s="154">
        <v>0</v>
      </c>
      <c r="P184" s="154">
        <f t="shared" si="31"/>
        <v>0</v>
      </c>
      <c r="Q184" s="154">
        <v>2.75E-2</v>
      </c>
      <c r="R184" s="154">
        <f t="shared" si="32"/>
        <v>8.2500000000000004E-2</v>
      </c>
      <c r="S184" s="154">
        <v>0</v>
      </c>
      <c r="T184" s="155">
        <f t="shared" si="3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6" t="s">
        <v>235</v>
      </c>
      <c r="AT184" s="156" t="s">
        <v>285</v>
      </c>
      <c r="AU184" s="156" t="s">
        <v>182</v>
      </c>
      <c r="AY184" s="14" t="s">
        <v>175</v>
      </c>
      <c r="BE184" s="157">
        <f t="shared" si="34"/>
        <v>0</v>
      </c>
      <c r="BF184" s="157">
        <f t="shared" si="35"/>
        <v>249.45</v>
      </c>
      <c r="BG184" s="157">
        <f t="shared" si="36"/>
        <v>0</v>
      </c>
      <c r="BH184" s="157">
        <f t="shared" si="37"/>
        <v>0</v>
      </c>
      <c r="BI184" s="157">
        <f t="shared" si="38"/>
        <v>0</v>
      </c>
      <c r="BJ184" s="14" t="s">
        <v>182</v>
      </c>
      <c r="BK184" s="157">
        <f t="shared" si="39"/>
        <v>249.45</v>
      </c>
      <c r="BL184" s="14" t="s">
        <v>205</v>
      </c>
      <c r="BM184" s="156" t="s">
        <v>374</v>
      </c>
    </row>
    <row r="185" spans="1:65" s="2" customFormat="1" ht="16.5" customHeight="1">
      <c r="A185" s="26"/>
      <c r="B185" s="144"/>
      <c r="C185" s="145" t="s">
        <v>375</v>
      </c>
      <c r="D185" s="145" t="s">
        <v>177</v>
      </c>
      <c r="E185" s="146" t="s">
        <v>748</v>
      </c>
      <c r="F185" s="147" t="s">
        <v>749</v>
      </c>
      <c r="G185" s="148" t="s">
        <v>254</v>
      </c>
      <c r="H185" s="149">
        <v>3</v>
      </c>
      <c r="I185" s="150">
        <v>1.49</v>
      </c>
      <c r="J185" s="150">
        <f t="shared" si="30"/>
        <v>4.47</v>
      </c>
      <c r="K185" s="151"/>
      <c r="L185" s="27"/>
      <c r="M185" s="152" t="s">
        <v>1</v>
      </c>
      <c r="N185" s="153" t="s">
        <v>35</v>
      </c>
      <c r="O185" s="154">
        <v>0.13436999999999999</v>
      </c>
      <c r="P185" s="154">
        <f t="shared" si="31"/>
        <v>0.40310999999999997</v>
      </c>
      <c r="Q185" s="154">
        <v>0</v>
      </c>
      <c r="R185" s="154">
        <f t="shared" si="32"/>
        <v>0</v>
      </c>
      <c r="S185" s="154">
        <v>0</v>
      </c>
      <c r="T185" s="155">
        <f t="shared" si="3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6" t="s">
        <v>205</v>
      </c>
      <c r="AT185" s="156" t="s">
        <v>177</v>
      </c>
      <c r="AU185" s="156" t="s">
        <v>182</v>
      </c>
      <c r="AY185" s="14" t="s">
        <v>175</v>
      </c>
      <c r="BE185" s="157">
        <f t="shared" si="34"/>
        <v>0</v>
      </c>
      <c r="BF185" s="157">
        <f t="shared" si="35"/>
        <v>4.47</v>
      </c>
      <c r="BG185" s="157">
        <f t="shared" si="36"/>
        <v>0</v>
      </c>
      <c r="BH185" s="157">
        <f t="shared" si="37"/>
        <v>0</v>
      </c>
      <c r="BI185" s="157">
        <f t="shared" si="38"/>
        <v>0</v>
      </c>
      <c r="BJ185" s="14" t="s">
        <v>182</v>
      </c>
      <c r="BK185" s="157">
        <f t="shared" si="39"/>
        <v>4.47</v>
      </c>
      <c r="BL185" s="14" t="s">
        <v>205</v>
      </c>
      <c r="BM185" s="156" t="s">
        <v>378</v>
      </c>
    </row>
    <row r="186" spans="1:65" s="2" customFormat="1" ht="16.5" customHeight="1">
      <c r="A186" s="26"/>
      <c r="B186" s="144"/>
      <c r="C186" s="158" t="s">
        <v>277</v>
      </c>
      <c r="D186" s="158" t="s">
        <v>285</v>
      </c>
      <c r="E186" s="159" t="s">
        <v>750</v>
      </c>
      <c r="F186" s="160" t="s">
        <v>751</v>
      </c>
      <c r="G186" s="161" t="s">
        <v>254</v>
      </c>
      <c r="H186" s="162">
        <v>3</v>
      </c>
      <c r="I186" s="163">
        <v>18.37</v>
      </c>
      <c r="J186" s="163">
        <f t="shared" si="30"/>
        <v>55.11</v>
      </c>
      <c r="K186" s="164"/>
      <c r="L186" s="165"/>
      <c r="M186" s="166" t="s">
        <v>1</v>
      </c>
      <c r="N186" s="167" t="s">
        <v>35</v>
      </c>
      <c r="O186" s="154">
        <v>0</v>
      </c>
      <c r="P186" s="154">
        <f t="shared" si="31"/>
        <v>0</v>
      </c>
      <c r="Q186" s="154">
        <v>2E-3</v>
      </c>
      <c r="R186" s="154">
        <f t="shared" si="32"/>
        <v>6.0000000000000001E-3</v>
      </c>
      <c r="S186" s="154">
        <v>0</v>
      </c>
      <c r="T186" s="155">
        <f t="shared" si="3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6" t="s">
        <v>235</v>
      </c>
      <c r="AT186" s="156" t="s">
        <v>285</v>
      </c>
      <c r="AU186" s="156" t="s">
        <v>182</v>
      </c>
      <c r="AY186" s="14" t="s">
        <v>175</v>
      </c>
      <c r="BE186" s="157">
        <f t="shared" si="34"/>
        <v>0</v>
      </c>
      <c r="BF186" s="157">
        <f t="shared" si="35"/>
        <v>55.11</v>
      </c>
      <c r="BG186" s="157">
        <f t="shared" si="36"/>
        <v>0</v>
      </c>
      <c r="BH186" s="157">
        <f t="shared" si="37"/>
        <v>0</v>
      </c>
      <c r="BI186" s="157">
        <f t="shared" si="38"/>
        <v>0</v>
      </c>
      <c r="BJ186" s="14" t="s">
        <v>182</v>
      </c>
      <c r="BK186" s="157">
        <f t="shared" si="39"/>
        <v>55.11</v>
      </c>
      <c r="BL186" s="14" t="s">
        <v>205</v>
      </c>
      <c r="BM186" s="156" t="s">
        <v>381</v>
      </c>
    </row>
    <row r="187" spans="1:65" s="2" customFormat="1" ht="24.15" customHeight="1">
      <c r="A187" s="26"/>
      <c r="B187" s="144"/>
      <c r="C187" s="145" t="s">
        <v>384</v>
      </c>
      <c r="D187" s="145" t="s">
        <v>177</v>
      </c>
      <c r="E187" s="146" t="s">
        <v>752</v>
      </c>
      <c r="F187" s="147" t="s">
        <v>753</v>
      </c>
      <c r="G187" s="148" t="s">
        <v>254</v>
      </c>
      <c r="H187" s="149">
        <v>3</v>
      </c>
      <c r="I187" s="150">
        <v>18.55</v>
      </c>
      <c r="J187" s="150">
        <f t="shared" si="30"/>
        <v>55.65</v>
      </c>
      <c r="K187" s="151"/>
      <c r="L187" s="27"/>
      <c r="M187" s="152" t="s">
        <v>1</v>
      </c>
      <c r="N187" s="153" t="s">
        <v>35</v>
      </c>
      <c r="O187" s="154">
        <v>1.49383</v>
      </c>
      <c r="P187" s="154">
        <f t="shared" si="31"/>
        <v>4.48149</v>
      </c>
      <c r="Q187" s="154">
        <v>2.7999999999999998E-4</v>
      </c>
      <c r="R187" s="154">
        <f t="shared" si="32"/>
        <v>8.3999999999999993E-4</v>
      </c>
      <c r="S187" s="154">
        <v>0</v>
      </c>
      <c r="T187" s="155">
        <f t="shared" si="3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6" t="s">
        <v>205</v>
      </c>
      <c r="AT187" s="156" t="s">
        <v>177</v>
      </c>
      <c r="AU187" s="156" t="s">
        <v>182</v>
      </c>
      <c r="AY187" s="14" t="s">
        <v>175</v>
      </c>
      <c r="BE187" s="157">
        <f t="shared" si="34"/>
        <v>0</v>
      </c>
      <c r="BF187" s="157">
        <f t="shared" si="35"/>
        <v>55.65</v>
      </c>
      <c r="BG187" s="157">
        <f t="shared" si="36"/>
        <v>0</v>
      </c>
      <c r="BH187" s="157">
        <f t="shared" si="37"/>
        <v>0</v>
      </c>
      <c r="BI187" s="157">
        <f t="shared" si="38"/>
        <v>0</v>
      </c>
      <c r="BJ187" s="14" t="s">
        <v>182</v>
      </c>
      <c r="BK187" s="157">
        <f t="shared" si="39"/>
        <v>55.65</v>
      </c>
      <c r="BL187" s="14" t="s">
        <v>205</v>
      </c>
      <c r="BM187" s="156" t="s">
        <v>387</v>
      </c>
    </row>
    <row r="188" spans="1:65" s="2" customFormat="1" ht="16.5" customHeight="1">
      <c r="A188" s="26"/>
      <c r="B188" s="144"/>
      <c r="C188" s="158" t="s">
        <v>280</v>
      </c>
      <c r="D188" s="158" t="s">
        <v>285</v>
      </c>
      <c r="E188" s="159" t="s">
        <v>754</v>
      </c>
      <c r="F188" s="160" t="s">
        <v>755</v>
      </c>
      <c r="G188" s="161" t="s">
        <v>254</v>
      </c>
      <c r="H188" s="162">
        <v>3</v>
      </c>
      <c r="I188" s="163">
        <v>44.89</v>
      </c>
      <c r="J188" s="163">
        <f t="shared" si="30"/>
        <v>134.66999999999999</v>
      </c>
      <c r="K188" s="164"/>
      <c r="L188" s="165"/>
      <c r="M188" s="166" t="s">
        <v>1</v>
      </c>
      <c r="N188" s="167" t="s">
        <v>35</v>
      </c>
      <c r="O188" s="154">
        <v>0</v>
      </c>
      <c r="P188" s="154">
        <f t="shared" si="31"/>
        <v>0</v>
      </c>
      <c r="Q188" s="154">
        <v>1.41E-2</v>
      </c>
      <c r="R188" s="154">
        <f t="shared" si="32"/>
        <v>4.2299999999999997E-2</v>
      </c>
      <c r="S188" s="154">
        <v>0</v>
      </c>
      <c r="T188" s="155">
        <f t="shared" si="3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6" t="s">
        <v>235</v>
      </c>
      <c r="AT188" s="156" t="s">
        <v>285</v>
      </c>
      <c r="AU188" s="156" t="s">
        <v>182</v>
      </c>
      <c r="AY188" s="14" t="s">
        <v>175</v>
      </c>
      <c r="BE188" s="157">
        <f t="shared" si="34"/>
        <v>0</v>
      </c>
      <c r="BF188" s="157">
        <f t="shared" si="35"/>
        <v>134.66999999999999</v>
      </c>
      <c r="BG188" s="157">
        <f t="shared" si="36"/>
        <v>0</v>
      </c>
      <c r="BH188" s="157">
        <f t="shared" si="37"/>
        <v>0</v>
      </c>
      <c r="BI188" s="157">
        <f t="shared" si="38"/>
        <v>0</v>
      </c>
      <c r="BJ188" s="14" t="s">
        <v>182</v>
      </c>
      <c r="BK188" s="157">
        <f t="shared" si="39"/>
        <v>134.66999999999999</v>
      </c>
      <c r="BL188" s="14" t="s">
        <v>205</v>
      </c>
      <c r="BM188" s="156" t="s">
        <v>390</v>
      </c>
    </row>
    <row r="189" spans="1:65" s="2" customFormat="1" ht="24.15" customHeight="1">
      <c r="A189" s="26"/>
      <c r="B189" s="144"/>
      <c r="C189" s="145" t="s">
        <v>391</v>
      </c>
      <c r="D189" s="145" t="s">
        <v>177</v>
      </c>
      <c r="E189" s="146" t="s">
        <v>756</v>
      </c>
      <c r="F189" s="147" t="s">
        <v>757</v>
      </c>
      <c r="G189" s="148" t="s">
        <v>254</v>
      </c>
      <c r="H189" s="149">
        <v>3</v>
      </c>
      <c r="I189" s="150">
        <v>30.67</v>
      </c>
      <c r="J189" s="150">
        <f t="shared" si="30"/>
        <v>92.01</v>
      </c>
      <c r="K189" s="151"/>
      <c r="L189" s="27"/>
      <c r="M189" s="152" t="s">
        <v>1</v>
      </c>
      <c r="N189" s="153" t="s">
        <v>35</v>
      </c>
      <c r="O189" s="154">
        <v>2.1366999999999998</v>
      </c>
      <c r="P189" s="154">
        <f t="shared" si="31"/>
        <v>6.4100999999999999</v>
      </c>
      <c r="Q189" s="154">
        <v>7.4799999999999997E-4</v>
      </c>
      <c r="R189" s="154">
        <f t="shared" si="32"/>
        <v>2.2439999999999999E-3</v>
      </c>
      <c r="S189" s="154">
        <v>0</v>
      </c>
      <c r="T189" s="155">
        <f t="shared" si="3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6" t="s">
        <v>205</v>
      </c>
      <c r="AT189" s="156" t="s">
        <v>177</v>
      </c>
      <c r="AU189" s="156" t="s">
        <v>182</v>
      </c>
      <c r="AY189" s="14" t="s">
        <v>175</v>
      </c>
      <c r="BE189" s="157">
        <f t="shared" si="34"/>
        <v>0</v>
      </c>
      <c r="BF189" s="157">
        <f t="shared" si="35"/>
        <v>92.01</v>
      </c>
      <c r="BG189" s="157">
        <f t="shared" si="36"/>
        <v>0</v>
      </c>
      <c r="BH189" s="157">
        <f t="shared" si="37"/>
        <v>0</v>
      </c>
      <c r="BI189" s="157">
        <f t="shared" si="38"/>
        <v>0</v>
      </c>
      <c r="BJ189" s="14" t="s">
        <v>182</v>
      </c>
      <c r="BK189" s="157">
        <f t="shared" si="39"/>
        <v>92.01</v>
      </c>
      <c r="BL189" s="14" t="s">
        <v>205</v>
      </c>
      <c r="BM189" s="156" t="s">
        <v>394</v>
      </c>
    </row>
    <row r="190" spans="1:65" s="2" customFormat="1" ht="37.799999999999997" customHeight="1">
      <c r="A190" s="26"/>
      <c r="B190" s="144"/>
      <c r="C190" s="158" t="s">
        <v>284</v>
      </c>
      <c r="D190" s="158" t="s">
        <v>285</v>
      </c>
      <c r="E190" s="159" t="s">
        <v>758</v>
      </c>
      <c r="F190" s="160" t="s">
        <v>759</v>
      </c>
      <c r="G190" s="161" t="s">
        <v>254</v>
      </c>
      <c r="H190" s="162">
        <v>3</v>
      </c>
      <c r="I190" s="163">
        <v>160.38999999999999</v>
      </c>
      <c r="J190" s="163">
        <f t="shared" si="30"/>
        <v>481.17</v>
      </c>
      <c r="K190" s="164"/>
      <c r="L190" s="165"/>
      <c r="M190" s="166" t="s">
        <v>1</v>
      </c>
      <c r="N190" s="167" t="s">
        <v>35</v>
      </c>
      <c r="O190" s="154">
        <v>0</v>
      </c>
      <c r="P190" s="154">
        <f t="shared" si="31"/>
        <v>0</v>
      </c>
      <c r="Q190" s="154">
        <v>2.3E-2</v>
      </c>
      <c r="R190" s="154">
        <f t="shared" si="32"/>
        <v>6.9000000000000006E-2</v>
      </c>
      <c r="S190" s="154">
        <v>0</v>
      </c>
      <c r="T190" s="155">
        <f t="shared" si="3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6" t="s">
        <v>235</v>
      </c>
      <c r="AT190" s="156" t="s">
        <v>285</v>
      </c>
      <c r="AU190" s="156" t="s">
        <v>182</v>
      </c>
      <c r="AY190" s="14" t="s">
        <v>175</v>
      </c>
      <c r="BE190" s="157">
        <f t="shared" si="34"/>
        <v>0</v>
      </c>
      <c r="BF190" s="157">
        <f t="shared" si="35"/>
        <v>481.17</v>
      </c>
      <c r="BG190" s="157">
        <f t="shared" si="36"/>
        <v>0</v>
      </c>
      <c r="BH190" s="157">
        <f t="shared" si="37"/>
        <v>0</v>
      </c>
      <c r="BI190" s="157">
        <f t="shared" si="38"/>
        <v>0</v>
      </c>
      <c r="BJ190" s="14" t="s">
        <v>182</v>
      </c>
      <c r="BK190" s="157">
        <f t="shared" si="39"/>
        <v>481.17</v>
      </c>
      <c r="BL190" s="14" t="s">
        <v>205</v>
      </c>
      <c r="BM190" s="156" t="s">
        <v>397</v>
      </c>
    </row>
    <row r="191" spans="1:65" s="2" customFormat="1" ht="33" customHeight="1">
      <c r="A191" s="26"/>
      <c r="B191" s="144"/>
      <c r="C191" s="145" t="s">
        <v>398</v>
      </c>
      <c r="D191" s="145" t="s">
        <v>177</v>
      </c>
      <c r="E191" s="146" t="s">
        <v>760</v>
      </c>
      <c r="F191" s="147" t="s">
        <v>761</v>
      </c>
      <c r="G191" s="148" t="s">
        <v>254</v>
      </c>
      <c r="H191" s="149">
        <v>3</v>
      </c>
      <c r="I191" s="150">
        <v>9.98</v>
      </c>
      <c r="J191" s="150">
        <f t="shared" si="30"/>
        <v>29.94</v>
      </c>
      <c r="K191" s="151"/>
      <c r="L191" s="27"/>
      <c r="M191" s="152" t="s">
        <v>1</v>
      </c>
      <c r="N191" s="153" t="s">
        <v>35</v>
      </c>
      <c r="O191" s="154">
        <v>0.65654000000000001</v>
      </c>
      <c r="P191" s="154">
        <f t="shared" si="31"/>
        <v>1.9696199999999999</v>
      </c>
      <c r="Q191" s="154">
        <v>6.5773679999999997E-4</v>
      </c>
      <c r="R191" s="154">
        <f t="shared" si="32"/>
        <v>1.9732103999999997E-3</v>
      </c>
      <c r="S191" s="154">
        <v>0</v>
      </c>
      <c r="T191" s="155">
        <f t="shared" si="3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6" t="s">
        <v>205</v>
      </c>
      <c r="AT191" s="156" t="s">
        <v>177</v>
      </c>
      <c r="AU191" s="156" t="s">
        <v>182</v>
      </c>
      <c r="AY191" s="14" t="s">
        <v>175</v>
      </c>
      <c r="BE191" s="157">
        <f t="shared" si="34"/>
        <v>0</v>
      </c>
      <c r="BF191" s="157">
        <f t="shared" si="35"/>
        <v>29.94</v>
      </c>
      <c r="BG191" s="157">
        <f t="shared" si="36"/>
        <v>0</v>
      </c>
      <c r="BH191" s="157">
        <f t="shared" si="37"/>
        <v>0</v>
      </c>
      <c r="BI191" s="157">
        <f t="shared" si="38"/>
        <v>0</v>
      </c>
      <c r="BJ191" s="14" t="s">
        <v>182</v>
      </c>
      <c r="BK191" s="157">
        <f t="shared" si="39"/>
        <v>29.94</v>
      </c>
      <c r="BL191" s="14" t="s">
        <v>205</v>
      </c>
      <c r="BM191" s="156" t="s">
        <v>401</v>
      </c>
    </row>
    <row r="192" spans="1:65" s="2" customFormat="1" ht="37.799999999999997" customHeight="1">
      <c r="A192" s="26"/>
      <c r="B192" s="144"/>
      <c r="C192" s="158" t="s">
        <v>288</v>
      </c>
      <c r="D192" s="158" t="s">
        <v>285</v>
      </c>
      <c r="E192" s="159" t="s">
        <v>762</v>
      </c>
      <c r="F192" s="160" t="s">
        <v>763</v>
      </c>
      <c r="G192" s="161" t="s">
        <v>254</v>
      </c>
      <c r="H192" s="162">
        <v>3</v>
      </c>
      <c r="I192" s="163">
        <v>179.8</v>
      </c>
      <c r="J192" s="163">
        <f t="shared" si="30"/>
        <v>539.4</v>
      </c>
      <c r="K192" s="164"/>
      <c r="L192" s="165"/>
      <c r="M192" s="166" t="s">
        <v>1</v>
      </c>
      <c r="N192" s="167" t="s">
        <v>35</v>
      </c>
      <c r="O192" s="154">
        <v>0</v>
      </c>
      <c r="P192" s="154">
        <f t="shared" si="31"/>
        <v>0</v>
      </c>
      <c r="Q192" s="154">
        <v>8.6499999999999997E-3</v>
      </c>
      <c r="R192" s="154">
        <f t="shared" si="32"/>
        <v>2.5950000000000001E-2</v>
      </c>
      <c r="S192" s="154">
        <v>0</v>
      </c>
      <c r="T192" s="155">
        <f t="shared" si="3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6" t="s">
        <v>235</v>
      </c>
      <c r="AT192" s="156" t="s">
        <v>285</v>
      </c>
      <c r="AU192" s="156" t="s">
        <v>182</v>
      </c>
      <c r="AY192" s="14" t="s">
        <v>175</v>
      </c>
      <c r="BE192" s="157">
        <f t="shared" si="34"/>
        <v>0</v>
      </c>
      <c r="BF192" s="157">
        <f t="shared" si="35"/>
        <v>539.4</v>
      </c>
      <c r="BG192" s="157">
        <f t="shared" si="36"/>
        <v>0</v>
      </c>
      <c r="BH192" s="157">
        <f t="shared" si="37"/>
        <v>0</v>
      </c>
      <c r="BI192" s="157">
        <f t="shared" si="38"/>
        <v>0</v>
      </c>
      <c r="BJ192" s="14" t="s">
        <v>182</v>
      </c>
      <c r="BK192" s="157">
        <f t="shared" si="39"/>
        <v>539.4</v>
      </c>
      <c r="BL192" s="14" t="s">
        <v>205</v>
      </c>
      <c r="BM192" s="156" t="s">
        <v>404</v>
      </c>
    </row>
    <row r="193" spans="1:65" s="2" customFormat="1" ht="33" customHeight="1">
      <c r="A193" s="26"/>
      <c r="B193" s="144"/>
      <c r="C193" s="145" t="s">
        <v>405</v>
      </c>
      <c r="D193" s="145" t="s">
        <v>177</v>
      </c>
      <c r="E193" s="146" t="s">
        <v>764</v>
      </c>
      <c r="F193" s="147" t="s">
        <v>765</v>
      </c>
      <c r="G193" s="148" t="s">
        <v>254</v>
      </c>
      <c r="H193" s="149">
        <v>3</v>
      </c>
      <c r="I193" s="150">
        <v>4.38</v>
      </c>
      <c r="J193" s="150">
        <f t="shared" si="30"/>
        <v>13.14</v>
      </c>
      <c r="K193" s="151"/>
      <c r="L193" s="27"/>
      <c r="M193" s="152" t="s">
        <v>1</v>
      </c>
      <c r="N193" s="153" t="s">
        <v>35</v>
      </c>
      <c r="O193" s="154">
        <v>0.39180999999999999</v>
      </c>
      <c r="P193" s="154">
        <f t="shared" si="31"/>
        <v>1.17543</v>
      </c>
      <c r="Q193" s="154">
        <v>4.1999999999999996E-6</v>
      </c>
      <c r="R193" s="154">
        <f t="shared" si="32"/>
        <v>1.2599999999999998E-5</v>
      </c>
      <c r="S193" s="154">
        <v>0</v>
      </c>
      <c r="T193" s="155">
        <f t="shared" si="3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6" t="s">
        <v>205</v>
      </c>
      <c r="AT193" s="156" t="s">
        <v>177</v>
      </c>
      <c r="AU193" s="156" t="s">
        <v>182</v>
      </c>
      <c r="AY193" s="14" t="s">
        <v>175</v>
      </c>
      <c r="BE193" s="157">
        <f t="shared" si="34"/>
        <v>0</v>
      </c>
      <c r="BF193" s="157">
        <f t="shared" si="35"/>
        <v>13.14</v>
      </c>
      <c r="BG193" s="157">
        <f t="shared" si="36"/>
        <v>0</v>
      </c>
      <c r="BH193" s="157">
        <f t="shared" si="37"/>
        <v>0</v>
      </c>
      <c r="BI193" s="157">
        <f t="shared" si="38"/>
        <v>0</v>
      </c>
      <c r="BJ193" s="14" t="s">
        <v>182</v>
      </c>
      <c r="BK193" s="157">
        <f t="shared" si="39"/>
        <v>13.14</v>
      </c>
      <c r="BL193" s="14" t="s">
        <v>205</v>
      </c>
      <c r="BM193" s="156" t="s">
        <v>408</v>
      </c>
    </row>
    <row r="194" spans="1:65" s="2" customFormat="1" ht="16.5" customHeight="1">
      <c r="A194" s="26"/>
      <c r="B194" s="144"/>
      <c r="C194" s="158" t="s">
        <v>293</v>
      </c>
      <c r="D194" s="158" t="s">
        <v>285</v>
      </c>
      <c r="E194" s="159" t="s">
        <v>766</v>
      </c>
      <c r="F194" s="160" t="s">
        <v>767</v>
      </c>
      <c r="G194" s="161" t="s">
        <v>254</v>
      </c>
      <c r="H194" s="162">
        <v>3</v>
      </c>
      <c r="I194" s="163">
        <v>58.87</v>
      </c>
      <c r="J194" s="163">
        <f t="shared" si="30"/>
        <v>176.61</v>
      </c>
      <c r="K194" s="164"/>
      <c r="L194" s="165"/>
      <c r="M194" s="166" t="s">
        <v>1</v>
      </c>
      <c r="N194" s="167" t="s">
        <v>35</v>
      </c>
      <c r="O194" s="154">
        <v>0</v>
      </c>
      <c r="P194" s="154">
        <f t="shared" si="31"/>
        <v>0</v>
      </c>
      <c r="Q194" s="154">
        <v>1.49E-3</v>
      </c>
      <c r="R194" s="154">
        <f t="shared" si="32"/>
        <v>4.47E-3</v>
      </c>
      <c r="S194" s="154">
        <v>0</v>
      </c>
      <c r="T194" s="155">
        <f t="shared" si="3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6" t="s">
        <v>235</v>
      </c>
      <c r="AT194" s="156" t="s">
        <v>285</v>
      </c>
      <c r="AU194" s="156" t="s">
        <v>182</v>
      </c>
      <c r="AY194" s="14" t="s">
        <v>175</v>
      </c>
      <c r="BE194" s="157">
        <f t="shared" si="34"/>
        <v>0</v>
      </c>
      <c r="BF194" s="157">
        <f t="shared" si="35"/>
        <v>176.61</v>
      </c>
      <c r="BG194" s="157">
        <f t="shared" si="36"/>
        <v>0</v>
      </c>
      <c r="BH194" s="157">
        <f t="shared" si="37"/>
        <v>0</v>
      </c>
      <c r="BI194" s="157">
        <f t="shared" si="38"/>
        <v>0</v>
      </c>
      <c r="BJ194" s="14" t="s">
        <v>182</v>
      </c>
      <c r="BK194" s="157">
        <f t="shared" si="39"/>
        <v>176.61</v>
      </c>
      <c r="BL194" s="14" t="s">
        <v>205</v>
      </c>
      <c r="BM194" s="156" t="s">
        <v>411</v>
      </c>
    </row>
    <row r="195" spans="1:65" s="2" customFormat="1" ht="33" customHeight="1">
      <c r="A195" s="26"/>
      <c r="B195" s="144"/>
      <c r="C195" s="145" t="s">
        <v>414</v>
      </c>
      <c r="D195" s="145" t="s">
        <v>177</v>
      </c>
      <c r="E195" s="146" t="s">
        <v>768</v>
      </c>
      <c r="F195" s="147" t="s">
        <v>769</v>
      </c>
      <c r="G195" s="148" t="s">
        <v>254</v>
      </c>
      <c r="H195" s="149">
        <v>3</v>
      </c>
      <c r="I195" s="150">
        <v>7.43</v>
      </c>
      <c r="J195" s="150">
        <f t="shared" si="30"/>
        <v>22.29</v>
      </c>
      <c r="K195" s="151"/>
      <c r="L195" s="27"/>
      <c r="M195" s="152" t="s">
        <v>1</v>
      </c>
      <c r="N195" s="153" t="s">
        <v>35</v>
      </c>
      <c r="O195" s="154">
        <v>0.53107000000000004</v>
      </c>
      <c r="P195" s="154">
        <f t="shared" si="31"/>
        <v>1.59321</v>
      </c>
      <c r="Q195" s="154">
        <v>1E-4</v>
      </c>
      <c r="R195" s="154">
        <f t="shared" si="32"/>
        <v>3.0000000000000003E-4</v>
      </c>
      <c r="S195" s="154">
        <v>0</v>
      </c>
      <c r="T195" s="155">
        <f t="shared" si="3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6" t="s">
        <v>205</v>
      </c>
      <c r="AT195" s="156" t="s">
        <v>177</v>
      </c>
      <c r="AU195" s="156" t="s">
        <v>182</v>
      </c>
      <c r="AY195" s="14" t="s">
        <v>175</v>
      </c>
      <c r="BE195" s="157">
        <f t="shared" si="34"/>
        <v>0</v>
      </c>
      <c r="BF195" s="157">
        <f t="shared" si="35"/>
        <v>22.29</v>
      </c>
      <c r="BG195" s="157">
        <f t="shared" si="36"/>
        <v>0</v>
      </c>
      <c r="BH195" s="157">
        <f t="shared" si="37"/>
        <v>0</v>
      </c>
      <c r="BI195" s="157">
        <f t="shared" si="38"/>
        <v>0</v>
      </c>
      <c r="BJ195" s="14" t="s">
        <v>182</v>
      </c>
      <c r="BK195" s="157">
        <f t="shared" si="39"/>
        <v>22.29</v>
      </c>
      <c r="BL195" s="14" t="s">
        <v>205</v>
      </c>
      <c r="BM195" s="156" t="s">
        <v>417</v>
      </c>
    </row>
    <row r="196" spans="1:65" s="2" customFormat="1" ht="16.5" customHeight="1">
      <c r="A196" s="26"/>
      <c r="B196" s="144"/>
      <c r="C196" s="158" t="s">
        <v>296</v>
      </c>
      <c r="D196" s="158" t="s">
        <v>285</v>
      </c>
      <c r="E196" s="159" t="s">
        <v>770</v>
      </c>
      <c r="F196" s="160" t="s">
        <v>771</v>
      </c>
      <c r="G196" s="161" t="s">
        <v>254</v>
      </c>
      <c r="H196" s="162">
        <v>3</v>
      </c>
      <c r="I196" s="163">
        <v>31.85</v>
      </c>
      <c r="J196" s="163">
        <f t="shared" si="30"/>
        <v>95.55</v>
      </c>
      <c r="K196" s="164"/>
      <c r="L196" s="165"/>
      <c r="M196" s="166" t="s">
        <v>1</v>
      </c>
      <c r="N196" s="167" t="s">
        <v>35</v>
      </c>
      <c r="O196" s="154">
        <v>0</v>
      </c>
      <c r="P196" s="154">
        <f t="shared" si="31"/>
        <v>0</v>
      </c>
      <c r="Q196" s="154">
        <v>1E-3</v>
      </c>
      <c r="R196" s="154">
        <f t="shared" si="32"/>
        <v>3.0000000000000001E-3</v>
      </c>
      <c r="S196" s="154">
        <v>0</v>
      </c>
      <c r="T196" s="155">
        <f t="shared" si="3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6" t="s">
        <v>235</v>
      </c>
      <c r="AT196" s="156" t="s">
        <v>285</v>
      </c>
      <c r="AU196" s="156" t="s">
        <v>182</v>
      </c>
      <c r="AY196" s="14" t="s">
        <v>175</v>
      </c>
      <c r="BE196" s="157">
        <f t="shared" si="34"/>
        <v>0</v>
      </c>
      <c r="BF196" s="157">
        <f t="shared" si="35"/>
        <v>95.55</v>
      </c>
      <c r="BG196" s="157">
        <f t="shared" si="36"/>
        <v>0</v>
      </c>
      <c r="BH196" s="157">
        <f t="shared" si="37"/>
        <v>0</v>
      </c>
      <c r="BI196" s="157">
        <f t="shared" si="38"/>
        <v>0</v>
      </c>
      <c r="BJ196" s="14" t="s">
        <v>182</v>
      </c>
      <c r="BK196" s="157">
        <f t="shared" si="39"/>
        <v>95.55</v>
      </c>
      <c r="BL196" s="14" t="s">
        <v>205</v>
      </c>
      <c r="BM196" s="156" t="s">
        <v>420</v>
      </c>
    </row>
    <row r="197" spans="1:65" s="2" customFormat="1" ht="16.5" customHeight="1">
      <c r="A197" s="26"/>
      <c r="B197" s="144"/>
      <c r="C197" s="145" t="s">
        <v>421</v>
      </c>
      <c r="D197" s="145" t="s">
        <v>177</v>
      </c>
      <c r="E197" s="146" t="s">
        <v>772</v>
      </c>
      <c r="F197" s="147" t="s">
        <v>773</v>
      </c>
      <c r="G197" s="148" t="s">
        <v>254</v>
      </c>
      <c r="H197" s="149">
        <v>3</v>
      </c>
      <c r="I197" s="150">
        <v>9.8000000000000007</v>
      </c>
      <c r="J197" s="150">
        <f t="shared" si="30"/>
        <v>29.4</v>
      </c>
      <c r="K197" s="151"/>
      <c r="L197" s="27"/>
      <c r="M197" s="152" t="s">
        <v>1</v>
      </c>
      <c r="N197" s="153" t="s">
        <v>35</v>
      </c>
      <c r="O197" s="154">
        <v>0.88061</v>
      </c>
      <c r="P197" s="154">
        <f t="shared" si="31"/>
        <v>2.6418300000000001</v>
      </c>
      <c r="Q197" s="154">
        <v>4.1999999999999996E-6</v>
      </c>
      <c r="R197" s="154">
        <f t="shared" si="32"/>
        <v>1.2599999999999998E-5</v>
      </c>
      <c r="S197" s="154">
        <v>0</v>
      </c>
      <c r="T197" s="155">
        <f t="shared" si="3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6" t="s">
        <v>205</v>
      </c>
      <c r="AT197" s="156" t="s">
        <v>177</v>
      </c>
      <c r="AU197" s="156" t="s">
        <v>182</v>
      </c>
      <c r="AY197" s="14" t="s">
        <v>175</v>
      </c>
      <c r="BE197" s="157">
        <f t="shared" si="34"/>
        <v>0</v>
      </c>
      <c r="BF197" s="157">
        <f t="shared" si="35"/>
        <v>29.4</v>
      </c>
      <c r="BG197" s="157">
        <f t="shared" si="36"/>
        <v>0</v>
      </c>
      <c r="BH197" s="157">
        <f t="shared" si="37"/>
        <v>0</v>
      </c>
      <c r="BI197" s="157">
        <f t="shared" si="38"/>
        <v>0</v>
      </c>
      <c r="BJ197" s="14" t="s">
        <v>182</v>
      </c>
      <c r="BK197" s="157">
        <f t="shared" si="39"/>
        <v>29.4</v>
      </c>
      <c r="BL197" s="14" t="s">
        <v>205</v>
      </c>
      <c r="BM197" s="156" t="s">
        <v>424</v>
      </c>
    </row>
    <row r="198" spans="1:65" s="2" customFormat="1" ht="16.5" customHeight="1">
      <c r="A198" s="26"/>
      <c r="B198" s="144"/>
      <c r="C198" s="158" t="s">
        <v>300</v>
      </c>
      <c r="D198" s="158" t="s">
        <v>285</v>
      </c>
      <c r="E198" s="159" t="s">
        <v>774</v>
      </c>
      <c r="F198" s="160" t="s">
        <v>775</v>
      </c>
      <c r="G198" s="161" t="s">
        <v>254</v>
      </c>
      <c r="H198" s="162">
        <v>3</v>
      </c>
      <c r="I198" s="163">
        <v>204.74</v>
      </c>
      <c r="J198" s="163">
        <f t="shared" si="30"/>
        <v>614.22</v>
      </c>
      <c r="K198" s="164"/>
      <c r="L198" s="165"/>
      <c r="M198" s="166" t="s">
        <v>1</v>
      </c>
      <c r="N198" s="167" t="s">
        <v>35</v>
      </c>
      <c r="O198" s="154">
        <v>0</v>
      </c>
      <c r="P198" s="154">
        <f t="shared" si="31"/>
        <v>0</v>
      </c>
      <c r="Q198" s="154">
        <v>3.0100000000000001E-3</v>
      </c>
      <c r="R198" s="154">
        <f t="shared" si="32"/>
        <v>9.0299999999999998E-3</v>
      </c>
      <c r="S198" s="154">
        <v>0</v>
      </c>
      <c r="T198" s="155">
        <f t="shared" si="3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6" t="s">
        <v>235</v>
      </c>
      <c r="AT198" s="156" t="s">
        <v>285</v>
      </c>
      <c r="AU198" s="156" t="s">
        <v>182</v>
      </c>
      <c r="AY198" s="14" t="s">
        <v>175</v>
      </c>
      <c r="BE198" s="157">
        <f t="shared" si="34"/>
        <v>0</v>
      </c>
      <c r="BF198" s="157">
        <f t="shared" si="35"/>
        <v>614.22</v>
      </c>
      <c r="BG198" s="157">
        <f t="shared" si="36"/>
        <v>0</v>
      </c>
      <c r="BH198" s="157">
        <f t="shared" si="37"/>
        <v>0</v>
      </c>
      <c r="BI198" s="157">
        <f t="shared" si="38"/>
        <v>0</v>
      </c>
      <c r="BJ198" s="14" t="s">
        <v>182</v>
      </c>
      <c r="BK198" s="157">
        <f t="shared" si="39"/>
        <v>614.22</v>
      </c>
      <c r="BL198" s="14" t="s">
        <v>205</v>
      </c>
      <c r="BM198" s="156" t="s">
        <v>427</v>
      </c>
    </row>
    <row r="199" spans="1:65" s="2" customFormat="1" ht="24.15" customHeight="1">
      <c r="A199" s="26"/>
      <c r="B199" s="144"/>
      <c r="C199" s="145" t="s">
        <v>428</v>
      </c>
      <c r="D199" s="145" t="s">
        <v>177</v>
      </c>
      <c r="E199" s="146" t="s">
        <v>776</v>
      </c>
      <c r="F199" s="147" t="s">
        <v>777</v>
      </c>
      <c r="G199" s="148" t="s">
        <v>254</v>
      </c>
      <c r="H199" s="149">
        <v>3</v>
      </c>
      <c r="I199" s="150">
        <v>1.39</v>
      </c>
      <c r="J199" s="150">
        <f t="shared" si="30"/>
        <v>4.17</v>
      </c>
      <c r="K199" s="151"/>
      <c r="L199" s="27"/>
      <c r="M199" s="152" t="s">
        <v>1</v>
      </c>
      <c r="N199" s="153" t="s">
        <v>35</v>
      </c>
      <c r="O199" s="154">
        <v>0.14208999999999999</v>
      </c>
      <c r="P199" s="154">
        <f t="shared" si="31"/>
        <v>0.42626999999999998</v>
      </c>
      <c r="Q199" s="154">
        <v>4.1999999999999996E-6</v>
      </c>
      <c r="R199" s="154">
        <f t="shared" si="32"/>
        <v>1.2599999999999998E-5</v>
      </c>
      <c r="S199" s="154">
        <v>0</v>
      </c>
      <c r="T199" s="155">
        <f t="shared" si="3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6" t="s">
        <v>205</v>
      </c>
      <c r="AT199" s="156" t="s">
        <v>177</v>
      </c>
      <c r="AU199" s="156" t="s">
        <v>182</v>
      </c>
      <c r="AY199" s="14" t="s">
        <v>175</v>
      </c>
      <c r="BE199" s="157">
        <f t="shared" si="34"/>
        <v>0</v>
      </c>
      <c r="BF199" s="157">
        <f t="shared" si="35"/>
        <v>4.17</v>
      </c>
      <c r="BG199" s="157">
        <f t="shared" si="36"/>
        <v>0</v>
      </c>
      <c r="BH199" s="157">
        <f t="shared" si="37"/>
        <v>0</v>
      </c>
      <c r="BI199" s="157">
        <f t="shared" si="38"/>
        <v>0</v>
      </c>
      <c r="BJ199" s="14" t="s">
        <v>182</v>
      </c>
      <c r="BK199" s="157">
        <f t="shared" si="39"/>
        <v>4.17</v>
      </c>
      <c r="BL199" s="14" t="s">
        <v>205</v>
      </c>
      <c r="BM199" s="156" t="s">
        <v>431</v>
      </c>
    </row>
    <row r="200" spans="1:65" s="2" customFormat="1" ht="24.15" customHeight="1">
      <c r="A200" s="26"/>
      <c r="B200" s="144"/>
      <c r="C200" s="158" t="s">
        <v>303</v>
      </c>
      <c r="D200" s="158" t="s">
        <v>285</v>
      </c>
      <c r="E200" s="159" t="s">
        <v>778</v>
      </c>
      <c r="F200" s="160" t="s">
        <v>779</v>
      </c>
      <c r="G200" s="161" t="s">
        <v>254</v>
      </c>
      <c r="H200" s="162">
        <v>3</v>
      </c>
      <c r="I200" s="163">
        <v>42.15</v>
      </c>
      <c r="J200" s="163">
        <f t="shared" si="30"/>
        <v>126.45</v>
      </c>
      <c r="K200" s="164"/>
      <c r="L200" s="165"/>
      <c r="M200" s="166" t="s">
        <v>1</v>
      </c>
      <c r="N200" s="167" t="s">
        <v>35</v>
      </c>
      <c r="O200" s="154">
        <v>0</v>
      </c>
      <c r="P200" s="154">
        <f t="shared" si="31"/>
        <v>0</v>
      </c>
      <c r="Q200" s="154">
        <v>0.01</v>
      </c>
      <c r="R200" s="154">
        <f t="shared" si="32"/>
        <v>0.03</v>
      </c>
      <c r="S200" s="154">
        <v>0</v>
      </c>
      <c r="T200" s="155">
        <f t="shared" si="3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6" t="s">
        <v>235</v>
      </c>
      <c r="AT200" s="156" t="s">
        <v>285</v>
      </c>
      <c r="AU200" s="156" t="s">
        <v>182</v>
      </c>
      <c r="AY200" s="14" t="s">
        <v>175</v>
      </c>
      <c r="BE200" s="157">
        <f t="shared" si="34"/>
        <v>0</v>
      </c>
      <c r="BF200" s="157">
        <f t="shared" si="35"/>
        <v>126.45</v>
      </c>
      <c r="BG200" s="157">
        <f t="shared" si="36"/>
        <v>0</v>
      </c>
      <c r="BH200" s="157">
        <f t="shared" si="37"/>
        <v>0</v>
      </c>
      <c r="BI200" s="157">
        <f t="shared" si="38"/>
        <v>0</v>
      </c>
      <c r="BJ200" s="14" t="s">
        <v>182</v>
      </c>
      <c r="BK200" s="157">
        <f t="shared" si="39"/>
        <v>126.45</v>
      </c>
      <c r="BL200" s="14" t="s">
        <v>205</v>
      </c>
      <c r="BM200" s="156" t="s">
        <v>434</v>
      </c>
    </row>
    <row r="201" spans="1:65" s="2" customFormat="1" ht="24.15" customHeight="1">
      <c r="A201" s="26"/>
      <c r="B201" s="144"/>
      <c r="C201" s="158" t="s">
        <v>435</v>
      </c>
      <c r="D201" s="158" t="s">
        <v>285</v>
      </c>
      <c r="E201" s="159" t="s">
        <v>780</v>
      </c>
      <c r="F201" s="160" t="s">
        <v>781</v>
      </c>
      <c r="G201" s="161" t="s">
        <v>254</v>
      </c>
      <c r="H201" s="162">
        <v>3</v>
      </c>
      <c r="I201" s="163">
        <v>10.28</v>
      </c>
      <c r="J201" s="163">
        <f t="shared" si="30"/>
        <v>30.84</v>
      </c>
      <c r="K201" s="164"/>
      <c r="L201" s="165"/>
      <c r="M201" s="166" t="s">
        <v>1</v>
      </c>
      <c r="N201" s="167" t="s">
        <v>35</v>
      </c>
      <c r="O201" s="154">
        <v>0</v>
      </c>
      <c r="P201" s="154">
        <f t="shared" si="31"/>
        <v>0</v>
      </c>
      <c r="Q201" s="154">
        <v>4.4000000000000002E-4</v>
      </c>
      <c r="R201" s="154">
        <f t="shared" si="32"/>
        <v>1.32E-3</v>
      </c>
      <c r="S201" s="154">
        <v>0</v>
      </c>
      <c r="T201" s="155">
        <f t="shared" si="3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6" t="s">
        <v>235</v>
      </c>
      <c r="AT201" s="156" t="s">
        <v>285</v>
      </c>
      <c r="AU201" s="156" t="s">
        <v>182</v>
      </c>
      <c r="AY201" s="14" t="s">
        <v>175</v>
      </c>
      <c r="BE201" s="157">
        <f t="shared" si="34"/>
        <v>0</v>
      </c>
      <c r="BF201" s="157">
        <f t="shared" si="35"/>
        <v>30.84</v>
      </c>
      <c r="BG201" s="157">
        <f t="shared" si="36"/>
        <v>0</v>
      </c>
      <c r="BH201" s="157">
        <f t="shared" si="37"/>
        <v>0</v>
      </c>
      <c r="BI201" s="157">
        <f t="shared" si="38"/>
        <v>0</v>
      </c>
      <c r="BJ201" s="14" t="s">
        <v>182</v>
      </c>
      <c r="BK201" s="157">
        <f t="shared" si="39"/>
        <v>30.84</v>
      </c>
      <c r="BL201" s="14" t="s">
        <v>205</v>
      </c>
      <c r="BM201" s="156" t="s">
        <v>438</v>
      </c>
    </row>
    <row r="202" spans="1:65" s="2" customFormat="1" ht="24.15" customHeight="1">
      <c r="A202" s="26"/>
      <c r="B202" s="144"/>
      <c r="C202" s="145" t="s">
        <v>307</v>
      </c>
      <c r="D202" s="145" t="s">
        <v>177</v>
      </c>
      <c r="E202" s="146" t="s">
        <v>782</v>
      </c>
      <c r="F202" s="147" t="s">
        <v>783</v>
      </c>
      <c r="G202" s="148" t="s">
        <v>254</v>
      </c>
      <c r="H202" s="149">
        <v>3</v>
      </c>
      <c r="I202" s="150">
        <v>4.33</v>
      </c>
      <c r="J202" s="150">
        <f t="shared" si="30"/>
        <v>12.99</v>
      </c>
      <c r="K202" s="151"/>
      <c r="L202" s="27"/>
      <c r="M202" s="152" t="s">
        <v>1</v>
      </c>
      <c r="N202" s="153" t="s">
        <v>35</v>
      </c>
      <c r="O202" s="154">
        <v>0.39016000000000001</v>
      </c>
      <c r="P202" s="154">
        <f t="shared" si="31"/>
        <v>1.17048</v>
      </c>
      <c r="Q202" s="154">
        <v>0</v>
      </c>
      <c r="R202" s="154">
        <f t="shared" si="32"/>
        <v>0</v>
      </c>
      <c r="S202" s="154">
        <v>0</v>
      </c>
      <c r="T202" s="155">
        <f t="shared" si="3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6" t="s">
        <v>205</v>
      </c>
      <c r="AT202" s="156" t="s">
        <v>177</v>
      </c>
      <c r="AU202" s="156" t="s">
        <v>182</v>
      </c>
      <c r="AY202" s="14" t="s">
        <v>175</v>
      </c>
      <c r="BE202" s="157">
        <f t="shared" si="34"/>
        <v>0</v>
      </c>
      <c r="BF202" s="157">
        <f t="shared" si="35"/>
        <v>12.99</v>
      </c>
      <c r="BG202" s="157">
        <f t="shared" si="36"/>
        <v>0</v>
      </c>
      <c r="BH202" s="157">
        <f t="shared" si="37"/>
        <v>0</v>
      </c>
      <c r="BI202" s="157">
        <f t="shared" si="38"/>
        <v>0</v>
      </c>
      <c r="BJ202" s="14" t="s">
        <v>182</v>
      </c>
      <c r="BK202" s="157">
        <f t="shared" si="39"/>
        <v>12.99</v>
      </c>
      <c r="BL202" s="14" t="s">
        <v>205</v>
      </c>
      <c r="BM202" s="156" t="s">
        <v>441</v>
      </c>
    </row>
    <row r="203" spans="1:65" s="2" customFormat="1" ht="21.75" customHeight="1">
      <c r="A203" s="26"/>
      <c r="B203" s="144"/>
      <c r="C203" s="158" t="s">
        <v>442</v>
      </c>
      <c r="D203" s="158" t="s">
        <v>285</v>
      </c>
      <c r="E203" s="159" t="s">
        <v>784</v>
      </c>
      <c r="F203" s="160" t="s">
        <v>785</v>
      </c>
      <c r="G203" s="161" t="s">
        <v>254</v>
      </c>
      <c r="H203" s="162">
        <v>3</v>
      </c>
      <c r="I203" s="163">
        <v>13.82</v>
      </c>
      <c r="J203" s="163">
        <f t="shared" si="30"/>
        <v>41.46</v>
      </c>
      <c r="K203" s="164"/>
      <c r="L203" s="165"/>
      <c r="M203" s="166" t="s">
        <v>1</v>
      </c>
      <c r="N203" s="167" t="s">
        <v>35</v>
      </c>
      <c r="O203" s="154">
        <v>0</v>
      </c>
      <c r="P203" s="154">
        <f t="shared" si="31"/>
        <v>0</v>
      </c>
      <c r="Q203" s="154">
        <v>3.3E-4</v>
      </c>
      <c r="R203" s="154">
        <f t="shared" si="32"/>
        <v>9.8999999999999999E-4</v>
      </c>
      <c r="S203" s="154">
        <v>0</v>
      </c>
      <c r="T203" s="155">
        <f t="shared" si="3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6" t="s">
        <v>235</v>
      </c>
      <c r="AT203" s="156" t="s">
        <v>285</v>
      </c>
      <c r="AU203" s="156" t="s">
        <v>182</v>
      </c>
      <c r="AY203" s="14" t="s">
        <v>175</v>
      </c>
      <c r="BE203" s="157">
        <f t="shared" si="34"/>
        <v>0</v>
      </c>
      <c r="BF203" s="157">
        <f t="shared" si="35"/>
        <v>41.46</v>
      </c>
      <c r="BG203" s="157">
        <f t="shared" si="36"/>
        <v>0</v>
      </c>
      <c r="BH203" s="157">
        <f t="shared" si="37"/>
        <v>0</v>
      </c>
      <c r="BI203" s="157">
        <f t="shared" si="38"/>
        <v>0</v>
      </c>
      <c r="BJ203" s="14" t="s">
        <v>182</v>
      </c>
      <c r="BK203" s="157">
        <f t="shared" si="39"/>
        <v>41.46</v>
      </c>
      <c r="BL203" s="14" t="s">
        <v>205</v>
      </c>
      <c r="BM203" s="156" t="s">
        <v>445</v>
      </c>
    </row>
    <row r="204" spans="1:65" s="2" customFormat="1" ht="24.15" customHeight="1">
      <c r="A204" s="26"/>
      <c r="B204" s="144"/>
      <c r="C204" s="145" t="s">
        <v>310</v>
      </c>
      <c r="D204" s="145" t="s">
        <v>177</v>
      </c>
      <c r="E204" s="146" t="s">
        <v>786</v>
      </c>
      <c r="F204" s="147" t="s">
        <v>787</v>
      </c>
      <c r="G204" s="148" t="s">
        <v>254</v>
      </c>
      <c r="H204" s="149">
        <v>3</v>
      </c>
      <c r="I204" s="150">
        <v>4.76</v>
      </c>
      <c r="J204" s="150">
        <f t="shared" si="30"/>
        <v>14.28</v>
      </c>
      <c r="K204" s="151"/>
      <c r="L204" s="27"/>
      <c r="M204" s="152" t="s">
        <v>1</v>
      </c>
      <c r="N204" s="153" t="s">
        <v>35</v>
      </c>
      <c r="O204" s="154">
        <v>0.42226999999999998</v>
      </c>
      <c r="P204" s="154">
        <f t="shared" si="31"/>
        <v>1.26681</v>
      </c>
      <c r="Q204" s="154">
        <v>1.136E-5</v>
      </c>
      <c r="R204" s="154">
        <f t="shared" si="32"/>
        <v>3.4079999999999999E-5</v>
      </c>
      <c r="S204" s="154">
        <v>0</v>
      </c>
      <c r="T204" s="155">
        <f t="shared" si="3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6" t="s">
        <v>205</v>
      </c>
      <c r="AT204" s="156" t="s">
        <v>177</v>
      </c>
      <c r="AU204" s="156" t="s">
        <v>182</v>
      </c>
      <c r="AY204" s="14" t="s">
        <v>175</v>
      </c>
      <c r="BE204" s="157">
        <f t="shared" si="34"/>
        <v>0</v>
      </c>
      <c r="BF204" s="157">
        <f t="shared" si="35"/>
        <v>14.28</v>
      </c>
      <c r="BG204" s="157">
        <f t="shared" si="36"/>
        <v>0</v>
      </c>
      <c r="BH204" s="157">
        <f t="shared" si="37"/>
        <v>0</v>
      </c>
      <c r="BI204" s="157">
        <f t="shared" si="38"/>
        <v>0</v>
      </c>
      <c r="BJ204" s="14" t="s">
        <v>182</v>
      </c>
      <c r="BK204" s="157">
        <f t="shared" si="39"/>
        <v>14.28</v>
      </c>
      <c r="BL204" s="14" t="s">
        <v>205</v>
      </c>
      <c r="BM204" s="156" t="s">
        <v>450</v>
      </c>
    </row>
    <row r="205" spans="1:65" s="2" customFormat="1" ht="24.15" customHeight="1">
      <c r="A205" s="26"/>
      <c r="B205" s="144"/>
      <c r="C205" s="158" t="s">
        <v>451</v>
      </c>
      <c r="D205" s="158" t="s">
        <v>285</v>
      </c>
      <c r="E205" s="159" t="s">
        <v>788</v>
      </c>
      <c r="F205" s="160" t="s">
        <v>789</v>
      </c>
      <c r="G205" s="161" t="s">
        <v>254</v>
      </c>
      <c r="H205" s="162">
        <v>3</v>
      </c>
      <c r="I205" s="163">
        <v>10.220000000000001</v>
      </c>
      <c r="J205" s="163">
        <f t="shared" si="30"/>
        <v>30.66</v>
      </c>
      <c r="K205" s="164"/>
      <c r="L205" s="165"/>
      <c r="M205" s="166" t="s">
        <v>1</v>
      </c>
      <c r="N205" s="167" t="s">
        <v>35</v>
      </c>
      <c r="O205" s="154">
        <v>0</v>
      </c>
      <c r="P205" s="154">
        <f t="shared" si="31"/>
        <v>0</v>
      </c>
      <c r="Q205" s="154">
        <v>3.6000000000000002E-4</v>
      </c>
      <c r="R205" s="154">
        <f t="shared" si="32"/>
        <v>1.08E-3</v>
      </c>
      <c r="S205" s="154">
        <v>0</v>
      </c>
      <c r="T205" s="155">
        <f t="shared" si="3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6" t="s">
        <v>235</v>
      </c>
      <c r="AT205" s="156" t="s">
        <v>285</v>
      </c>
      <c r="AU205" s="156" t="s">
        <v>182</v>
      </c>
      <c r="AY205" s="14" t="s">
        <v>175</v>
      </c>
      <c r="BE205" s="157">
        <f t="shared" si="34"/>
        <v>0</v>
      </c>
      <c r="BF205" s="157">
        <f t="shared" si="35"/>
        <v>30.66</v>
      </c>
      <c r="BG205" s="157">
        <f t="shared" si="36"/>
        <v>0</v>
      </c>
      <c r="BH205" s="157">
        <f t="shared" si="37"/>
        <v>0</v>
      </c>
      <c r="BI205" s="157">
        <f t="shared" si="38"/>
        <v>0</v>
      </c>
      <c r="BJ205" s="14" t="s">
        <v>182</v>
      </c>
      <c r="BK205" s="157">
        <f t="shared" si="39"/>
        <v>30.66</v>
      </c>
      <c r="BL205" s="14" t="s">
        <v>205</v>
      </c>
      <c r="BM205" s="156" t="s">
        <v>454</v>
      </c>
    </row>
    <row r="206" spans="1:65" s="2" customFormat="1" ht="24.15" customHeight="1">
      <c r="A206" s="26"/>
      <c r="B206" s="144"/>
      <c r="C206" s="145" t="s">
        <v>315</v>
      </c>
      <c r="D206" s="145" t="s">
        <v>177</v>
      </c>
      <c r="E206" s="146" t="s">
        <v>790</v>
      </c>
      <c r="F206" s="147" t="s">
        <v>791</v>
      </c>
      <c r="G206" s="148" t="s">
        <v>254</v>
      </c>
      <c r="H206" s="149">
        <v>3</v>
      </c>
      <c r="I206" s="150">
        <v>6.28</v>
      </c>
      <c r="J206" s="150">
        <f t="shared" si="30"/>
        <v>18.84</v>
      </c>
      <c r="K206" s="151"/>
      <c r="L206" s="27"/>
      <c r="M206" s="152" t="s">
        <v>1</v>
      </c>
      <c r="N206" s="153" t="s">
        <v>35</v>
      </c>
      <c r="O206" s="154">
        <v>0.56642999999999999</v>
      </c>
      <c r="P206" s="154">
        <f t="shared" si="31"/>
        <v>1.69929</v>
      </c>
      <c r="Q206" s="154">
        <v>0</v>
      </c>
      <c r="R206" s="154">
        <f t="shared" si="32"/>
        <v>0</v>
      </c>
      <c r="S206" s="154">
        <v>0</v>
      </c>
      <c r="T206" s="155">
        <f t="shared" si="3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6" t="s">
        <v>205</v>
      </c>
      <c r="AT206" s="156" t="s">
        <v>177</v>
      </c>
      <c r="AU206" s="156" t="s">
        <v>182</v>
      </c>
      <c r="AY206" s="14" t="s">
        <v>175</v>
      </c>
      <c r="BE206" s="157">
        <f t="shared" si="34"/>
        <v>0</v>
      </c>
      <c r="BF206" s="157">
        <f t="shared" si="35"/>
        <v>18.84</v>
      </c>
      <c r="BG206" s="157">
        <f t="shared" si="36"/>
        <v>0</v>
      </c>
      <c r="BH206" s="157">
        <f t="shared" si="37"/>
        <v>0</v>
      </c>
      <c r="BI206" s="157">
        <f t="shared" si="38"/>
        <v>0</v>
      </c>
      <c r="BJ206" s="14" t="s">
        <v>182</v>
      </c>
      <c r="BK206" s="157">
        <f t="shared" si="39"/>
        <v>18.84</v>
      </c>
      <c r="BL206" s="14" t="s">
        <v>205</v>
      </c>
      <c r="BM206" s="156" t="s">
        <v>458</v>
      </c>
    </row>
    <row r="207" spans="1:65" s="2" customFormat="1" ht="24.15" customHeight="1">
      <c r="A207" s="26"/>
      <c r="B207" s="144"/>
      <c r="C207" s="158" t="s">
        <v>455</v>
      </c>
      <c r="D207" s="158" t="s">
        <v>285</v>
      </c>
      <c r="E207" s="159" t="s">
        <v>792</v>
      </c>
      <c r="F207" s="160" t="s">
        <v>793</v>
      </c>
      <c r="G207" s="161" t="s">
        <v>254</v>
      </c>
      <c r="H207" s="162">
        <v>3</v>
      </c>
      <c r="I207" s="163">
        <v>42.04</v>
      </c>
      <c r="J207" s="163">
        <f t="shared" si="30"/>
        <v>126.12</v>
      </c>
      <c r="K207" s="164"/>
      <c r="L207" s="165"/>
      <c r="M207" s="166" t="s">
        <v>1</v>
      </c>
      <c r="N207" s="167" t="s">
        <v>35</v>
      </c>
      <c r="O207" s="154">
        <v>0</v>
      </c>
      <c r="P207" s="154">
        <f t="shared" si="31"/>
        <v>0</v>
      </c>
      <c r="Q207" s="154">
        <v>7.5000000000000002E-4</v>
      </c>
      <c r="R207" s="154">
        <f t="shared" si="32"/>
        <v>2.2500000000000003E-3</v>
      </c>
      <c r="S207" s="154">
        <v>0</v>
      </c>
      <c r="T207" s="155">
        <f t="shared" si="3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6" t="s">
        <v>235</v>
      </c>
      <c r="AT207" s="156" t="s">
        <v>285</v>
      </c>
      <c r="AU207" s="156" t="s">
        <v>182</v>
      </c>
      <c r="AY207" s="14" t="s">
        <v>175</v>
      </c>
      <c r="BE207" s="157">
        <f t="shared" si="34"/>
        <v>0</v>
      </c>
      <c r="BF207" s="157">
        <f t="shared" si="35"/>
        <v>126.12</v>
      </c>
      <c r="BG207" s="157">
        <f t="shared" si="36"/>
        <v>0</v>
      </c>
      <c r="BH207" s="157">
        <f t="shared" si="37"/>
        <v>0</v>
      </c>
      <c r="BI207" s="157">
        <f t="shared" si="38"/>
        <v>0</v>
      </c>
      <c r="BJ207" s="14" t="s">
        <v>182</v>
      </c>
      <c r="BK207" s="157">
        <f t="shared" si="39"/>
        <v>126.12</v>
      </c>
      <c r="BL207" s="14" t="s">
        <v>205</v>
      </c>
      <c r="BM207" s="156" t="s">
        <v>461</v>
      </c>
    </row>
    <row r="208" spans="1:65" s="2" customFormat="1" ht="24.15" customHeight="1">
      <c r="A208" s="26"/>
      <c r="B208" s="144"/>
      <c r="C208" s="145" t="s">
        <v>318</v>
      </c>
      <c r="D208" s="145" t="s">
        <v>177</v>
      </c>
      <c r="E208" s="146" t="s">
        <v>794</v>
      </c>
      <c r="F208" s="147" t="s">
        <v>795</v>
      </c>
      <c r="G208" s="148" t="s">
        <v>254</v>
      </c>
      <c r="H208" s="149">
        <v>3</v>
      </c>
      <c r="I208" s="150">
        <v>5.49</v>
      </c>
      <c r="J208" s="150">
        <f t="shared" si="30"/>
        <v>16.47</v>
      </c>
      <c r="K208" s="151"/>
      <c r="L208" s="27"/>
      <c r="M208" s="152" t="s">
        <v>1</v>
      </c>
      <c r="N208" s="153" t="s">
        <v>35</v>
      </c>
      <c r="O208" s="154">
        <v>0.49547999999999998</v>
      </c>
      <c r="P208" s="154">
        <f t="shared" si="31"/>
        <v>1.48644</v>
      </c>
      <c r="Q208" s="154">
        <v>0</v>
      </c>
      <c r="R208" s="154">
        <f t="shared" si="32"/>
        <v>0</v>
      </c>
      <c r="S208" s="154">
        <v>0</v>
      </c>
      <c r="T208" s="155">
        <f t="shared" si="3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6" t="s">
        <v>205</v>
      </c>
      <c r="AT208" s="156" t="s">
        <v>177</v>
      </c>
      <c r="AU208" s="156" t="s">
        <v>182</v>
      </c>
      <c r="AY208" s="14" t="s">
        <v>175</v>
      </c>
      <c r="BE208" s="157">
        <f t="shared" si="34"/>
        <v>0</v>
      </c>
      <c r="BF208" s="157">
        <f t="shared" si="35"/>
        <v>16.47</v>
      </c>
      <c r="BG208" s="157">
        <f t="shared" si="36"/>
        <v>0</v>
      </c>
      <c r="BH208" s="157">
        <f t="shared" si="37"/>
        <v>0</v>
      </c>
      <c r="BI208" s="157">
        <f t="shared" si="38"/>
        <v>0</v>
      </c>
      <c r="BJ208" s="14" t="s">
        <v>182</v>
      </c>
      <c r="BK208" s="157">
        <f t="shared" si="39"/>
        <v>16.47</v>
      </c>
      <c r="BL208" s="14" t="s">
        <v>205</v>
      </c>
      <c r="BM208" s="156" t="s">
        <v>465</v>
      </c>
    </row>
    <row r="209" spans="1:65" s="2" customFormat="1" ht="37.799999999999997" customHeight="1">
      <c r="A209" s="26"/>
      <c r="B209" s="144"/>
      <c r="C209" s="158" t="s">
        <v>468</v>
      </c>
      <c r="D209" s="158" t="s">
        <v>285</v>
      </c>
      <c r="E209" s="159" t="s">
        <v>796</v>
      </c>
      <c r="F209" s="160" t="s">
        <v>797</v>
      </c>
      <c r="G209" s="161" t="s">
        <v>254</v>
      </c>
      <c r="H209" s="162">
        <v>3</v>
      </c>
      <c r="I209" s="163">
        <v>25.84</v>
      </c>
      <c r="J209" s="163">
        <f t="shared" si="30"/>
        <v>77.52</v>
      </c>
      <c r="K209" s="164"/>
      <c r="L209" s="165"/>
      <c r="M209" s="166" t="s">
        <v>1</v>
      </c>
      <c r="N209" s="167" t="s">
        <v>35</v>
      </c>
      <c r="O209" s="154">
        <v>0</v>
      </c>
      <c r="P209" s="154">
        <f t="shared" si="31"/>
        <v>0</v>
      </c>
      <c r="Q209" s="154">
        <v>8.9999999999999998E-4</v>
      </c>
      <c r="R209" s="154">
        <f t="shared" si="32"/>
        <v>2.7000000000000001E-3</v>
      </c>
      <c r="S209" s="154">
        <v>0</v>
      </c>
      <c r="T209" s="155">
        <f t="shared" si="3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6" t="s">
        <v>235</v>
      </c>
      <c r="AT209" s="156" t="s">
        <v>285</v>
      </c>
      <c r="AU209" s="156" t="s">
        <v>182</v>
      </c>
      <c r="AY209" s="14" t="s">
        <v>175</v>
      </c>
      <c r="BE209" s="157">
        <f t="shared" si="34"/>
        <v>0</v>
      </c>
      <c r="BF209" s="157">
        <f t="shared" si="35"/>
        <v>77.52</v>
      </c>
      <c r="BG209" s="157">
        <f t="shared" si="36"/>
        <v>0</v>
      </c>
      <c r="BH209" s="157">
        <f t="shared" si="37"/>
        <v>0</v>
      </c>
      <c r="BI209" s="157">
        <f t="shared" si="38"/>
        <v>0</v>
      </c>
      <c r="BJ209" s="14" t="s">
        <v>182</v>
      </c>
      <c r="BK209" s="157">
        <f t="shared" si="39"/>
        <v>77.52</v>
      </c>
      <c r="BL209" s="14" t="s">
        <v>205</v>
      </c>
      <c r="BM209" s="156" t="s">
        <v>471</v>
      </c>
    </row>
    <row r="210" spans="1:65" s="2" customFormat="1" ht="24.15" customHeight="1">
      <c r="A210" s="26"/>
      <c r="B210" s="144"/>
      <c r="C210" s="145" t="s">
        <v>322</v>
      </c>
      <c r="D210" s="145" t="s">
        <v>177</v>
      </c>
      <c r="E210" s="146" t="s">
        <v>798</v>
      </c>
      <c r="F210" s="147" t="s">
        <v>799</v>
      </c>
      <c r="G210" s="148" t="s">
        <v>209</v>
      </c>
      <c r="H210" s="149">
        <v>0.26300000000000001</v>
      </c>
      <c r="I210" s="150">
        <v>15.22</v>
      </c>
      <c r="J210" s="150">
        <f t="shared" si="30"/>
        <v>4</v>
      </c>
      <c r="K210" s="151"/>
      <c r="L210" s="27"/>
      <c r="M210" s="168" t="s">
        <v>1</v>
      </c>
      <c r="N210" s="169" t="s">
        <v>35</v>
      </c>
      <c r="O210" s="170">
        <v>1.4490000000000001</v>
      </c>
      <c r="P210" s="170">
        <f t="shared" si="31"/>
        <v>0.38108700000000001</v>
      </c>
      <c r="Q210" s="170">
        <v>0</v>
      </c>
      <c r="R210" s="170">
        <f t="shared" si="32"/>
        <v>0</v>
      </c>
      <c r="S210" s="170">
        <v>0</v>
      </c>
      <c r="T210" s="171">
        <f t="shared" si="3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6" t="s">
        <v>205</v>
      </c>
      <c r="AT210" s="156" t="s">
        <v>177</v>
      </c>
      <c r="AU210" s="156" t="s">
        <v>182</v>
      </c>
      <c r="AY210" s="14" t="s">
        <v>175</v>
      </c>
      <c r="BE210" s="157">
        <f t="shared" si="34"/>
        <v>0</v>
      </c>
      <c r="BF210" s="157">
        <f t="shared" si="35"/>
        <v>4</v>
      </c>
      <c r="BG210" s="157">
        <f t="shared" si="36"/>
        <v>0</v>
      </c>
      <c r="BH210" s="157">
        <f t="shared" si="37"/>
        <v>0</v>
      </c>
      <c r="BI210" s="157">
        <f t="shared" si="38"/>
        <v>0</v>
      </c>
      <c r="BJ210" s="14" t="s">
        <v>182</v>
      </c>
      <c r="BK210" s="157">
        <f t="shared" si="39"/>
        <v>4</v>
      </c>
      <c r="BL210" s="14" t="s">
        <v>205</v>
      </c>
      <c r="BM210" s="156" t="s">
        <v>474</v>
      </c>
    </row>
    <row r="211" spans="1:65" s="2" customFormat="1" ht="6.9" customHeight="1">
      <c r="A211" s="26"/>
      <c r="B211" s="44"/>
      <c r="C211" s="45"/>
      <c r="D211" s="45"/>
      <c r="E211" s="45"/>
      <c r="F211" s="45"/>
      <c r="G211" s="45"/>
      <c r="H211" s="45"/>
      <c r="I211" s="45"/>
      <c r="J211" s="45"/>
      <c r="K211" s="45"/>
      <c r="L211" s="27"/>
      <c r="M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</row>
  </sheetData>
  <autoFilter ref="C123:K210" xr:uid="{00000000-0009-0000-0000-000004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211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86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800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ROUND(J124, 2)</f>
        <v>7184.22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ROUND((SUM(BE124:BE210)),  2)</f>
        <v>0</v>
      </c>
      <c r="G33" s="98"/>
      <c r="H33" s="98"/>
      <c r="I33" s="99">
        <v>0.2</v>
      </c>
      <c r="J33" s="97">
        <f>ROUND(((SUM(BE124:BE210))*I33),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ROUND((SUM(BF124:BF210)),  2)</f>
        <v>7184.22</v>
      </c>
      <c r="G34" s="26"/>
      <c r="H34" s="26"/>
      <c r="I34" s="101">
        <v>0.2</v>
      </c>
      <c r="J34" s="100">
        <f>ROUND(((SUM(BF124:BF210))*I34),  2)</f>
        <v>1436.84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ROUND((SUM(BG124:BG210)),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ROUND((SUM(BH124:BH210)),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ROUND((SUM(BI124:BI210)),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8621.06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SO-02B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J124</f>
        <v>7184.22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139</v>
      </c>
      <c r="E97" s="115"/>
      <c r="F97" s="115"/>
      <c r="G97" s="115"/>
      <c r="H97" s="115"/>
      <c r="I97" s="115"/>
      <c r="J97" s="116">
        <f>J125</f>
        <v>961.62</v>
      </c>
      <c r="L97" s="113"/>
    </row>
    <row r="98" spans="1:31" s="10" customFormat="1" ht="19.95" hidden="1" customHeight="1">
      <c r="B98" s="117"/>
      <c r="D98" s="118" t="s">
        <v>140</v>
      </c>
      <c r="E98" s="119"/>
      <c r="F98" s="119"/>
      <c r="G98" s="119"/>
      <c r="H98" s="119"/>
      <c r="I98" s="119"/>
      <c r="J98" s="120">
        <f>J126</f>
        <v>506.78000000000003</v>
      </c>
      <c r="L98" s="117"/>
    </row>
    <row r="99" spans="1:31" s="10" customFormat="1" ht="19.95" hidden="1" customHeight="1">
      <c r="B99" s="117"/>
      <c r="D99" s="118" t="s">
        <v>635</v>
      </c>
      <c r="E99" s="119"/>
      <c r="F99" s="119"/>
      <c r="G99" s="119"/>
      <c r="H99" s="119"/>
      <c r="I99" s="119"/>
      <c r="J99" s="120">
        <f>J132</f>
        <v>190.70000000000005</v>
      </c>
      <c r="L99" s="117"/>
    </row>
    <row r="100" spans="1:31" s="10" customFormat="1" ht="19.95" hidden="1" customHeight="1">
      <c r="B100" s="117"/>
      <c r="D100" s="118" t="s">
        <v>145</v>
      </c>
      <c r="E100" s="119"/>
      <c r="F100" s="119"/>
      <c r="G100" s="119"/>
      <c r="H100" s="119"/>
      <c r="I100" s="119"/>
      <c r="J100" s="120">
        <f>J145</f>
        <v>264.14</v>
      </c>
      <c r="L100" s="117"/>
    </row>
    <row r="101" spans="1:31" s="9" customFormat="1" ht="24.9" hidden="1" customHeight="1">
      <c r="B101" s="113"/>
      <c r="D101" s="114" t="s">
        <v>147</v>
      </c>
      <c r="E101" s="115"/>
      <c r="F101" s="115"/>
      <c r="G101" s="115"/>
      <c r="H101" s="115"/>
      <c r="I101" s="115"/>
      <c r="J101" s="116">
        <f>J147</f>
        <v>6222.6</v>
      </c>
      <c r="L101" s="113"/>
    </row>
    <row r="102" spans="1:31" s="10" customFormat="1" ht="19.95" hidden="1" customHeight="1">
      <c r="B102" s="117"/>
      <c r="D102" s="118" t="s">
        <v>636</v>
      </c>
      <c r="E102" s="119"/>
      <c r="F102" s="119"/>
      <c r="G102" s="119"/>
      <c r="H102" s="119"/>
      <c r="I102" s="119"/>
      <c r="J102" s="120">
        <f>J148</f>
        <v>3076.79</v>
      </c>
      <c r="L102" s="117"/>
    </row>
    <row r="103" spans="1:31" s="10" customFormat="1" ht="14.85" hidden="1" customHeight="1">
      <c r="B103" s="117"/>
      <c r="D103" s="118" t="s">
        <v>637</v>
      </c>
      <c r="E103" s="119"/>
      <c r="F103" s="119"/>
      <c r="G103" s="119"/>
      <c r="H103" s="119"/>
      <c r="I103" s="119"/>
      <c r="J103" s="120">
        <f>J163</f>
        <v>1944.8299999999997</v>
      </c>
      <c r="L103" s="117"/>
    </row>
    <row r="104" spans="1:31" s="10" customFormat="1" ht="19.95" hidden="1" customHeight="1">
      <c r="B104" s="117"/>
      <c r="D104" s="118" t="s">
        <v>638</v>
      </c>
      <c r="E104" s="119"/>
      <c r="F104" s="119"/>
      <c r="G104" s="119"/>
      <c r="H104" s="119"/>
      <c r="I104" s="119"/>
      <c r="J104" s="120">
        <f>J182</f>
        <v>3145.81</v>
      </c>
      <c r="L104" s="117"/>
    </row>
    <row r="105" spans="1:31" s="2" customFormat="1" ht="21.75" hidden="1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" hidden="1" customHeight="1">
      <c r="A106" s="26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ht="10.199999999999999" hidden="1"/>
    <row r="108" spans="1:31" ht="10.199999999999999" hidden="1"/>
    <row r="109" spans="1:31" ht="10.199999999999999" hidden="1"/>
    <row r="110" spans="1:31" s="2" customFormat="1" ht="6.9" customHeight="1">
      <c r="A110" s="26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24.9" customHeight="1">
      <c r="A111" s="26"/>
      <c r="B111" s="27"/>
      <c r="C111" s="18" t="s">
        <v>161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13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211" t="str">
        <f>E7</f>
        <v>Prestúpne Bývanie JELKA</v>
      </c>
      <c r="F114" s="212"/>
      <c r="G114" s="212"/>
      <c r="H114" s="212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132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6.5" customHeight="1">
      <c r="A116" s="26"/>
      <c r="B116" s="27"/>
      <c r="C116" s="26"/>
      <c r="D116" s="26"/>
      <c r="E116" s="177" t="str">
        <f>E9</f>
        <v>SO-02B - Rozpočet</v>
      </c>
      <c r="F116" s="213"/>
      <c r="G116" s="213"/>
      <c r="H116" s="213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2" customHeight="1">
      <c r="A118" s="26"/>
      <c r="B118" s="27"/>
      <c r="C118" s="23" t="s">
        <v>17</v>
      </c>
      <c r="D118" s="26"/>
      <c r="E118" s="26"/>
      <c r="F118" s="21" t="str">
        <f>F12</f>
        <v xml:space="preserve"> </v>
      </c>
      <c r="G118" s="26"/>
      <c r="H118" s="26"/>
      <c r="I118" s="23" t="s">
        <v>19</v>
      </c>
      <c r="J118" s="52" t="str">
        <f>IF(J12="","",J12)</f>
        <v>1. 3. 2022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6.9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15" customHeight="1">
      <c r="A120" s="26"/>
      <c r="B120" s="27"/>
      <c r="C120" s="23" t="s">
        <v>21</v>
      </c>
      <c r="D120" s="26"/>
      <c r="E120" s="26"/>
      <c r="F120" s="21" t="str">
        <f>E15</f>
        <v xml:space="preserve"> </v>
      </c>
      <c r="G120" s="26"/>
      <c r="H120" s="26"/>
      <c r="I120" s="23" t="s">
        <v>25</v>
      </c>
      <c r="J120" s="24" t="str">
        <f>E21</f>
        <v xml:space="preserve"> </v>
      </c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15" customHeight="1">
      <c r="A121" s="26"/>
      <c r="B121" s="27"/>
      <c r="C121" s="23" t="s">
        <v>24</v>
      </c>
      <c r="D121" s="26"/>
      <c r="E121" s="26"/>
      <c r="F121" s="21" t="str">
        <f>IF(E18="","",E18)</f>
        <v xml:space="preserve"> </v>
      </c>
      <c r="G121" s="26"/>
      <c r="H121" s="26"/>
      <c r="I121" s="23" t="s">
        <v>27</v>
      </c>
      <c r="J121" s="24" t="str">
        <f>E24</f>
        <v xml:space="preserve"> </v>
      </c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0.3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11" customFormat="1" ht="29.25" customHeight="1">
      <c r="A123" s="121"/>
      <c r="B123" s="122"/>
      <c r="C123" s="123" t="s">
        <v>162</v>
      </c>
      <c r="D123" s="124" t="s">
        <v>54</v>
      </c>
      <c r="E123" s="124" t="s">
        <v>50</v>
      </c>
      <c r="F123" s="124" t="s">
        <v>51</v>
      </c>
      <c r="G123" s="124" t="s">
        <v>163</v>
      </c>
      <c r="H123" s="124" t="s">
        <v>164</v>
      </c>
      <c r="I123" s="124" t="s">
        <v>165</v>
      </c>
      <c r="J123" s="125" t="s">
        <v>136</v>
      </c>
      <c r="K123" s="126" t="s">
        <v>166</v>
      </c>
      <c r="L123" s="127"/>
      <c r="M123" s="59" t="s">
        <v>1</v>
      </c>
      <c r="N123" s="60" t="s">
        <v>33</v>
      </c>
      <c r="O123" s="60" t="s">
        <v>167</v>
      </c>
      <c r="P123" s="60" t="s">
        <v>168</v>
      </c>
      <c r="Q123" s="60" t="s">
        <v>169</v>
      </c>
      <c r="R123" s="60" t="s">
        <v>170</v>
      </c>
      <c r="S123" s="60" t="s">
        <v>171</v>
      </c>
      <c r="T123" s="61" t="s">
        <v>172</v>
      </c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</row>
    <row r="124" spans="1:65" s="2" customFormat="1" ht="22.8" customHeight="1">
      <c r="A124" s="26"/>
      <c r="B124" s="27"/>
      <c r="C124" s="66" t="s">
        <v>137</v>
      </c>
      <c r="D124" s="26"/>
      <c r="E124" s="26"/>
      <c r="F124" s="26"/>
      <c r="G124" s="26"/>
      <c r="H124" s="26"/>
      <c r="I124" s="26"/>
      <c r="J124" s="128">
        <f>BK124</f>
        <v>7184.22</v>
      </c>
      <c r="K124" s="26"/>
      <c r="L124" s="27"/>
      <c r="M124" s="62"/>
      <c r="N124" s="53"/>
      <c r="O124" s="63"/>
      <c r="P124" s="129">
        <f>P125+P147</f>
        <v>254.97374560000003</v>
      </c>
      <c r="Q124" s="63"/>
      <c r="R124" s="129">
        <f>R125+R147</f>
        <v>0.54978973799999997</v>
      </c>
      <c r="S124" s="63"/>
      <c r="T124" s="130">
        <f>T125+T147</f>
        <v>0.61951999999999996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T124" s="14" t="s">
        <v>68</v>
      </c>
      <c r="AU124" s="14" t="s">
        <v>138</v>
      </c>
      <c r="BK124" s="131">
        <f>BK125+BK147</f>
        <v>7184.22</v>
      </c>
    </row>
    <row r="125" spans="1:65" s="12" customFormat="1" ht="25.95" customHeight="1">
      <c r="B125" s="132"/>
      <c r="D125" s="133" t="s">
        <v>68</v>
      </c>
      <c r="E125" s="134" t="s">
        <v>173</v>
      </c>
      <c r="F125" s="134" t="s">
        <v>174</v>
      </c>
      <c r="J125" s="135">
        <f>BK125</f>
        <v>961.62</v>
      </c>
      <c r="L125" s="132"/>
      <c r="M125" s="136"/>
      <c r="N125" s="137"/>
      <c r="O125" s="137"/>
      <c r="P125" s="138">
        <f>P126+P132+P145</f>
        <v>95.436481000000001</v>
      </c>
      <c r="Q125" s="137"/>
      <c r="R125" s="138">
        <f>R126+R132+R145</f>
        <v>6.1180560000000002E-2</v>
      </c>
      <c r="S125" s="137"/>
      <c r="T125" s="139">
        <f>T126+T132+T145</f>
        <v>0.61951999999999996</v>
      </c>
      <c r="AR125" s="133" t="s">
        <v>77</v>
      </c>
      <c r="AT125" s="140" t="s">
        <v>68</v>
      </c>
      <c r="AU125" s="140" t="s">
        <v>69</v>
      </c>
      <c r="AY125" s="133" t="s">
        <v>175</v>
      </c>
      <c r="BK125" s="141">
        <f>BK126+BK132+BK145</f>
        <v>961.62</v>
      </c>
    </row>
    <row r="126" spans="1:65" s="12" customFormat="1" ht="22.8" customHeight="1">
      <c r="B126" s="132"/>
      <c r="D126" s="133" t="s">
        <v>68</v>
      </c>
      <c r="E126" s="142" t="s">
        <v>77</v>
      </c>
      <c r="F126" s="142" t="s">
        <v>176</v>
      </c>
      <c r="J126" s="143">
        <f>BK126</f>
        <v>506.78000000000003</v>
      </c>
      <c r="L126" s="132"/>
      <c r="M126" s="136"/>
      <c r="N126" s="137"/>
      <c r="O126" s="137"/>
      <c r="P126" s="138">
        <f>SUM(P127:P131)</f>
        <v>52.833061000000001</v>
      </c>
      <c r="Q126" s="137"/>
      <c r="R126" s="138">
        <f>SUM(R127:R131)</f>
        <v>0</v>
      </c>
      <c r="S126" s="137"/>
      <c r="T126" s="139">
        <f>SUM(T127:T131)</f>
        <v>0</v>
      </c>
      <c r="AR126" s="133" t="s">
        <v>77</v>
      </c>
      <c r="AT126" s="140" t="s">
        <v>68</v>
      </c>
      <c r="AU126" s="140" t="s">
        <v>77</v>
      </c>
      <c r="AY126" s="133" t="s">
        <v>175</v>
      </c>
      <c r="BK126" s="141">
        <f>SUM(BK127:BK131)</f>
        <v>506.78000000000003</v>
      </c>
    </row>
    <row r="127" spans="1:65" s="2" customFormat="1" ht="21.75" customHeight="1">
      <c r="A127" s="26"/>
      <c r="B127" s="144"/>
      <c r="C127" s="145" t="s">
        <v>77</v>
      </c>
      <c r="D127" s="145" t="s">
        <v>177</v>
      </c>
      <c r="E127" s="146" t="s">
        <v>183</v>
      </c>
      <c r="F127" s="147" t="s">
        <v>184</v>
      </c>
      <c r="G127" s="148" t="s">
        <v>180</v>
      </c>
      <c r="H127" s="149">
        <v>13.781000000000001</v>
      </c>
      <c r="I127" s="150">
        <v>18.97</v>
      </c>
      <c r="J127" s="150">
        <f>ROUND(I127*H127,2)</f>
        <v>261.43</v>
      </c>
      <c r="K127" s="151"/>
      <c r="L127" s="27"/>
      <c r="M127" s="152" t="s">
        <v>1</v>
      </c>
      <c r="N127" s="153" t="s">
        <v>35</v>
      </c>
      <c r="O127" s="154">
        <v>2.5139999999999998</v>
      </c>
      <c r="P127" s="154">
        <f>O127*H127</f>
        <v>34.645434000000002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181</v>
      </c>
      <c r="AT127" s="156" t="s">
        <v>177</v>
      </c>
      <c r="AU127" s="156" t="s">
        <v>182</v>
      </c>
      <c r="AY127" s="14" t="s">
        <v>175</v>
      </c>
      <c r="BE127" s="157">
        <f>IF(N127="základná",J127,0)</f>
        <v>0</v>
      </c>
      <c r="BF127" s="157">
        <f>IF(N127="znížená",J127,0)</f>
        <v>261.43</v>
      </c>
      <c r="BG127" s="157">
        <f>IF(N127="zákl. prenesená",J127,0)</f>
        <v>0</v>
      </c>
      <c r="BH127" s="157">
        <f>IF(N127="zníž. prenesená",J127,0)</f>
        <v>0</v>
      </c>
      <c r="BI127" s="157">
        <f>IF(N127="nulová",J127,0)</f>
        <v>0</v>
      </c>
      <c r="BJ127" s="14" t="s">
        <v>182</v>
      </c>
      <c r="BK127" s="157">
        <f>ROUND(I127*H127,2)</f>
        <v>261.43</v>
      </c>
      <c r="BL127" s="14" t="s">
        <v>181</v>
      </c>
      <c r="BM127" s="156" t="s">
        <v>182</v>
      </c>
    </row>
    <row r="128" spans="1:65" s="2" customFormat="1" ht="37.799999999999997" customHeight="1">
      <c r="A128" s="26"/>
      <c r="B128" s="144"/>
      <c r="C128" s="145" t="s">
        <v>182</v>
      </c>
      <c r="D128" s="145" t="s">
        <v>177</v>
      </c>
      <c r="E128" s="146" t="s">
        <v>186</v>
      </c>
      <c r="F128" s="147" t="s">
        <v>187</v>
      </c>
      <c r="G128" s="148" t="s">
        <v>180</v>
      </c>
      <c r="H128" s="149">
        <v>13.781000000000001</v>
      </c>
      <c r="I128" s="150">
        <v>5.36</v>
      </c>
      <c r="J128" s="150">
        <f>ROUND(I128*H128,2)</f>
        <v>73.87</v>
      </c>
      <c r="K128" s="151"/>
      <c r="L128" s="27"/>
      <c r="M128" s="152" t="s">
        <v>1</v>
      </c>
      <c r="N128" s="153" t="s">
        <v>35</v>
      </c>
      <c r="O128" s="154">
        <v>0.61299999999999999</v>
      </c>
      <c r="P128" s="154">
        <f>O128*H128</f>
        <v>8.4477530000000005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181</v>
      </c>
      <c r="AT128" s="156" t="s">
        <v>177</v>
      </c>
      <c r="AU128" s="156" t="s">
        <v>182</v>
      </c>
      <c r="AY128" s="14" t="s">
        <v>175</v>
      </c>
      <c r="BE128" s="157">
        <f>IF(N128="základná",J128,0)</f>
        <v>0</v>
      </c>
      <c r="BF128" s="157">
        <f>IF(N128="znížená",J128,0)</f>
        <v>73.87</v>
      </c>
      <c r="BG128" s="157">
        <f>IF(N128="zákl. prenesená",J128,0)</f>
        <v>0</v>
      </c>
      <c r="BH128" s="157">
        <f>IF(N128="zníž. prenesená",J128,0)</f>
        <v>0</v>
      </c>
      <c r="BI128" s="157">
        <f>IF(N128="nulová",J128,0)</f>
        <v>0</v>
      </c>
      <c r="BJ128" s="14" t="s">
        <v>182</v>
      </c>
      <c r="BK128" s="157">
        <f>ROUND(I128*H128,2)</f>
        <v>73.87</v>
      </c>
      <c r="BL128" s="14" t="s">
        <v>181</v>
      </c>
      <c r="BM128" s="156" t="s">
        <v>181</v>
      </c>
    </row>
    <row r="129" spans="1:65" s="2" customFormat="1" ht="24.15" customHeight="1">
      <c r="A129" s="26"/>
      <c r="B129" s="144"/>
      <c r="C129" s="145" t="s">
        <v>185</v>
      </c>
      <c r="D129" s="145" t="s">
        <v>177</v>
      </c>
      <c r="E129" s="146" t="s">
        <v>639</v>
      </c>
      <c r="F129" s="147" t="s">
        <v>640</v>
      </c>
      <c r="G129" s="148" t="s">
        <v>180</v>
      </c>
      <c r="H129" s="149">
        <v>8.1929999999999996</v>
      </c>
      <c r="I129" s="150">
        <v>2.15</v>
      </c>
      <c r="J129" s="150">
        <f>ROUND(I129*H129,2)</f>
        <v>17.61</v>
      </c>
      <c r="K129" s="151"/>
      <c r="L129" s="27"/>
      <c r="M129" s="152" t="s">
        <v>1</v>
      </c>
      <c r="N129" s="153" t="s">
        <v>35</v>
      </c>
      <c r="O129" s="154">
        <v>0.24199999999999999</v>
      </c>
      <c r="P129" s="154">
        <f>O129*H129</f>
        <v>1.9827059999999999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181</v>
      </c>
      <c r="AT129" s="156" t="s">
        <v>177</v>
      </c>
      <c r="AU129" s="156" t="s">
        <v>182</v>
      </c>
      <c r="AY129" s="14" t="s">
        <v>175</v>
      </c>
      <c r="BE129" s="157">
        <f>IF(N129="základná",J129,0)</f>
        <v>0</v>
      </c>
      <c r="BF129" s="157">
        <f>IF(N129="znížená",J129,0)</f>
        <v>17.61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4" t="s">
        <v>182</v>
      </c>
      <c r="BK129" s="157">
        <f>ROUND(I129*H129,2)</f>
        <v>17.61</v>
      </c>
      <c r="BL129" s="14" t="s">
        <v>181</v>
      </c>
      <c r="BM129" s="156" t="s">
        <v>188</v>
      </c>
    </row>
    <row r="130" spans="1:65" s="2" customFormat="1" ht="16.5" customHeight="1">
      <c r="A130" s="26"/>
      <c r="B130" s="144"/>
      <c r="C130" s="158" t="s">
        <v>181</v>
      </c>
      <c r="D130" s="158" t="s">
        <v>285</v>
      </c>
      <c r="E130" s="159" t="s">
        <v>641</v>
      </c>
      <c r="F130" s="160" t="s">
        <v>642</v>
      </c>
      <c r="G130" s="161" t="s">
        <v>209</v>
      </c>
      <c r="H130" s="162">
        <v>13.108000000000001</v>
      </c>
      <c r="I130" s="163">
        <v>7.8</v>
      </c>
      <c r="J130" s="163">
        <f>ROUND(I130*H130,2)</f>
        <v>102.24</v>
      </c>
      <c r="K130" s="164"/>
      <c r="L130" s="165"/>
      <c r="M130" s="166" t="s">
        <v>1</v>
      </c>
      <c r="N130" s="167" t="s">
        <v>35</v>
      </c>
      <c r="O130" s="154">
        <v>0</v>
      </c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191</v>
      </c>
      <c r="AT130" s="156" t="s">
        <v>285</v>
      </c>
      <c r="AU130" s="156" t="s">
        <v>182</v>
      </c>
      <c r="AY130" s="14" t="s">
        <v>175</v>
      </c>
      <c r="BE130" s="157">
        <f>IF(N130="základná",J130,0)</f>
        <v>0</v>
      </c>
      <c r="BF130" s="157">
        <f>IF(N130="znížená",J130,0)</f>
        <v>102.24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4" t="s">
        <v>182</v>
      </c>
      <c r="BK130" s="157">
        <f>ROUND(I130*H130,2)</f>
        <v>102.24</v>
      </c>
      <c r="BL130" s="14" t="s">
        <v>181</v>
      </c>
      <c r="BM130" s="156" t="s">
        <v>191</v>
      </c>
    </row>
    <row r="131" spans="1:65" s="2" customFormat="1" ht="24.15" customHeight="1">
      <c r="A131" s="26"/>
      <c r="B131" s="144"/>
      <c r="C131" s="145" t="s">
        <v>192</v>
      </c>
      <c r="D131" s="145" t="s">
        <v>177</v>
      </c>
      <c r="E131" s="146" t="s">
        <v>643</v>
      </c>
      <c r="F131" s="147" t="s">
        <v>644</v>
      </c>
      <c r="G131" s="148" t="s">
        <v>180</v>
      </c>
      <c r="H131" s="149">
        <v>5.1680000000000001</v>
      </c>
      <c r="I131" s="150">
        <v>9.99</v>
      </c>
      <c r="J131" s="150">
        <f>ROUND(I131*H131,2)</f>
        <v>51.63</v>
      </c>
      <c r="K131" s="151"/>
      <c r="L131" s="27"/>
      <c r="M131" s="152" t="s">
        <v>1</v>
      </c>
      <c r="N131" s="153" t="s">
        <v>35</v>
      </c>
      <c r="O131" s="154">
        <v>1.5009999999999999</v>
      </c>
      <c r="P131" s="154">
        <f>O131*H131</f>
        <v>7.7571680000000001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181</v>
      </c>
      <c r="AT131" s="156" t="s">
        <v>177</v>
      </c>
      <c r="AU131" s="156" t="s">
        <v>182</v>
      </c>
      <c r="AY131" s="14" t="s">
        <v>175</v>
      </c>
      <c r="BE131" s="157">
        <f>IF(N131="základná",J131,0)</f>
        <v>0</v>
      </c>
      <c r="BF131" s="157">
        <f>IF(N131="znížená",J131,0)</f>
        <v>51.63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4" t="s">
        <v>182</v>
      </c>
      <c r="BK131" s="157">
        <f>ROUND(I131*H131,2)</f>
        <v>51.63</v>
      </c>
      <c r="BL131" s="14" t="s">
        <v>181</v>
      </c>
      <c r="BM131" s="156" t="s">
        <v>195</v>
      </c>
    </row>
    <row r="132" spans="1:65" s="12" customFormat="1" ht="22.8" customHeight="1">
      <c r="B132" s="132"/>
      <c r="D132" s="133" t="s">
        <v>68</v>
      </c>
      <c r="E132" s="142" t="s">
        <v>191</v>
      </c>
      <c r="F132" s="142" t="s">
        <v>645</v>
      </c>
      <c r="J132" s="143">
        <f>BK132</f>
        <v>190.70000000000005</v>
      </c>
      <c r="L132" s="132"/>
      <c r="M132" s="136"/>
      <c r="N132" s="137"/>
      <c r="O132" s="137"/>
      <c r="P132" s="138">
        <f>SUM(P133:P144)</f>
        <v>4.4184599999999996</v>
      </c>
      <c r="Q132" s="137"/>
      <c r="R132" s="138">
        <f>SUM(R133:R144)</f>
        <v>6.1180560000000002E-2</v>
      </c>
      <c r="S132" s="137"/>
      <c r="T132" s="139">
        <f>SUM(T133:T144)</f>
        <v>0</v>
      </c>
      <c r="AR132" s="133" t="s">
        <v>77</v>
      </c>
      <c r="AT132" s="140" t="s">
        <v>68</v>
      </c>
      <c r="AU132" s="140" t="s">
        <v>77</v>
      </c>
      <c r="AY132" s="133" t="s">
        <v>175</v>
      </c>
      <c r="BK132" s="141">
        <f>SUM(BK133:BK144)</f>
        <v>190.70000000000005</v>
      </c>
    </row>
    <row r="133" spans="1:65" s="2" customFormat="1" ht="24.15" customHeight="1">
      <c r="A133" s="26"/>
      <c r="B133" s="144"/>
      <c r="C133" s="145" t="s">
        <v>188</v>
      </c>
      <c r="D133" s="145" t="s">
        <v>177</v>
      </c>
      <c r="E133" s="146" t="s">
        <v>646</v>
      </c>
      <c r="F133" s="147" t="s">
        <v>647</v>
      </c>
      <c r="G133" s="148" t="s">
        <v>314</v>
      </c>
      <c r="H133" s="149">
        <v>11.69</v>
      </c>
      <c r="I133" s="150">
        <v>0.44</v>
      </c>
      <c r="J133" s="150">
        <f t="shared" ref="J133:J144" si="0">ROUND(I133*H133,2)</f>
        <v>5.14</v>
      </c>
      <c r="K133" s="151"/>
      <c r="L133" s="27"/>
      <c r="M133" s="152" t="s">
        <v>1</v>
      </c>
      <c r="N133" s="153" t="s">
        <v>35</v>
      </c>
      <c r="O133" s="154">
        <v>0.04</v>
      </c>
      <c r="P133" s="154">
        <f t="shared" ref="P133:P144" si="1">O133*H133</f>
        <v>0.46760000000000002</v>
      </c>
      <c r="Q133" s="154">
        <v>7.9999999999999996E-6</v>
      </c>
      <c r="R133" s="154">
        <f t="shared" ref="R133:R144" si="2">Q133*H133</f>
        <v>9.3519999999999986E-5</v>
      </c>
      <c r="S133" s="154">
        <v>0</v>
      </c>
      <c r="T133" s="155">
        <f t="shared" ref="T133:T144" si="3"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181</v>
      </c>
      <c r="AT133" s="156" t="s">
        <v>177</v>
      </c>
      <c r="AU133" s="156" t="s">
        <v>182</v>
      </c>
      <c r="AY133" s="14" t="s">
        <v>175</v>
      </c>
      <c r="BE133" s="157">
        <f t="shared" ref="BE133:BE144" si="4">IF(N133="základná",J133,0)</f>
        <v>0</v>
      </c>
      <c r="BF133" s="157">
        <f t="shared" ref="BF133:BF144" si="5">IF(N133="znížená",J133,0)</f>
        <v>5.14</v>
      </c>
      <c r="BG133" s="157">
        <f t="shared" ref="BG133:BG144" si="6">IF(N133="zákl. prenesená",J133,0)</f>
        <v>0</v>
      </c>
      <c r="BH133" s="157">
        <f t="shared" ref="BH133:BH144" si="7">IF(N133="zníž. prenesená",J133,0)</f>
        <v>0</v>
      </c>
      <c r="BI133" s="157">
        <f t="shared" ref="BI133:BI144" si="8">IF(N133="nulová",J133,0)</f>
        <v>0</v>
      </c>
      <c r="BJ133" s="14" t="s">
        <v>182</v>
      </c>
      <c r="BK133" s="157">
        <f t="shared" ref="BK133:BK144" si="9">ROUND(I133*H133,2)</f>
        <v>5.14</v>
      </c>
      <c r="BL133" s="14" t="s">
        <v>181</v>
      </c>
      <c r="BM133" s="156" t="s">
        <v>198</v>
      </c>
    </row>
    <row r="134" spans="1:65" s="2" customFormat="1" ht="33" customHeight="1">
      <c r="A134" s="26"/>
      <c r="B134" s="144"/>
      <c r="C134" s="158" t="s">
        <v>199</v>
      </c>
      <c r="D134" s="158" t="s">
        <v>285</v>
      </c>
      <c r="E134" s="159" t="s">
        <v>648</v>
      </c>
      <c r="F134" s="160" t="s">
        <v>649</v>
      </c>
      <c r="G134" s="161" t="s">
        <v>254</v>
      </c>
      <c r="H134" s="162">
        <v>2.3380000000000001</v>
      </c>
      <c r="I134" s="163">
        <v>13.44</v>
      </c>
      <c r="J134" s="163">
        <f t="shared" si="0"/>
        <v>31.42</v>
      </c>
      <c r="K134" s="164"/>
      <c r="L134" s="165"/>
      <c r="M134" s="166" t="s">
        <v>1</v>
      </c>
      <c r="N134" s="167" t="s">
        <v>35</v>
      </c>
      <c r="O134" s="154">
        <v>0</v>
      </c>
      <c r="P134" s="154">
        <f t="shared" si="1"/>
        <v>0</v>
      </c>
      <c r="Q134" s="154">
        <v>6.8599999999999998E-3</v>
      </c>
      <c r="R134" s="154">
        <f t="shared" si="2"/>
        <v>1.603868E-2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191</v>
      </c>
      <c r="AT134" s="156" t="s">
        <v>285</v>
      </c>
      <c r="AU134" s="156" t="s">
        <v>182</v>
      </c>
      <c r="AY134" s="14" t="s">
        <v>175</v>
      </c>
      <c r="BE134" s="157">
        <f t="shared" si="4"/>
        <v>0</v>
      </c>
      <c r="BF134" s="157">
        <f t="shared" si="5"/>
        <v>31.42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182</v>
      </c>
      <c r="BK134" s="157">
        <f t="shared" si="9"/>
        <v>31.42</v>
      </c>
      <c r="BL134" s="14" t="s">
        <v>181</v>
      </c>
      <c r="BM134" s="156" t="s">
        <v>202</v>
      </c>
    </row>
    <row r="135" spans="1:65" s="2" customFormat="1" ht="24.15" customHeight="1">
      <c r="A135" s="26"/>
      <c r="B135" s="144"/>
      <c r="C135" s="145" t="s">
        <v>191</v>
      </c>
      <c r="D135" s="145" t="s">
        <v>177</v>
      </c>
      <c r="E135" s="146" t="s">
        <v>650</v>
      </c>
      <c r="F135" s="147" t="s">
        <v>651</v>
      </c>
      <c r="G135" s="148" t="s">
        <v>314</v>
      </c>
      <c r="H135" s="149">
        <v>15.02</v>
      </c>
      <c r="I135" s="150">
        <v>0.48</v>
      </c>
      <c r="J135" s="150">
        <f t="shared" si="0"/>
        <v>7.21</v>
      </c>
      <c r="K135" s="151"/>
      <c r="L135" s="27"/>
      <c r="M135" s="152" t="s">
        <v>1</v>
      </c>
      <c r="N135" s="153" t="s">
        <v>35</v>
      </c>
      <c r="O135" s="154">
        <v>4.2999999999999997E-2</v>
      </c>
      <c r="P135" s="154">
        <f t="shared" si="1"/>
        <v>0.64585999999999988</v>
      </c>
      <c r="Q135" s="154">
        <v>1.0000000000000001E-5</v>
      </c>
      <c r="R135" s="154">
        <f t="shared" si="2"/>
        <v>1.5020000000000002E-4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181</v>
      </c>
      <c r="AT135" s="156" t="s">
        <v>177</v>
      </c>
      <c r="AU135" s="156" t="s">
        <v>182</v>
      </c>
      <c r="AY135" s="14" t="s">
        <v>175</v>
      </c>
      <c r="BE135" s="157">
        <f t="shared" si="4"/>
        <v>0</v>
      </c>
      <c r="BF135" s="157">
        <f t="shared" si="5"/>
        <v>7.21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182</v>
      </c>
      <c r="BK135" s="157">
        <f t="shared" si="9"/>
        <v>7.21</v>
      </c>
      <c r="BL135" s="14" t="s">
        <v>181</v>
      </c>
      <c r="BM135" s="156" t="s">
        <v>205</v>
      </c>
    </row>
    <row r="136" spans="1:65" s="2" customFormat="1" ht="33" customHeight="1">
      <c r="A136" s="26"/>
      <c r="B136" s="144"/>
      <c r="C136" s="158" t="s">
        <v>206</v>
      </c>
      <c r="D136" s="158" t="s">
        <v>285</v>
      </c>
      <c r="E136" s="159" t="s">
        <v>652</v>
      </c>
      <c r="F136" s="160" t="s">
        <v>653</v>
      </c>
      <c r="G136" s="161" t="s">
        <v>254</v>
      </c>
      <c r="H136" s="162">
        <v>3.004</v>
      </c>
      <c r="I136" s="163">
        <v>20.67</v>
      </c>
      <c r="J136" s="163">
        <f t="shared" si="0"/>
        <v>62.09</v>
      </c>
      <c r="K136" s="164"/>
      <c r="L136" s="165"/>
      <c r="M136" s="166" t="s">
        <v>1</v>
      </c>
      <c r="N136" s="167" t="s">
        <v>35</v>
      </c>
      <c r="O136" s="154">
        <v>0</v>
      </c>
      <c r="P136" s="154">
        <f t="shared" si="1"/>
        <v>0</v>
      </c>
      <c r="Q136" s="154">
        <v>1.0540000000000001E-2</v>
      </c>
      <c r="R136" s="154">
        <f t="shared" si="2"/>
        <v>3.1662160000000002E-2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191</v>
      </c>
      <c r="AT136" s="156" t="s">
        <v>285</v>
      </c>
      <c r="AU136" s="156" t="s">
        <v>182</v>
      </c>
      <c r="AY136" s="14" t="s">
        <v>175</v>
      </c>
      <c r="BE136" s="157">
        <f t="shared" si="4"/>
        <v>0</v>
      </c>
      <c r="BF136" s="157">
        <f t="shared" si="5"/>
        <v>62.09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4" t="s">
        <v>182</v>
      </c>
      <c r="BK136" s="157">
        <f t="shared" si="9"/>
        <v>62.09</v>
      </c>
      <c r="BL136" s="14" t="s">
        <v>181</v>
      </c>
      <c r="BM136" s="156" t="s">
        <v>210</v>
      </c>
    </row>
    <row r="137" spans="1:65" s="2" customFormat="1" ht="16.5" customHeight="1">
      <c r="A137" s="26"/>
      <c r="B137" s="144"/>
      <c r="C137" s="145" t="s">
        <v>195</v>
      </c>
      <c r="D137" s="145" t="s">
        <v>177</v>
      </c>
      <c r="E137" s="146" t="s">
        <v>654</v>
      </c>
      <c r="F137" s="147" t="s">
        <v>655</v>
      </c>
      <c r="G137" s="148" t="s">
        <v>254</v>
      </c>
      <c r="H137" s="149">
        <v>7</v>
      </c>
      <c r="I137" s="150">
        <v>2.2200000000000002</v>
      </c>
      <c r="J137" s="150">
        <f t="shared" si="0"/>
        <v>15.54</v>
      </c>
      <c r="K137" s="151"/>
      <c r="L137" s="27"/>
      <c r="M137" s="152" t="s">
        <v>1</v>
      </c>
      <c r="N137" s="153" t="s">
        <v>35</v>
      </c>
      <c r="O137" s="154">
        <v>0.2</v>
      </c>
      <c r="P137" s="154">
        <f t="shared" si="1"/>
        <v>1.4000000000000001</v>
      </c>
      <c r="Q137" s="154">
        <v>4.3999999999999999E-5</v>
      </c>
      <c r="R137" s="154">
        <f t="shared" si="2"/>
        <v>3.0800000000000001E-4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181</v>
      </c>
      <c r="AT137" s="156" t="s">
        <v>177</v>
      </c>
      <c r="AU137" s="156" t="s">
        <v>182</v>
      </c>
      <c r="AY137" s="14" t="s">
        <v>175</v>
      </c>
      <c r="BE137" s="157">
        <f t="shared" si="4"/>
        <v>0</v>
      </c>
      <c r="BF137" s="157">
        <f t="shared" si="5"/>
        <v>15.54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4" t="s">
        <v>182</v>
      </c>
      <c r="BK137" s="157">
        <f t="shared" si="9"/>
        <v>15.54</v>
      </c>
      <c r="BL137" s="14" t="s">
        <v>181</v>
      </c>
      <c r="BM137" s="156" t="s">
        <v>7</v>
      </c>
    </row>
    <row r="138" spans="1:65" s="2" customFormat="1" ht="24.15" customHeight="1">
      <c r="A138" s="26"/>
      <c r="B138" s="144"/>
      <c r="C138" s="158" t="s">
        <v>214</v>
      </c>
      <c r="D138" s="158" t="s">
        <v>285</v>
      </c>
      <c r="E138" s="159" t="s">
        <v>656</v>
      </c>
      <c r="F138" s="160" t="s">
        <v>657</v>
      </c>
      <c r="G138" s="161" t="s">
        <v>254</v>
      </c>
      <c r="H138" s="162">
        <v>7</v>
      </c>
      <c r="I138" s="163">
        <v>2.42</v>
      </c>
      <c r="J138" s="163">
        <f t="shared" si="0"/>
        <v>16.940000000000001</v>
      </c>
      <c r="K138" s="164"/>
      <c r="L138" s="165"/>
      <c r="M138" s="166" t="s">
        <v>1</v>
      </c>
      <c r="N138" s="167" t="s">
        <v>35</v>
      </c>
      <c r="O138" s="154">
        <v>0</v>
      </c>
      <c r="P138" s="154">
        <f t="shared" si="1"/>
        <v>0</v>
      </c>
      <c r="Q138" s="154">
        <v>4.8000000000000001E-4</v>
      </c>
      <c r="R138" s="154">
        <f t="shared" si="2"/>
        <v>3.3600000000000001E-3</v>
      </c>
      <c r="S138" s="154">
        <v>0</v>
      </c>
      <c r="T138" s="15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191</v>
      </c>
      <c r="AT138" s="156" t="s">
        <v>285</v>
      </c>
      <c r="AU138" s="156" t="s">
        <v>182</v>
      </c>
      <c r="AY138" s="14" t="s">
        <v>175</v>
      </c>
      <c r="BE138" s="157">
        <f t="shared" si="4"/>
        <v>0</v>
      </c>
      <c r="BF138" s="157">
        <f t="shared" si="5"/>
        <v>16.940000000000001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4" t="s">
        <v>182</v>
      </c>
      <c r="BK138" s="157">
        <f t="shared" si="9"/>
        <v>16.940000000000001</v>
      </c>
      <c r="BL138" s="14" t="s">
        <v>181</v>
      </c>
      <c r="BM138" s="156" t="s">
        <v>217</v>
      </c>
    </row>
    <row r="139" spans="1:65" s="2" customFormat="1" ht="16.5" customHeight="1">
      <c r="A139" s="26"/>
      <c r="B139" s="144"/>
      <c r="C139" s="145" t="s">
        <v>198</v>
      </c>
      <c r="D139" s="145" t="s">
        <v>177</v>
      </c>
      <c r="E139" s="146" t="s">
        <v>658</v>
      </c>
      <c r="F139" s="147" t="s">
        <v>659</v>
      </c>
      <c r="G139" s="148" t="s">
        <v>254</v>
      </c>
      <c r="H139" s="149">
        <v>2</v>
      </c>
      <c r="I139" s="150">
        <v>2.2200000000000002</v>
      </c>
      <c r="J139" s="150">
        <f t="shared" si="0"/>
        <v>4.4400000000000004</v>
      </c>
      <c r="K139" s="151"/>
      <c r="L139" s="27"/>
      <c r="M139" s="152" t="s">
        <v>1</v>
      </c>
      <c r="N139" s="153" t="s">
        <v>35</v>
      </c>
      <c r="O139" s="154">
        <v>0.2</v>
      </c>
      <c r="P139" s="154">
        <f t="shared" si="1"/>
        <v>0.4</v>
      </c>
      <c r="Q139" s="154">
        <v>4.3999999999999999E-5</v>
      </c>
      <c r="R139" s="154">
        <f t="shared" si="2"/>
        <v>8.7999999999999998E-5</v>
      </c>
      <c r="S139" s="154">
        <v>0</v>
      </c>
      <c r="T139" s="15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181</v>
      </c>
      <c r="AT139" s="156" t="s">
        <v>177</v>
      </c>
      <c r="AU139" s="156" t="s">
        <v>182</v>
      </c>
      <c r="AY139" s="14" t="s">
        <v>175</v>
      </c>
      <c r="BE139" s="157">
        <f t="shared" si="4"/>
        <v>0</v>
      </c>
      <c r="BF139" s="157">
        <f t="shared" si="5"/>
        <v>4.4400000000000004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4" t="s">
        <v>182</v>
      </c>
      <c r="BK139" s="157">
        <f t="shared" si="9"/>
        <v>4.4400000000000004</v>
      </c>
      <c r="BL139" s="14" t="s">
        <v>181</v>
      </c>
      <c r="BM139" s="156" t="s">
        <v>220</v>
      </c>
    </row>
    <row r="140" spans="1:65" s="2" customFormat="1" ht="24.15" customHeight="1">
      <c r="A140" s="26"/>
      <c r="B140" s="144"/>
      <c r="C140" s="158" t="s">
        <v>221</v>
      </c>
      <c r="D140" s="158" t="s">
        <v>285</v>
      </c>
      <c r="E140" s="159" t="s">
        <v>660</v>
      </c>
      <c r="F140" s="160" t="s">
        <v>661</v>
      </c>
      <c r="G140" s="161" t="s">
        <v>254</v>
      </c>
      <c r="H140" s="162">
        <v>2</v>
      </c>
      <c r="I140" s="163">
        <v>2.68</v>
      </c>
      <c r="J140" s="163">
        <f t="shared" si="0"/>
        <v>5.36</v>
      </c>
      <c r="K140" s="164"/>
      <c r="L140" s="165"/>
      <c r="M140" s="166" t="s">
        <v>1</v>
      </c>
      <c r="N140" s="167" t="s">
        <v>35</v>
      </c>
      <c r="O140" s="154">
        <v>0</v>
      </c>
      <c r="P140" s="154">
        <f t="shared" si="1"/>
        <v>0</v>
      </c>
      <c r="Q140" s="154">
        <v>7.6999999999999996E-4</v>
      </c>
      <c r="R140" s="154">
        <f t="shared" si="2"/>
        <v>1.5399999999999999E-3</v>
      </c>
      <c r="S140" s="154">
        <v>0</v>
      </c>
      <c r="T140" s="15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191</v>
      </c>
      <c r="AT140" s="156" t="s">
        <v>285</v>
      </c>
      <c r="AU140" s="156" t="s">
        <v>182</v>
      </c>
      <c r="AY140" s="14" t="s">
        <v>175</v>
      </c>
      <c r="BE140" s="157">
        <f t="shared" si="4"/>
        <v>0</v>
      </c>
      <c r="BF140" s="157">
        <f t="shared" si="5"/>
        <v>5.36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4" t="s">
        <v>182</v>
      </c>
      <c r="BK140" s="157">
        <f t="shared" si="9"/>
        <v>5.36</v>
      </c>
      <c r="BL140" s="14" t="s">
        <v>181</v>
      </c>
      <c r="BM140" s="156" t="s">
        <v>224</v>
      </c>
    </row>
    <row r="141" spans="1:65" s="2" customFormat="1" ht="16.5" customHeight="1">
      <c r="A141" s="26"/>
      <c r="B141" s="144"/>
      <c r="C141" s="145" t="s">
        <v>202</v>
      </c>
      <c r="D141" s="145" t="s">
        <v>177</v>
      </c>
      <c r="E141" s="146" t="s">
        <v>662</v>
      </c>
      <c r="F141" s="147" t="s">
        <v>663</v>
      </c>
      <c r="G141" s="148" t="s">
        <v>254</v>
      </c>
      <c r="H141" s="149">
        <v>1</v>
      </c>
      <c r="I141" s="150">
        <v>2.4</v>
      </c>
      <c r="J141" s="150">
        <f t="shared" si="0"/>
        <v>2.4</v>
      </c>
      <c r="K141" s="151"/>
      <c r="L141" s="27"/>
      <c r="M141" s="152" t="s">
        <v>1</v>
      </c>
      <c r="N141" s="153" t="s">
        <v>35</v>
      </c>
      <c r="O141" s="154">
        <v>0.215</v>
      </c>
      <c r="P141" s="154">
        <f t="shared" si="1"/>
        <v>0.215</v>
      </c>
      <c r="Q141" s="154">
        <v>5.0000000000000002E-5</v>
      </c>
      <c r="R141" s="154">
        <f t="shared" si="2"/>
        <v>5.0000000000000002E-5</v>
      </c>
      <c r="S141" s="154">
        <v>0</v>
      </c>
      <c r="T141" s="155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181</v>
      </c>
      <c r="AT141" s="156" t="s">
        <v>177</v>
      </c>
      <c r="AU141" s="156" t="s">
        <v>182</v>
      </c>
      <c r="AY141" s="14" t="s">
        <v>175</v>
      </c>
      <c r="BE141" s="157">
        <f t="shared" si="4"/>
        <v>0</v>
      </c>
      <c r="BF141" s="157">
        <f t="shared" si="5"/>
        <v>2.4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4" t="s">
        <v>182</v>
      </c>
      <c r="BK141" s="157">
        <f t="shared" si="9"/>
        <v>2.4</v>
      </c>
      <c r="BL141" s="14" t="s">
        <v>181</v>
      </c>
      <c r="BM141" s="156" t="s">
        <v>227</v>
      </c>
    </row>
    <row r="142" spans="1:65" s="2" customFormat="1" ht="24.15" customHeight="1">
      <c r="A142" s="26"/>
      <c r="B142" s="144"/>
      <c r="C142" s="158" t="s">
        <v>228</v>
      </c>
      <c r="D142" s="158" t="s">
        <v>285</v>
      </c>
      <c r="E142" s="159" t="s">
        <v>664</v>
      </c>
      <c r="F142" s="160" t="s">
        <v>665</v>
      </c>
      <c r="G142" s="161" t="s">
        <v>254</v>
      </c>
      <c r="H142" s="162">
        <v>1</v>
      </c>
      <c r="I142" s="163">
        <v>2.96</v>
      </c>
      <c r="J142" s="163">
        <f t="shared" si="0"/>
        <v>2.96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"/>
        <v>0</v>
      </c>
      <c r="Q142" s="154">
        <v>9.3000000000000005E-4</v>
      </c>
      <c r="R142" s="154">
        <f t="shared" si="2"/>
        <v>9.3000000000000005E-4</v>
      </c>
      <c r="S142" s="154">
        <v>0</v>
      </c>
      <c r="T142" s="15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191</v>
      </c>
      <c r="AT142" s="156" t="s">
        <v>285</v>
      </c>
      <c r="AU142" s="156" t="s">
        <v>182</v>
      </c>
      <c r="AY142" s="14" t="s">
        <v>175</v>
      </c>
      <c r="BE142" s="157">
        <f t="shared" si="4"/>
        <v>0</v>
      </c>
      <c r="BF142" s="157">
        <f t="shared" si="5"/>
        <v>2.96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4" t="s">
        <v>182</v>
      </c>
      <c r="BK142" s="157">
        <f t="shared" si="9"/>
        <v>2.96</v>
      </c>
      <c r="BL142" s="14" t="s">
        <v>181</v>
      </c>
      <c r="BM142" s="156" t="s">
        <v>232</v>
      </c>
    </row>
    <row r="143" spans="1:65" s="2" customFormat="1" ht="16.5" customHeight="1">
      <c r="A143" s="26"/>
      <c r="B143" s="144"/>
      <c r="C143" s="145" t="s">
        <v>205</v>
      </c>
      <c r="D143" s="145" t="s">
        <v>177</v>
      </c>
      <c r="E143" s="146" t="s">
        <v>666</v>
      </c>
      <c r="F143" s="147" t="s">
        <v>667</v>
      </c>
      <c r="G143" s="148" t="s">
        <v>254</v>
      </c>
      <c r="H143" s="149">
        <v>6</v>
      </c>
      <c r="I143" s="150">
        <v>2.4</v>
      </c>
      <c r="J143" s="150">
        <f t="shared" si="0"/>
        <v>14.4</v>
      </c>
      <c r="K143" s="151"/>
      <c r="L143" s="27"/>
      <c r="M143" s="152" t="s">
        <v>1</v>
      </c>
      <c r="N143" s="153" t="s">
        <v>35</v>
      </c>
      <c r="O143" s="154">
        <v>0.215</v>
      </c>
      <c r="P143" s="154">
        <f t="shared" si="1"/>
        <v>1.29</v>
      </c>
      <c r="Q143" s="154">
        <v>5.0000000000000002E-5</v>
      </c>
      <c r="R143" s="154">
        <f t="shared" si="2"/>
        <v>3.0000000000000003E-4</v>
      </c>
      <c r="S143" s="154">
        <v>0</v>
      </c>
      <c r="T143" s="15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181</v>
      </c>
      <c r="AT143" s="156" t="s">
        <v>177</v>
      </c>
      <c r="AU143" s="156" t="s">
        <v>182</v>
      </c>
      <c r="AY143" s="14" t="s">
        <v>175</v>
      </c>
      <c r="BE143" s="157">
        <f t="shared" si="4"/>
        <v>0</v>
      </c>
      <c r="BF143" s="157">
        <f t="shared" si="5"/>
        <v>14.4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4" t="s">
        <v>182</v>
      </c>
      <c r="BK143" s="157">
        <f t="shared" si="9"/>
        <v>14.4</v>
      </c>
      <c r="BL143" s="14" t="s">
        <v>181</v>
      </c>
      <c r="BM143" s="156" t="s">
        <v>235</v>
      </c>
    </row>
    <row r="144" spans="1:65" s="2" customFormat="1" ht="24.15" customHeight="1">
      <c r="A144" s="26"/>
      <c r="B144" s="144"/>
      <c r="C144" s="158" t="s">
        <v>236</v>
      </c>
      <c r="D144" s="158" t="s">
        <v>285</v>
      </c>
      <c r="E144" s="159" t="s">
        <v>668</v>
      </c>
      <c r="F144" s="160" t="s">
        <v>669</v>
      </c>
      <c r="G144" s="161" t="s">
        <v>254</v>
      </c>
      <c r="H144" s="162">
        <v>6</v>
      </c>
      <c r="I144" s="163">
        <v>3.8</v>
      </c>
      <c r="J144" s="163">
        <f t="shared" si="0"/>
        <v>22.8</v>
      </c>
      <c r="K144" s="164"/>
      <c r="L144" s="165"/>
      <c r="M144" s="166" t="s">
        <v>1</v>
      </c>
      <c r="N144" s="167" t="s">
        <v>35</v>
      </c>
      <c r="O144" s="154">
        <v>0</v>
      </c>
      <c r="P144" s="154">
        <f t="shared" si="1"/>
        <v>0</v>
      </c>
      <c r="Q144" s="154">
        <v>1.1100000000000001E-3</v>
      </c>
      <c r="R144" s="154">
        <f t="shared" si="2"/>
        <v>6.660000000000001E-3</v>
      </c>
      <c r="S144" s="154">
        <v>0</v>
      </c>
      <c r="T144" s="15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191</v>
      </c>
      <c r="AT144" s="156" t="s">
        <v>285</v>
      </c>
      <c r="AU144" s="156" t="s">
        <v>182</v>
      </c>
      <c r="AY144" s="14" t="s">
        <v>175</v>
      </c>
      <c r="BE144" s="157">
        <f t="shared" si="4"/>
        <v>0</v>
      </c>
      <c r="BF144" s="157">
        <f t="shared" si="5"/>
        <v>22.8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4" t="s">
        <v>182</v>
      </c>
      <c r="BK144" s="157">
        <f t="shared" si="9"/>
        <v>22.8</v>
      </c>
      <c r="BL144" s="14" t="s">
        <v>181</v>
      </c>
      <c r="BM144" s="156" t="s">
        <v>239</v>
      </c>
    </row>
    <row r="145" spans="1:65" s="12" customFormat="1" ht="22.8" customHeight="1">
      <c r="B145" s="132"/>
      <c r="D145" s="133" t="s">
        <v>68</v>
      </c>
      <c r="E145" s="142" t="s">
        <v>206</v>
      </c>
      <c r="F145" s="142" t="s">
        <v>344</v>
      </c>
      <c r="J145" s="143">
        <f>BK145</f>
        <v>264.14</v>
      </c>
      <c r="L145" s="132"/>
      <c r="M145" s="136"/>
      <c r="N145" s="137"/>
      <c r="O145" s="137"/>
      <c r="P145" s="138">
        <f>P146</f>
        <v>38.184960000000004</v>
      </c>
      <c r="Q145" s="137"/>
      <c r="R145" s="138">
        <f>R146</f>
        <v>0</v>
      </c>
      <c r="S145" s="137"/>
      <c r="T145" s="139">
        <f>T146</f>
        <v>0.61951999999999996</v>
      </c>
      <c r="AR145" s="133" t="s">
        <v>77</v>
      </c>
      <c r="AT145" s="140" t="s">
        <v>68</v>
      </c>
      <c r="AU145" s="140" t="s">
        <v>77</v>
      </c>
      <c r="AY145" s="133" t="s">
        <v>175</v>
      </c>
      <c r="BK145" s="141">
        <f>BK146</f>
        <v>264.14</v>
      </c>
    </row>
    <row r="146" spans="1:65" s="2" customFormat="1" ht="24.15" customHeight="1">
      <c r="A146" s="26"/>
      <c r="B146" s="144"/>
      <c r="C146" s="145" t="s">
        <v>210</v>
      </c>
      <c r="D146" s="145" t="s">
        <v>177</v>
      </c>
      <c r="E146" s="146" t="s">
        <v>670</v>
      </c>
      <c r="F146" s="147" t="s">
        <v>671</v>
      </c>
      <c r="G146" s="148" t="s">
        <v>314</v>
      </c>
      <c r="H146" s="149">
        <v>56.32</v>
      </c>
      <c r="I146" s="150">
        <v>4.6900000000000004</v>
      </c>
      <c r="J146" s="150">
        <f>ROUND(I146*H146,2)</f>
        <v>264.14</v>
      </c>
      <c r="K146" s="151"/>
      <c r="L146" s="27"/>
      <c r="M146" s="152" t="s">
        <v>1</v>
      </c>
      <c r="N146" s="153" t="s">
        <v>35</v>
      </c>
      <c r="O146" s="154">
        <v>0.67800000000000005</v>
      </c>
      <c r="P146" s="154">
        <f>O146*H146</f>
        <v>38.184960000000004</v>
      </c>
      <c r="Q146" s="154">
        <v>0</v>
      </c>
      <c r="R146" s="154">
        <f>Q146*H146</f>
        <v>0</v>
      </c>
      <c r="S146" s="154">
        <v>1.0999999999999999E-2</v>
      </c>
      <c r="T146" s="155">
        <f>S146*H146</f>
        <v>0.61951999999999996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181</v>
      </c>
      <c r="AT146" s="156" t="s">
        <v>177</v>
      </c>
      <c r="AU146" s="156" t="s">
        <v>182</v>
      </c>
      <c r="AY146" s="14" t="s">
        <v>175</v>
      </c>
      <c r="BE146" s="157">
        <f>IF(N146="základná",J146,0)</f>
        <v>0</v>
      </c>
      <c r="BF146" s="157">
        <f>IF(N146="znížená",J146,0)</f>
        <v>264.14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4" t="s">
        <v>182</v>
      </c>
      <c r="BK146" s="157">
        <f>ROUND(I146*H146,2)</f>
        <v>264.14</v>
      </c>
      <c r="BL146" s="14" t="s">
        <v>181</v>
      </c>
      <c r="BM146" s="156" t="s">
        <v>242</v>
      </c>
    </row>
    <row r="147" spans="1:65" s="12" customFormat="1" ht="25.95" customHeight="1">
      <c r="B147" s="132"/>
      <c r="D147" s="133" t="s">
        <v>68</v>
      </c>
      <c r="E147" s="134" t="s">
        <v>361</v>
      </c>
      <c r="F147" s="134" t="s">
        <v>362</v>
      </c>
      <c r="J147" s="135">
        <f>BK147</f>
        <v>6222.6</v>
      </c>
      <c r="L147" s="132"/>
      <c r="M147" s="136"/>
      <c r="N147" s="137"/>
      <c r="O147" s="137"/>
      <c r="P147" s="138">
        <f>P148+P182</f>
        <v>159.53726460000001</v>
      </c>
      <c r="Q147" s="137"/>
      <c r="R147" s="138">
        <f>R148+R182</f>
        <v>0.48860917799999992</v>
      </c>
      <c r="S147" s="137"/>
      <c r="T147" s="139">
        <f>T148+T182</f>
        <v>0</v>
      </c>
      <c r="AR147" s="133" t="s">
        <v>182</v>
      </c>
      <c r="AT147" s="140" t="s">
        <v>68</v>
      </c>
      <c r="AU147" s="140" t="s">
        <v>69</v>
      </c>
      <c r="AY147" s="133" t="s">
        <v>175</v>
      </c>
      <c r="BK147" s="141">
        <f>BK148+BK182</f>
        <v>6222.6</v>
      </c>
    </row>
    <row r="148" spans="1:65" s="12" customFormat="1" ht="22.8" customHeight="1">
      <c r="B148" s="132"/>
      <c r="D148" s="133" t="s">
        <v>68</v>
      </c>
      <c r="E148" s="142" t="s">
        <v>672</v>
      </c>
      <c r="F148" s="142" t="s">
        <v>673</v>
      </c>
      <c r="J148" s="143">
        <f>BK148</f>
        <v>3076.79</v>
      </c>
      <c r="L148" s="132"/>
      <c r="M148" s="136"/>
      <c r="N148" s="137"/>
      <c r="O148" s="137"/>
      <c r="P148" s="138">
        <f>P149+SUM(P150:P163)</f>
        <v>130.60049760000001</v>
      </c>
      <c r="Q148" s="137"/>
      <c r="R148" s="138">
        <f>R149+SUM(R150:R163)</f>
        <v>0.20173748760000002</v>
      </c>
      <c r="S148" s="137"/>
      <c r="T148" s="139">
        <f>T149+SUM(T150:T163)</f>
        <v>0</v>
      </c>
      <c r="AR148" s="133" t="s">
        <v>182</v>
      </c>
      <c r="AT148" s="140" t="s">
        <v>68</v>
      </c>
      <c r="AU148" s="140" t="s">
        <v>77</v>
      </c>
      <c r="AY148" s="133" t="s">
        <v>175</v>
      </c>
      <c r="BK148" s="141">
        <f>BK149+SUM(BK150:BK163)</f>
        <v>3076.79</v>
      </c>
    </row>
    <row r="149" spans="1:65" s="2" customFormat="1" ht="24.15" customHeight="1">
      <c r="A149" s="26"/>
      <c r="B149" s="144"/>
      <c r="C149" s="145" t="s">
        <v>244</v>
      </c>
      <c r="D149" s="145" t="s">
        <v>177</v>
      </c>
      <c r="E149" s="146" t="s">
        <v>674</v>
      </c>
      <c r="F149" s="147" t="s">
        <v>675</v>
      </c>
      <c r="G149" s="148" t="s">
        <v>314</v>
      </c>
      <c r="H149" s="149">
        <v>15</v>
      </c>
      <c r="I149" s="150">
        <v>9.92</v>
      </c>
      <c r="J149" s="150">
        <f t="shared" ref="J149:J162" si="10">ROUND(I149*H149,2)</f>
        <v>148.80000000000001</v>
      </c>
      <c r="K149" s="151"/>
      <c r="L149" s="27"/>
      <c r="M149" s="152" t="s">
        <v>1</v>
      </c>
      <c r="N149" s="153" t="s">
        <v>35</v>
      </c>
      <c r="O149" s="154">
        <v>0.60633000000000004</v>
      </c>
      <c r="P149" s="154">
        <f t="shared" ref="P149:P162" si="11">O149*H149</f>
        <v>9.0949500000000008</v>
      </c>
      <c r="Q149" s="154">
        <v>1.5548599999999999E-3</v>
      </c>
      <c r="R149" s="154">
        <f t="shared" ref="R149:R162" si="12">Q149*H149</f>
        <v>2.3322900000000001E-2</v>
      </c>
      <c r="S149" s="154">
        <v>0</v>
      </c>
      <c r="T149" s="155">
        <f t="shared" ref="T149:T162" si="13"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205</v>
      </c>
      <c r="AT149" s="156" t="s">
        <v>177</v>
      </c>
      <c r="AU149" s="156" t="s">
        <v>182</v>
      </c>
      <c r="AY149" s="14" t="s">
        <v>175</v>
      </c>
      <c r="BE149" s="157">
        <f t="shared" ref="BE149:BE162" si="14">IF(N149="základná",J149,0)</f>
        <v>0</v>
      </c>
      <c r="BF149" s="157">
        <f t="shared" ref="BF149:BF162" si="15">IF(N149="znížená",J149,0)</f>
        <v>148.80000000000001</v>
      </c>
      <c r="BG149" s="157">
        <f t="shared" ref="BG149:BG162" si="16">IF(N149="zákl. prenesená",J149,0)</f>
        <v>0</v>
      </c>
      <c r="BH149" s="157">
        <f t="shared" ref="BH149:BH162" si="17">IF(N149="zníž. prenesená",J149,0)</f>
        <v>0</v>
      </c>
      <c r="BI149" s="157">
        <f t="shared" ref="BI149:BI162" si="18">IF(N149="nulová",J149,0)</f>
        <v>0</v>
      </c>
      <c r="BJ149" s="14" t="s">
        <v>182</v>
      </c>
      <c r="BK149" s="157">
        <f t="shared" ref="BK149:BK162" si="19">ROUND(I149*H149,2)</f>
        <v>148.80000000000001</v>
      </c>
      <c r="BL149" s="14" t="s">
        <v>205</v>
      </c>
      <c r="BM149" s="156" t="s">
        <v>247</v>
      </c>
    </row>
    <row r="150" spans="1:65" s="2" customFormat="1" ht="24.15" customHeight="1">
      <c r="A150" s="26"/>
      <c r="B150" s="144"/>
      <c r="C150" s="145" t="s">
        <v>7</v>
      </c>
      <c r="D150" s="145" t="s">
        <v>177</v>
      </c>
      <c r="E150" s="146" t="s">
        <v>676</v>
      </c>
      <c r="F150" s="147" t="s">
        <v>677</v>
      </c>
      <c r="G150" s="148" t="s">
        <v>314</v>
      </c>
      <c r="H150" s="149">
        <v>28</v>
      </c>
      <c r="I150" s="150">
        <v>11.7</v>
      </c>
      <c r="J150" s="150">
        <f t="shared" si="10"/>
        <v>327.60000000000002</v>
      </c>
      <c r="K150" s="151"/>
      <c r="L150" s="27"/>
      <c r="M150" s="152" t="s">
        <v>1</v>
      </c>
      <c r="N150" s="153" t="s">
        <v>35</v>
      </c>
      <c r="O150" s="154">
        <v>0.61724000000000001</v>
      </c>
      <c r="P150" s="154">
        <f t="shared" si="11"/>
        <v>17.282720000000001</v>
      </c>
      <c r="Q150" s="154">
        <v>1.7671200000000001E-3</v>
      </c>
      <c r="R150" s="154">
        <f t="shared" si="12"/>
        <v>4.947936E-2</v>
      </c>
      <c r="S150" s="154">
        <v>0</v>
      </c>
      <c r="T150" s="155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205</v>
      </c>
      <c r="AT150" s="156" t="s">
        <v>177</v>
      </c>
      <c r="AU150" s="156" t="s">
        <v>182</v>
      </c>
      <c r="AY150" s="14" t="s">
        <v>175</v>
      </c>
      <c r="BE150" s="157">
        <f t="shared" si="14"/>
        <v>0</v>
      </c>
      <c r="BF150" s="157">
        <f t="shared" si="15"/>
        <v>327.60000000000002</v>
      </c>
      <c r="BG150" s="157">
        <f t="shared" si="16"/>
        <v>0</v>
      </c>
      <c r="BH150" s="157">
        <f t="shared" si="17"/>
        <v>0</v>
      </c>
      <c r="BI150" s="157">
        <f t="shared" si="18"/>
        <v>0</v>
      </c>
      <c r="BJ150" s="14" t="s">
        <v>182</v>
      </c>
      <c r="BK150" s="157">
        <f t="shared" si="19"/>
        <v>327.60000000000002</v>
      </c>
      <c r="BL150" s="14" t="s">
        <v>205</v>
      </c>
      <c r="BM150" s="156" t="s">
        <v>250</v>
      </c>
    </row>
    <row r="151" spans="1:65" s="2" customFormat="1" ht="16.5" customHeight="1">
      <c r="A151" s="26"/>
      <c r="B151" s="144"/>
      <c r="C151" s="145" t="s">
        <v>251</v>
      </c>
      <c r="D151" s="145" t="s">
        <v>177</v>
      </c>
      <c r="E151" s="146" t="s">
        <v>678</v>
      </c>
      <c r="F151" s="147" t="s">
        <v>679</v>
      </c>
      <c r="G151" s="148" t="s">
        <v>314</v>
      </c>
      <c r="H151" s="149">
        <v>15</v>
      </c>
      <c r="I151" s="150">
        <v>4.97</v>
      </c>
      <c r="J151" s="150">
        <f t="shared" si="10"/>
        <v>74.55</v>
      </c>
      <c r="K151" s="151"/>
      <c r="L151" s="27"/>
      <c r="M151" s="152" t="s">
        <v>1</v>
      </c>
      <c r="N151" s="153" t="s">
        <v>35</v>
      </c>
      <c r="O151" s="154">
        <v>0.30558000000000002</v>
      </c>
      <c r="P151" s="154">
        <f t="shared" si="11"/>
        <v>4.5837000000000003</v>
      </c>
      <c r="Q151" s="154">
        <v>4.8232E-4</v>
      </c>
      <c r="R151" s="154">
        <f t="shared" si="12"/>
        <v>7.2348000000000004E-3</v>
      </c>
      <c r="S151" s="154">
        <v>0</v>
      </c>
      <c r="T151" s="155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205</v>
      </c>
      <c r="AT151" s="156" t="s">
        <v>177</v>
      </c>
      <c r="AU151" s="156" t="s">
        <v>182</v>
      </c>
      <c r="AY151" s="14" t="s">
        <v>175</v>
      </c>
      <c r="BE151" s="157">
        <f t="shared" si="14"/>
        <v>0</v>
      </c>
      <c r="BF151" s="157">
        <f t="shared" si="15"/>
        <v>74.55</v>
      </c>
      <c r="BG151" s="157">
        <f t="shared" si="16"/>
        <v>0</v>
      </c>
      <c r="BH151" s="157">
        <f t="shared" si="17"/>
        <v>0</v>
      </c>
      <c r="BI151" s="157">
        <f t="shared" si="18"/>
        <v>0</v>
      </c>
      <c r="BJ151" s="14" t="s">
        <v>182</v>
      </c>
      <c r="BK151" s="157">
        <f t="shared" si="19"/>
        <v>74.55</v>
      </c>
      <c r="BL151" s="14" t="s">
        <v>205</v>
      </c>
      <c r="BM151" s="156" t="s">
        <v>255</v>
      </c>
    </row>
    <row r="152" spans="1:65" s="2" customFormat="1" ht="16.5" customHeight="1">
      <c r="A152" s="26"/>
      <c r="B152" s="144"/>
      <c r="C152" s="145" t="s">
        <v>217</v>
      </c>
      <c r="D152" s="145" t="s">
        <v>177</v>
      </c>
      <c r="E152" s="146" t="s">
        <v>680</v>
      </c>
      <c r="F152" s="147" t="s">
        <v>681</v>
      </c>
      <c r="G152" s="148" t="s">
        <v>314</v>
      </c>
      <c r="H152" s="149">
        <v>21</v>
      </c>
      <c r="I152" s="150">
        <v>5.65</v>
      </c>
      <c r="J152" s="150">
        <f t="shared" si="10"/>
        <v>118.65</v>
      </c>
      <c r="K152" s="151"/>
      <c r="L152" s="27"/>
      <c r="M152" s="152" t="s">
        <v>1</v>
      </c>
      <c r="N152" s="153" t="s">
        <v>35</v>
      </c>
      <c r="O152" s="154">
        <v>0.34244000000000002</v>
      </c>
      <c r="P152" s="154">
        <f t="shared" si="11"/>
        <v>7.1912400000000005</v>
      </c>
      <c r="Q152" s="154">
        <v>6.4698000000000002E-4</v>
      </c>
      <c r="R152" s="154">
        <f t="shared" si="12"/>
        <v>1.3586580000000001E-2</v>
      </c>
      <c r="S152" s="154">
        <v>0</v>
      </c>
      <c r="T152" s="155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205</v>
      </c>
      <c r="AT152" s="156" t="s">
        <v>177</v>
      </c>
      <c r="AU152" s="156" t="s">
        <v>182</v>
      </c>
      <c r="AY152" s="14" t="s">
        <v>175</v>
      </c>
      <c r="BE152" s="157">
        <f t="shared" si="14"/>
        <v>0</v>
      </c>
      <c r="BF152" s="157">
        <f t="shared" si="15"/>
        <v>118.65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4" t="s">
        <v>182</v>
      </c>
      <c r="BK152" s="157">
        <f t="shared" si="19"/>
        <v>118.65</v>
      </c>
      <c r="BL152" s="14" t="s">
        <v>205</v>
      </c>
      <c r="BM152" s="156" t="s">
        <v>258</v>
      </c>
    </row>
    <row r="153" spans="1:65" s="2" customFormat="1" ht="21.75" customHeight="1">
      <c r="A153" s="26"/>
      <c r="B153" s="144"/>
      <c r="C153" s="145" t="s">
        <v>259</v>
      </c>
      <c r="D153" s="145" t="s">
        <v>177</v>
      </c>
      <c r="E153" s="146" t="s">
        <v>682</v>
      </c>
      <c r="F153" s="147" t="s">
        <v>683</v>
      </c>
      <c r="G153" s="148" t="s">
        <v>513</v>
      </c>
      <c r="H153" s="149">
        <v>3</v>
      </c>
      <c r="I153" s="150">
        <v>1.65</v>
      </c>
      <c r="J153" s="150">
        <f t="shared" si="10"/>
        <v>4.95</v>
      </c>
      <c r="K153" s="151"/>
      <c r="L153" s="27"/>
      <c r="M153" s="152" t="s">
        <v>1</v>
      </c>
      <c r="N153" s="153" t="s">
        <v>35</v>
      </c>
      <c r="O153" s="154">
        <v>0.14899999999999999</v>
      </c>
      <c r="P153" s="154">
        <f t="shared" si="11"/>
        <v>0.44699999999999995</v>
      </c>
      <c r="Q153" s="154">
        <v>0</v>
      </c>
      <c r="R153" s="154">
        <f t="shared" si="12"/>
        <v>0</v>
      </c>
      <c r="S153" s="154">
        <v>0</v>
      </c>
      <c r="T153" s="155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205</v>
      </c>
      <c r="AT153" s="156" t="s">
        <v>177</v>
      </c>
      <c r="AU153" s="156" t="s">
        <v>182</v>
      </c>
      <c r="AY153" s="14" t="s">
        <v>175</v>
      </c>
      <c r="BE153" s="157">
        <f t="shared" si="14"/>
        <v>0</v>
      </c>
      <c r="BF153" s="157">
        <f t="shared" si="15"/>
        <v>4.95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4" t="s">
        <v>182</v>
      </c>
      <c r="BK153" s="157">
        <f t="shared" si="19"/>
        <v>4.95</v>
      </c>
      <c r="BL153" s="14" t="s">
        <v>205</v>
      </c>
      <c r="BM153" s="156" t="s">
        <v>262</v>
      </c>
    </row>
    <row r="154" spans="1:65" s="2" customFormat="1" ht="21.75" customHeight="1">
      <c r="A154" s="26"/>
      <c r="B154" s="144"/>
      <c r="C154" s="145" t="s">
        <v>220</v>
      </c>
      <c r="D154" s="145" t="s">
        <v>177</v>
      </c>
      <c r="E154" s="146" t="s">
        <v>684</v>
      </c>
      <c r="F154" s="147" t="s">
        <v>685</v>
      </c>
      <c r="G154" s="148" t="s">
        <v>513</v>
      </c>
      <c r="H154" s="149">
        <v>3</v>
      </c>
      <c r="I154" s="150">
        <v>1.83</v>
      </c>
      <c r="J154" s="150">
        <f t="shared" si="10"/>
        <v>5.49</v>
      </c>
      <c r="K154" s="151"/>
      <c r="L154" s="27"/>
      <c r="M154" s="152" t="s">
        <v>1</v>
      </c>
      <c r="N154" s="153" t="s">
        <v>35</v>
      </c>
      <c r="O154" s="154">
        <v>0.16500000000000001</v>
      </c>
      <c r="P154" s="154">
        <f t="shared" si="11"/>
        <v>0.495</v>
      </c>
      <c r="Q154" s="154">
        <v>0</v>
      </c>
      <c r="R154" s="154">
        <f t="shared" si="12"/>
        <v>0</v>
      </c>
      <c r="S154" s="154">
        <v>0</v>
      </c>
      <c r="T154" s="155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205</v>
      </c>
      <c r="AT154" s="156" t="s">
        <v>177</v>
      </c>
      <c r="AU154" s="156" t="s">
        <v>182</v>
      </c>
      <c r="AY154" s="14" t="s">
        <v>175</v>
      </c>
      <c r="BE154" s="157">
        <f t="shared" si="14"/>
        <v>0</v>
      </c>
      <c r="BF154" s="157">
        <f t="shared" si="15"/>
        <v>5.49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4" t="s">
        <v>182</v>
      </c>
      <c r="BK154" s="157">
        <f t="shared" si="19"/>
        <v>5.49</v>
      </c>
      <c r="BL154" s="14" t="s">
        <v>205</v>
      </c>
      <c r="BM154" s="156" t="s">
        <v>265</v>
      </c>
    </row>
    <row r="155" spans="1:65" s="2" customFormat="1" ht="21.75" customHeight="1">
      <c r="A155" s="26"/>
      <c r="B155" s="144"/>
      <c r="C155" s="145" t="s">
        <v>267</v>
      </c>
      <c r="D155" s="145" t="s">
        <v>177</v>
      </c>
      <c r="E155" s="146" t="s">
        <v>686</v>
      </c>
      <c r="F155" s="147" t="s">
        <v>687</v>
      </c>
      <c r="G155" s="148" t="s">
        <v>513</v>
      </c>
      <c r="H155" s="149">
        <v>3</v>
      </c>
      <c r="I155" s="150">
        <v>2.21</v>
      </c>
      <c r="J155" s="150">
        <f t="shared" si="10"/>
        <v>6.63</v>
      </c>
      <c r="K155" s="151"/>
      <c r="L155" s="27"/>
      <c r="M155" s="152" t="s">
        <v>1</v>
      </c>
      <c r="N155" s="153" t="s">
        <v>35</v>
      </c>
      <c r="O155" s="154">
        <v>0.19900000000000001</v>
      </c>
      <c r="P155" s="154">
        <f t="shared" si="11"/>
        <v>0.59699999999999998</v>
      </c>
      <c r="Q155" s="154">
        <v>0</v>
      </c>
      <c r="R155" s="154">
        <f t="shared" si="12"/>
        <v>0</v>
      </c>
      <c r="S155" s="154">
        <v>0</v>
      </c>
      <c r="T155" s="155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205</v>
      </c>
      <c r="AT155" s="156" t="s">
        <v>177</v>
      </c>
      <c r="AU155" s="156" t="s">
        <v>182</v>
      </c>
      <c r="AY155" s="14" t="s">
        <v>175</v>
      </c>
      <c r="BE155" s="157">
        <f t="shared" si="14"/>
        <v>0</v>
      </c>
      <c r="BF155" s="157">
        <f t="shared" si="15"/>
        <v>6.63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4" t="s">
        <v>182</v>
      </c>
      <c r="BK155" s="157">
        <f t="shared" si="19"/>
        <v>6.63</v>
      </c>
      <c r="BL155" s="14" t="s">
        <v>205</v>
      </c>
      <c r="BM155" s="156" t="s">
        <v>270</v>
      </c>
    </row>
    <row r="156" spans="1:65" s="2" customFormat="1" ht="21.75" customHeight="1">
      <c r="A156" s="26"/>
      <c r="B156" s="144"/>
      <c r="C156" s="145" t="s">
        <v>224</v>
      </c>
      <c r="D156" s="145" t="s">
        <v>177</v>
      </c>
      <c r="E156" s="146" t="s">
        <v>688</v>
      </c>
      <c r="F156" s="147" t="s">
        <v>689</v>
      </c>
      <c r="G156" s="148" t="s">
        <v>513</v>
      </c>
      <c r="H156" s="149">
        <v>3</v>
      </c>
      <c r="I156" s="150">
        <v>2.71</v>
      </c>
      <c r="J156" s="150">
        <f t="shared" si="10"/>
        <v>8.1300000000000008</v>
      </c>
      <c r="K156" s="151"/>
      <c r="L156" s="27"/>
      <c r="M156" s="152" t="s">
        <v>1</v>
      </c>
      <c r="N156" s="153" t="s">
        <v>35</v>
      </c>
      <c r="O156" s="154">
        <v>0.24399999999999999</v>
      </c>
      <c r="P156" s="154">
        <f t="shared" si="11"/>
        <v>0.73199999999999998</v>
      </c>
      <c r="Q156" s="154">
        <v>0</v>
      </c>
      <c r="R156" s="154">
        <f t="shared" si="12"/>
        <v>0</v>
      </c>
      <c r="S156" s="154">
        <v>0</v>
      </c>
      <c r="T156" s="155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205</v>
      </c>
      <c r="AT156" s="156" t="s">
        <v>177</v>
      </c>
      <c r="AU156" s="156" t="s">
        <v>182</v>
      </c>
      <c r="AY156" s="14" t="s">
        <v>175</v>
      </c>
      <c r="BE156" s="157">
        <f t="shared" si="14"/>
        <v>0</v>
      </c>
      <c r="BF156" s="157">
        <f t="shared" si="15"/>
        <v>8.1300000000000008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4" t="s">
        <v>182</v>
      </c>
      <c r="BK156" s="157">
        <f t="shared" si="19"/>
        <v>8.1300000000000008</v>
      </c>
      <c r="BL156" s="14" t="s">
        <v>205</v>
      </c>
      <c r="BM156" s="156" t="s">
        <v>273</v>
      </c>
    </row>
    <row r="157" spans="1:65" s="2" customFormat="1" ht="16.5" customHeight="1">
      <c r="A157" s="26"/>
      <c r="B157" s="144"/>
      <c r="C157" s="145" t="s">
        <v>274</v>
      </c>
      <c r="D157" s="145" t="s">
        <v>177</v>
      </c>
      <c r="E157" s="146" t="s">
        <v>690</v>
      </c>
      <c r="F157" s="147" t="s">
        <v>691</v>
      </c>
      <c r="G157" s="148" t="s">
        <v>513</v>
      </c>
      <c r="H157" s="149">
        <v>3</v>
      </c>
      <c r="I157" s="150">
        <v>5.19</v>
      </c>
      <c r="J157" s="150">
        <f t="shared" si="10"/>
        <v>15.57</v>
      </c>
      <c r="K157" s="151"/>
      <c r="L157" s="27"/>
      <c r="M157" s="152" t="s">
        <v>1</v>
      </c>
      <c r="N157" s="153" t="s">
        <v>35</v>
      </c>
      <c r="O157" s="154">
        <v>0</v>
      </c>
      <c r="P157" s="154">
        <f t="shared" si="11"/>
        <v>0</v>
      </c>
      <c r="Q157" s="154">
        <v>0</v>
      </c>
      <c r="R157" s="154">
        <f t="shared" si="12"/>
        <v>0</v>
      </c>
      <c r="S157" s="154">
        <v>0</v>
      </c>
      <c r="T157" s="155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205</v>
      </c>
      <c r="AT157" s="156" t="s">
        <v>177</v>
      </c>
      <c r="AU157" s="156" t="s">
        <v>182</v>
      </c>
      <c r="AY157" s="14" t="s">
        <v>175</v>
      </c>
      <c r="BE157" s="157">
        <f t="shared" si="14"/>
        <v>0</v>
      </c>
      <c r="BF157" s="157">
        <f t="shared" si="15"/>
        <v>15.57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4" t="s">
        <v>182</v>
      </c>
      <c r="BK157" s="157">
        <f t="shared" si="19"/>
        <v>15.57</v>
      </c>
      <c r="BL157" s="14" t="s">
        <v>205</v>
      </c>
      <c r="BM157" s="156" t="s">
        <v>277</v>
      </c>
    </row>
    <row r="158" spans="1:65" s="2" customFormat="1" ht="16.5" customHeight="1">
      <c r="A158" s="26"/>
      <c r="B158" s="144"/>
      <c r="C158" s="145" t="s">
        <v>227</v>
      </c>
      <c r="D158" s="145" t="s">
        <v>177</v>
      </c>
      <c r="E158" s="146" t="s">
        <v>692</v>
      </c>
      <c r="F158" s="147" t="s">
        <v>693</v>
      </c>
      <c r="G158" s="148" t="s">
        <v>513</v>
      </c>
      <c r="H158" s="149">
        <v>3</v>
      </c>
      <c r="I158" s="150">
        <v>9.51</v>
      </c>
      <c r="J158" s="150">
        <f t="shared" si="10"/>
        <v>28.53</v>
      </c>
      <c r="K158" s="151"/>
      <c r="L158" s="27"/>
      <c r="M158" s="152" t="s">
        <v>1</v>
      </c>
      <c r="N158" s="153" t="s">
        <v>35</v>
      </c>
      <c r="O158" s="154">
        <v>0</v>
      </c>
      <c r="P158" s="154">
        <f t="shared" si="11"/>
        <v>0</v>
      </c>
      <c r="Q158" s="154">
        <v>0</v>
      </c>
      <c r="R158" s="154">
        <f t="shared" si="12"/>
        <v>0</v>
      </c>
      <c r="S158" s="154">
        <v>0</v>
      </c>
      <c r="T158" s="15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205</v>
      </c>
      <c r="AT158" s="156" t="s">
        <v>177</v>
      </c>
      <c r="AU158" s="156" t="s">
        <v>182</v>
      </c>
      <c r="AY158" s="14" t="s">
        <v>175</v>
      </c>
      <c r="BE158" s="157">
        <f t="shared" si="14"/>
        <v>0</v>
      </c>
      <c r="BF158" s="157">
        <f t="shared" si="15"/>
        <v>28.53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4" t="s">
        <v>182</v>
      </c>
      <c r="BK158" s="157">
        <f t="shared" si="19"/>
        <v>28.53</v>
      </c>
      <c r="BL158" s="14" t="s">
        <v>205</v>
      </c>
      <c r="BM158" s="156" t="s">
        <v>280</v>
      </c>
    </row>
    <row r="159" spans="1:65" s="2" customFormat="1" ht="16.5" customHeight="1">
      <c r="A159" s="26"/>
      <c r="B159" s="144"/>
      <c r="C159" s="145" t="s">
        <v>281</v>
      </c>
      <c r="D159" s="145" t="s">
        <v>177</v>
      </c>
      <c r="E159" s="146" t="s">
        <v>694</v>
      </c>
      <c r="F159" s="147" t="s">
        <v>695</v>
      </c>
      <c r="G159" s="148" t="s">
        <v>513</v>
      </c>
      <c r="H159" s="149">
        <v>3</v>
      </c>
      <c r="I159" s="150">
        <v>3.72</v>
      </c>
      <c r="J159" s="150">
        <f t="shared" si="10"/>
        <v>11.16</v>
      </c>
      <c r="K159" s="151"/>
      <c r="L159" s="27"/>
      <c r="M159" s="152" t="s">
        <v>1</v>
      </c>
      <c r="N159" s="153" t="s">
        <v>35</v>
      </c>
      <c r="O159" s="154">
        <v>0</v>
      </c>
      <c r="P159" s="154">
        <f t="shared" si="11"/>
        <v>0</v>
      </c>
      <c r="Q159" s="154">
        <v>0</v>
      </c>
      <c r="R159" s="154">
        <f t="shared" si="12"/>
        <v>0</v>
      </c>
      <c r="S159" s="154">
        <v>0</v>
      </c>
      <c r="T159" s="155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205</v>
      </c>
      <c r="AT159" s="156" t="s">
        <v>177</v>
      </c>
      <c r="AU159" s="156" t="s">
        <v>182</v>
      </c>
      <c r="AY159" s="14" t="s">
        <v>175</v>
      </c>
      <c r="BE159" s="157">
        <f t="shared" si="14"/>
        <v>0</v>
      </c>
      <c r="BF159" s="157">
        <f t="shared" si="15"/>
        <v>11.16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4" t="s">
        <v>182</v>
      </c>
      <c r="BK159" s="157">
        <f t="shared" si="19"/>
        <v>11.16</v>
      </c>
      <c r="BL159" s="14" t="s">
        <v>205</v>
      </c>
      <c r="BM159" s="156" t="s">
        <v>284</v>
      </c>
    </row>
    <row r="160" spans="1:65" s="2" customFormat="1" ht="16.5" customHeight="1">
      <c r="A160" s="26"/>
      <c r="B160" s="144"/>
      <c r="C160" s="145" t="s">
        <v>232</v>
      </c>
      <c r="D160" s="145" t="s">
        <v>177</v>
      </c>
      <c r="E160" s="146" t="s">
        <v>696</v>
      </c>
      <c r="F160" s="147" t="s">
        <v>697</v>
      </c>
      <c r="G160" s="148" t="s">
        <v>513</v>
      </c>
      <c r="H160" s="149">
        <v>3</v>
      </c>
      <c r="I160" s="150">
        <v>5.87</v>
      </c>
      <c r="J160" s="150">
        <f t="shared" si="10"/>
        <v>17.61</v>
      </c>
      <c r="K160" s="151"/>
      <c r="L160" s="27"/>
      <c r="M160" s="152" t="s">
        <v>1</v>
      </c>
      <c r="N160" s="153" t="s">
        <v>35</v>
      </c>
      <c r="O160" s="154">
        <v>0.11672</v>
      </c>
      <c r="P160" s="154">
        <f t="shared" si="11"/>
        <v>0.35016000000000003</v>
      </c>
      <c r="Q160" s="154">
        <v>3.2400000000000001E-4</v>
      </c>
      <c r="R160" s="154">
        <f t="shared" si="12"/>
        <v>9.7199999999999999E-4</v>
      </c>
      <c r="S160" s="154">
        <v>0</v>
      </c>
      <c r="T160" s="155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205</v>
      </c>
      <c r="AT160" s="156" t="s">
        <v>177</v>
      </c>
      <c r="AU160" s="156" t="s">
        <v>182</v>
      </c>
      <c r="AY160" s="14" t="s">
        <v>175</v>
      </c>
      <c r="BE160" s="157">
        <f t="shared" si="14"/>
        <v>0</v>
      </c>
      <c r="BF160" s="157">
        <f t="shared" si="15"/>
        <v>17.61</v>
      </c>
      <c r="BG160" s="157">
        <f t="shared" si="16"/>
        <v>0</v>
      </c>
      <c r="BH160" s="157">
        <f t="shared" si="17"/>
        <v>0</v>
      </c>
      <c r="BI160" s="157">
        <f t="shared" si="18"/>
        <v>0</v>
      </c>
      <c r="BJ160" s="14" t="s">
        <v>182</v>
      </c>
      <c r="BK160" s="157">
        <f t="shared" si="19"/>
        <v>17.61</v>
      </c>
      <c r="BL160" s="14" t="s">
        <v>205</v>
      </c>
      <c r="BM160" s="156" t="s">
        <v>288</v>
      </c>
    </row>
    <row r="161" spans="1:65" s="2" customFormat="1" ht="16.5" customHeight="1">
      <c r="A161" s="26"/>
      <c r="B161" s="144"/>
      <c r="C161" s="145" t="s">
        <v>290</v>
      </c>
      <c r="D161" s="145" t="s">
        <v>177</v>
      </c>
      <c r="E161" s="146" t="s">
        <v>698</v>
      </c>
      <c r="F161" s="147" t="s">
        <v>699</v>
      </c>
      <c r="G161" s="148" t="s">
        <v>314</v>
      </c>
      <c r="H161" s="149">
        <v>79</v>
      </c>
      <c r="I161" s="150">
        <v>0.51</v>
      </c>
      <c r="J161" s="150">
        <f t="shared" si="10"/>
        <v>40.29</v>
      </c>
      <c r="K161" s="151"/>
      <c r="L161" s="27"/>
      <c r="M161" s="152" t="s">
        <v>1</v>
      </c>
      <c r="N161" s="153" t="s">
        <v>35</v>
      </c>
      <c r="O161" s="154">
        <v>4.4999999999999998E-2</v>
      </c>
      <c r="P161" s="154">
        <f t="shared" si="11"/>
        <v>3.5549999999999997</v>
      </c>
      <c r="Q161" s="154">
        <v>0</v>
      </c>
      <c r="R161" s="154">
        <f t="shared" si="12"/>
        <v>0</v>
      </c>
      <c r="S161" s="154">
        <v>0</v>
      </c>
      <c r="T161" s="155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205</v>
      </c>
      <c r="AT161" s="156" t="s">
        <v>177</v>
      </c>
      <c r="AU161" s="156" t="s">
        <v>182</v>
      </c>
      <c r="AY161" s="14" t="s">
        <v>175</v>
      </c>
      <c r="BE161" s="157">
        <f t="shared" si="14"/>
        <v>0</v>
      </c>
      <c r="BF161" s="157">
        <f t="shared" si="15"/>
        <v>40.29</v>
      </c>
      <c r="BG161" s="157">
        <f t="shared" si="16"/>
        <v>0</v>
      </c>
      <c r="BH161" s="157">
        <f t="shared" si="17"/>
        <v>0</v>
      </c>
      <c r="BI161" s="157">
        <f t="shared" si="18"/>
        <v>0</v>
      </c>
      <c r="BJ161" s="14" t="s">
        <v>182</v>
      </c>
      <c r="BK161" s="157">
        <f t="shared" si="19"/>
        <v>40.29</v>
      </c>
      <c r="BL161" s="14" t="s">
        <v>205</v>
      </c>
      <c r="BM161" s="156" t="s">
        <v>293</v>
      </c>
    </row>
    <row r="162" spans="1:65" s="2" customFormat="1" ht="16.5" customHeight="1">
      <c r="A162" s="26"/>
      <c r="B162" s="144"/>
      <c r="C162" s="145" t="s">
        <v>235</v>
      </c>
      <c r="D162" s="145" t="s">
        <v>177</v>
      </c>
      <c r="E162" s="146" t="s">
        <v>700</v>
      </c>
      <c r="F162" s="147" t="s">
        <v>701</v>
      </c>
      <c r="G162" s="148" t="s">
        <v>702</v>
      </c>
      <c r="H162" s="149">
        <v>45</v>
      </c>
      <c r="I162" s="150">
        <v>7.2</v>
      </c>
      <c r="J162" s="150">
        <f t="shared" si="10"/>
        <v>324</v>
      </c>
      <c r="K162" s="151"/>
      <c r="L162" s="27"/>
      <c r="M162" s="152" t="s">
        <v>1</v>
      </c>
      <c r="N162" s="153" t="s">
        <v>35</v>
      </c>
      <c r="O162" s="154">
        <v>0</v>
      </c>
      <c r="P162" s="154">
        <f t="shared" si="11"/>
        <v>0</v>
      </c>
      <c r="Q162" s="154">
        <v>0</v>
      </c>
      <c r="R162" s="154">
        <f t="shared" si="12"/>
        <v>0</v>
      </c>
      <c r="S162" s="154">
        <v>0</v>
      </c>
      <c r="T162" s="155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205</v>
      </c>
      <c r="AT162" s="156" t="s">
        <v>177</v>
      </c>
      <c r="AU162" s="156" t="s">
        <v>182</v>
      </c>
      <c r="AY162" s="14" t="s">
        <v>175</v>
      </c>
      <c r="BE162" s="157">
        <f t="shared" si="14"/>
        <v>0</v>
      </c>
      <c r="BF162" s="157">
        <f t="shared" si="15"/>
        <v>324</v>
      </c>
      <c r="BG162" s="157">
        <f t="shared" si="16"/>
        <v>0</v>
      </c>
      <c r="BH162" s="157">
        <f t="shared" si="17"/>
        <v>0</v>
      </c>
      <c r="BI162" s="157">
        <f t="shared" si="18"/>
        <v>0</v>
      </c>
      <c r="BJ162" s="14" t="s">
        <v>182</v>
      </c>
      <c r="BK162" s="157">
        <f t="shared" si="19"/>
        <v>324</v>
      </c>
      <c r="BL162" s="14" t="s">
        <v>205</v>
      </c>
      <c r="BM162" s="156" t="s">
        <v>296</v>
      </c>
    </row>
    <row r="163" spans="1:65" s="12" customFormat="1" ht="20.85" customHeight="1">
      <c r="B163" s="132"/>
      <c r="D163" s="133" t="s">
        <v>68</v>
      </c>
      <c r="E163" s="142" t="s">
        <v>703</v>
      </c>
      <c r="F163" s="142" t="s">
        <v>704</v>
      </c>
      <c r="J163" s="143">
        <f>BK163</f>
        <v>1944.8299999999997</v>
      </c>
      <c r="L163" s="132"/>
      <c r="M163" s="136"/>
      <c r="N163" s="137"/>
      <c r="O163" s="137"/>
      <c r="P163" s="138">
        <f>SUM(P164:P181)</f>
        <v>86.271727599999991</v>
      </c>
      <c r="Q163" s="137"/>
      <c r="R163" s="138">
        <f>SUM(R164:R181)</f>
        <v>0.10714184760000002</v>
      </c>
      <c r="S163" s="137"/>
      <c r="T163" s="139">
        <f>SUM(T164:T181)</f>
        <v>0</v>
      </c>
      <c r="AR163" s="133" t="s">
        <v>182</v>
      </c>
      <c r="AT163" s="140" t="s">
        <v>68</v>
      </c>
      <c r="AU163" s="140" t="s">
        <v>182</v>
      </c>
      <c r="AY163" s="133" t="s">
        <v>175</v>
      </c>
      <c r="BK163" s="141">
        <f>SUM(BK164:BK181)</f>
        <v>1944.8299999999997</v>
      </c>
    </row>
    <row r="164" spans="1:65" s="2" customFormat="1" ht="24.15" customHeight="1">
      <c r="A164" s="26"/>
      <c r="B164" s="144"/>
      <c r="C164" s="145" t="s">
        <v>297</v>
      </c>
      <c r="D164" s="145" t="s">
        <v>177</v>
      </c>
      <c r="E164" s="146" t="s">
        <v>705</v>
      </c>
      <c r="F164" s="147" t="s">
        <v>706</v>
      </c>
      <c r="G164" s="148" t="s">
        <v>314</v>
      </c>
      <c r="H164" s="149">
        <v>36</v>
      </c>
      <c r="I164" s="150">
        <v>1.46</v>
      </c>
      <c r="J164" s="150">
        <f t="shared" ref="J164:J181" si="20">ROUND(I164*H164,2)</f>
        <v>52.56</v>
      </c>
      <c r="K164" s="151"/>
      <c r="L164" s="27"/>
      <c r="M164" s="152" t="s">
        <v>1</v>
      </c>
      <c r="N164" s="153" t="s">
        <v>35</v>
      </c>
      <c r="O164" s="154">
        <v>0.11602999999999999</v>
      </c>
      <c r="P164" s="154">
        <f t="shared" ref="P164:P181" si="21">O164*H164</f>
        <v>4.1770800000000001</v>
      </c>
      <c r="Q164" s="154">
        <v>3.0000000000000001E-5</v>
      </c>
      <c r="R164" s="154">
        <f t="shared" ref="R164:R181" si="22">Q164*H164</f>
        <v>1.08E-3</v>
      </c>
      <c r="S164" s="154">
        <v>0</v>
      </c>
      <c r="T164" s="155">
        <f t="shared" ref="T164:T181" si="23"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205</v>
      </c>
      <c r="AT164" s="156" t="s">
        <v>177</v>
      </c>
      <c r="AU164" s="156" t="s">
        <v>185</v>
      </c>
      <c r="AY164" s="14" t="s">
        <v>175</v>
      </c>
      <c r="BE164" s="157">
        <f t="shared" ref="BE164:BE181" si="24">IF(N164="základná",J164,0)</f>
        <v>0</v>
      </c>
      <c r="BF164" s="157">
        <f t="shared" ref="BF164:BF181" si="25">IF(N164="znížená",J164,0)</f>
        <v>52.56</v>
      </c>
      <c r="BG164" s="157">
        <f t="shared" ref="BG164:BG181" si="26">IF(N164="zákl. prenesená",J164,0)</f>
        <v>0</v>
      </c>
      <c r="BH164" s="157">
        <f t="shared" ref="BH164:BH181" si="27">IF(N164="zníž. prenesená",J164,0)</f>
        <v>0</v>
      </c>
      <c r="BI164" s="157">
        <f t="shared" ref="BI164:BI181" si="28">IF(N164="nulová",J164,0)</f>
        <v>0</v>
      </c>
      <c r="BJ164" s="14" t="s">
        <v>182</v>
      </c>
      <c r="BK164" s="157">
        <f t="shared" ref="BK164:BK181" si="29">ROUND(I164*H164,2)</f>
        <v>52.56</v>
      </c>
      <c r="BL164" s="14" t="s">
        <v>205</v>
      </c>
      <c r="BM164" s="156" t="s">
        <v>300</v>
      </c>
    </row>
    <row r="165" spans="1:65" s="2" customFormat="1" ht="24.15" customHeight="1">
      <c r="A165" s="26"/>
      <c r="B165" s="144"/>
      <c r="C165" s="158" t="s">
        <v>239</v>
      </c>
      <c r="D165" s="158" t="s">
        <v>285</v>
      </c>
      <c r="E165" s="159" t="s">
        <v>707</v>
      </c>
      <c r="F165" s="160" t="s">
        <v>708</v>
      </c>
      <c r="G165" s="161" t="s">
        <v>314</v>
      </c>
      <c r="H165" s="162">
        <v>36</v>
      </c>
      <c r="I165" s="163">
        <v>0.16</v>
      </c>
      <c r="J165" s="163">
        <f t="shared" si="20"/>
        <v>5.76</v>
      </c>
      <c r="K165" s="164"/>
      <c r="L165" s="165"/>
      <c r="M165" s="166" t="s">
        <v>1</v>
      </c>
      <c r="N165" s="167" t="s">
        <v>35</v>
      </c>
      <c r="O165" s="154">
        <v>0</v>
      </c>
      <c r="P165" s="154">
        <f t="shared" si="21"/>
        <v>0</v>
      </c>
      <c r="Q165" s="154">
        <v>1.3999999999999999E-4</v>
      </c>
      <c r="R165" s="154">
        <f t="shared" si="22"/>
        <v>5.0399999999999993E-3</v>
      </c>
      <c r="S165" s="154">
        <v>0</v>
      </c>
      <c r="T165" s="155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235</v>
      </c>
      <c r="AT165" s="156" t="s">
        <v>285</v>
      </c>
      <c r="AU165" s="156" t="s">
        <v>185</v>
      </c>
      <c r="AY165" s="14" t="s">
        <v>175</v>
      </c>
      <c r="BE165" s="157">
        <f t="shared" si="24"/>
        <v>0</v>
      </c>
      <c r="BF165" s="157">
        <f t="shared" si="25"/>
        <v>5.76</v>
      </c>
      <c r="BG165" s="157">
        <f t="shared" si="26"/>
        <v>0</v>
      </c>
      <c r="BH165" s="157">
        <f t="shared" si="27"/>
        <v>0</v>
      </c>
      <c r="BI165" s="157">
        <f t="shared" si="28"/>
        <v>0</v>
      </c>
      <c r="BJ165" s="14" t="s">
        <v>182</v>
      </c>
      <c r="BK165" s="157">
        <f t="shared" si="29"/>
        <v>5.76</v>
      </c>
      <c r="BL165" s="14" t="s">
        <v>205</v>
      </c>
      <c r="BM165" s="156" t="s">
        <v>303</v>
      </c>
    </row>
    <row r="166" spans="1:65" s="2" customFormat="1" ht="24.15" customHeight="1">
      <c r="A166" s="26"/>
      <c r="B166" s="144"/>
      <c r="C166" s="145" t="s">
        <v>304</v>
      </c>
      <c r="D166" s="145" t="s">
        <v>177</v>
      </c>
      <c r="E166" s="146" t="s">
        <v>709</v>
      </c>
      <c r="F166" s="147" t="s">
        <v>710</v>
      </c>
      <c r="G166" s="148" t="s">
        <v>314</v>
      </c>
      <c r="H166" s="149">
        <v>97.38</v>
      </c>
      <c r="I166" s="150">
        <v>1.55</v>
      </c>
      <c r="J166" s="150">
        <f t="shared" si="20"/>
        <v>150.94</v>
      </c>
      <c r="K166" s="151"/>
      <c r="L166" s="27"/>
      <c r="M166" s="152" t="s">
        <v>1</v>
      </c>
      <c r="N166" s="153" t="s">
        <v>35</v>
      </c>
      <c r="O166" s="154">
        <v>0.12303</v>
      </c>
      <c r="P166" s="154">
        <f t="shared" si="21"/>
        <v>11.980661399999999</v>
      </c>
      <c r="Q166" s="154">
        <v>3.0000000000000001E-5</v>
      </c>
      <c r="R166" s="154">
        <f t="shared" si="22"/>
        <v>2.9213999999999998E-3</v>
      </c>
      <c r="S166" s="154">
        <v>0</v>
      </c>
      <c r="T166" s="155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205</v>
      </c>
      <c r="AT166" s="156" t="s">
        <v>177</v>
      </c>
      <c r="AU166" s="156" t="s">
        <v>185</v>
      </c>
      <c r="AY166" s="14" t="s">
        <v>175</v>
      </c>
      <c r="BE166" s="157">
        <f t="shared" si="24"/>
        <v>0</v>
      </c>
      <c r="BF166" s="157">
        <f t="shared" si="25"/>
        <v>150.94</v>
      </c>
      <c r="BG166" s="157">
        <f t="shared" si="26"/>
        <v>0</v>
      </c>
      <c r="BH166" s="157">
        <f t="shared" si="27"/>
        <v>0</v>
      </c>
      <c r="BI166" s="157">
        <f t="shared" si="28"/>
        <v>0</v>
      </c>
      <c r="BJ166" s="14" t="s">
        <v>182</v>
      </c>
      <c r="BK166" s="157">
        <f t="shared" si="29"/>
        <v>150.94</v>
      </c>
      <c r="BL166" s="14" t="s">
        <v>205</v>
      </c>
      <c r="BM166" s="156" t="s">
        <v>307</v>
      </c>
    </row>
    <row r="167" spans="1:65" s="2" customFormat="1" ht="24.15" customHeight="1">
      <c r="A167" s="26"/>
      <c r="B167" s="144"/>
      <c r="C167" s="158" t="s">
        <v>242</v>
      </c>
      <c r="D167" s="158" t="s">
        <v>285</v>
      </c>
      <c r="E167" s="159" t="s">
        <v>711</v>
      </c>
      <c r="F167" s="160" t="s">
        <v>712</v>
      </c>
      <c r="G167" s="161" t="s">
        <v>314</v>
      </c>
      <c r="H167" s="162">
        <v>97.38</v>
      </c>
      <c r="I167" s="163">
        <v>0.52</v>
      </c>
      <c r="J167" s="163">
        <f t="shared" si="20"/>
        <v>50.64</v>
      </c>
      <c r="K167" s="164"/>
      <c r="L167" s="165"/>
      <c r="M167" s="166" t="s">
        <v>1</v>
      </c>
      <c r="N167" s="167" t="s">
        <v>35</v>
      </c>
      <c r="O167" s="154">
        <v>0</v>
      </c>
      <c r="P167" s="154">
        <f t="shared" si="21"/>
        <v>0</v>
      </c>
      <c r="Q167" s="154">
        <v>1.8001643047853801E-4</v>
      </c>
      <c r="R167" s="154">
        <f t="shared" si="22"/>
        <v>1.7530000000000032E-2</v>
      </c>
      <c r="S167" s="154">
        <v>0</v>
      </c>
      <c r="T167" s="155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235</v>
      </c>
      <c r="AT167" s="156" t="s">
        <v>285</v>
      </c>
      <c r="AU167" s="156" t="s">
        <v>185</v>
      </c>
      <c r="AY167" s="14" t="s">
        <v>175</v>
      </c>
      <c r="BE167" s="157">
        <f t="shared" si="24"/>
        <v>0</v>
      </c>
      <c r="BF167" s="157">
        <f t="shared" si="25"/>
        <v>50.64</v>
      </c>
      <c r="BG167" s="157">
        <f t="shared" si="26"/>
        <v>0</v>
      </c>
      <c r="BH167" s="157">
        <f t="shared" si="27"/>
        <v>0</v>
      </c>
      <c r="BI167" s="157">
        <f t="shared" si="28"/>
        <v>0</v>
      </c>
      <c r="BJ167" s="14" t="s">
        <v>182</v>
      </c>
      <c r="BK167" s="157">
        <f t="shared" si="29"/>
        <v>50.64</v>
      </c>
      <c r="BL167" s="14" t="s">
        <v>205</v>
      </c>
      <c r="BM167" s="156" t="s">
        <v>310</v>
      </c>
    </row>
    <row r="168" spans="1:65" s="2" customFormat="1" ht="24.15" customHeight="1">
      <c r="A168" s="26"/>
      <c r="B168" s="144"/>
      <c r="C168" s="145" t="s">
        <v>311</v>
      </c>
      <c r="D168" s="145" t="s">
        <v>177</v>
      </c>
      <c r="E168" s="146" t="s">
        <v>713</v>
      </c>
      <c r="F168" s="147" t="s">
        <v>714</v>
      </c>
      <c r="G168" s="148" t="s">
        <v>314</v>
      </c>
      <c r="H168" s="149">
        <v>97.38</v>
      </c>
      <c r="I168" s="150">
        <v>4.9000000000000004</v>
      </c>
      <c r="J168" s="150">
        <f t="shared" si="20"/>
        <v>477.16</v>
      </c>
      <c r="K168" s="151"/>
      <c r="L168" s="27"/>
      <c r="M168" s="152" t="s">
        <v>1</v>
      </c>
      <c r="N168" s="153" t="s">
        <v>35</v>
      </c>
      <c r="O168" s="154">
        <v>0.31397000000000003</v>
      </c>
      <c r="P168" s="154">
        <f t="shared" si="21"/>
        <v>30.574398600000002</v>
      </c>
      <c r="Q168" s="154">
        <v>1.9349999999999999E-4</v>
      </c>
      <c r="R168" s="154">
        <f t="shared" si="22"/>
        <v>1.8843029999999997E-2</v>
      </c>
      <c r="S168" s="154">
        <v>0</v>
      </c>
      <c r="T168" s="155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205</v>
      </c>
      <c r="AT168" s="156" t="s">
        <v>177</v>
      </c>
      <c r="AU168" s="156" t="s">
        <v>185</v>
      </c>
      <c r="AY168" s="14" t="s">
        <v>175</v>
      </c>
      <c r="BE168" s="157">
        <f t="shared" si="24"/>
        <v>0</v>
      </c>
      <c r="BF168" s="157">
        <f t="shared" si="25"/>
        <v>477.16</v>
      </c>
      <c r="BG168" s="157">
        <f t="shared" si="26"/>
        <v>0</v>
      </c>
      <c r="BH168" s="157">
        <f t="shared" si="27"/>
        <v>0</v>
      </c>
      <c r="BI168" s="157">
        <f t="shared" si="28"/>
        <v>0</v>
      </c>
      <c r="BJ168" s="14" t="s">
        <v>182</v>
      </c>
      <c r="BK168" s="157">
        <f t="shared" si="29"/>
        <v>477.16</v>
      </c>
      <c r="BL168" s="14" t="s">
        <v>205</v>
      </c>
      <c r="BM168" s="156" t="s">
        <v>315</v>
      </c>
    </row>
    <row r="169" spans="1:65" s="2" customFormat="1" ht="24.15" customHeight="1">
      <c r="A169" s="26"/>
      <c r="B169" s="144"/>
      <c r="C169" s="145" t="s">
        <v>247</v>
      </c>
      <c r="D169" s="145" t="s">
        <v>177</v>
      </c>
      <c r="E169" s="146" t="s">
        <v>715</v>
      </c>
      <c r="F169" s="147" t="s">
        <v>716</v>
      </c>
      <c r="G169" s="148" t="s">
        <v>314</v>
      </c>
      <c r="H169" s="149">
        <v>36</v>
      </c>
      <c r="I169" s="150">
        <v>5.89</v>
      </c>
      <c r="J169" s="150">
        <f t="shared" si="20"/>
        <v>212.04</v>
      </c>
      <c r="K169" s="151"/>
      <c r="L169" s="27"/>
      <c r="M169" s="152" t="s">
        <v>1</v>
      </c>
      <c r="N169" s="153" t="s">
        <v>35</v>
      </c>
      <c r="O169" s="154">
        <v>0.36166999999999999</v>
      </c>
      <c r="P169" s="154">
        <f t="shared" si="21"/>
        <v>13.02012</v>
      </c>
      <c r="Q169" s="154">
        <v>3.1050000000000001E-4</v>
      </c>
      <c r="R169" s="154">
        <f t="shared" si="22"/>
        <v>1.1178E-2</v>
      </c>
      <c r="S169" s="154">
        <v>0</v>
      </c>
      <c r="T169" s="155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205</v>
      </c>
      <c r="AT169" s="156" t="s">
        <v>177</v>
      </c>
      <c r="AU169" s="156" t="s">
        <v>185</v>
      </c>
      <c r="AY169" s="14" t="s">
        <v>175</v>
      </c>
      <c r="BE169" s="157">
        <f t="shared" si="24"/>
        <v>0</v>
      </c>
      <c r="BF169" s="157">
        <f t="shared" si="25"/>
        <v>212.04</v>
      </c>
      <c r="BG169" s="157">
        <f t="shared" si="26"/>
        <v>0</v>
      </c>
      <c r="BH169" s="157">
        <f t="shared" si="27"/>
        <v>0</v>
      </c>
      <c r="BI169" s="157">
        <f t="shared" si="28"/>
        <v>0</v>
      </c>
      <c r="BJ169" s="14" t="s">
        <v>182</v>
      </c>
      <c r="BK169" s="157">
        <f t="shared" si="29"/>
        <v>212.04</v>
      </c>
      <c r="BL169" s="14" t="s">
        <v>205</v>
      </c>
      <c r="BM169" s="156" t="s">
        <v>318</v>
      </c>
    </row>
    <row r="170" spans="1:65" s="2" customFormat="1" ht="24.15" customHeight="1">
      <c r="A170" s="26"/>
      <c r="B170" s="144"/>
      <c r="C170" s="145" t="s">
        <v>319</v>
      </c>
      <c r="D170" s="145" t="s">
        <v>177</v>
      </c>
      <c r="E170" s="146" t="s">
        <v>717</v>
      </c>
      <c r="F170" s="147" t="s">
        <v>718</v>
      </c>
      <c r="G170" s="148" t="s">
        <v>719</v>
      </c>
      <c r="H170" s="149">
        <v>9</v>
      </c>
      <c r="I170" s="150">
        <v>7.63</v>
      </c>
      <c r="J170" s="150">
        <f t="shared" si="20"/>
        <v>68.67</v>
      </c>
      <c r="K170" s="151"/>
      <c r="L170" s="27"/>
      <c r="M170" s="152" t="s">
        <v>1</v>
      </c>
      <c r="N170" s="153" t="s">
        <v>35</v>
      </c>
      <c r="O170" s="154">
        <v>0.49436000000000002</v>
      </c>
      <c r="P170" s="154">
        <f t="shared" si="21"/>
        <v>4.4492400000000005</v>
      </c>
      <c r="Q170" s="154">
        <v>4.3703999999999998E-4</v>
      </c>
      <c r="R170" s="154">
        <f t="shared" si="22"/>
        <v>3.9333599999999995E-3</v>
      </c>
      <c r="S170" s="154">
        <v>0</v>
      </c>
      <c r="T170" s="155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205</v>
      </c>
      <c r="AT170" s="156" t="s">
        <v>177</v>
      </c>
      <c r="AU170" s="156" t="s">
        <v>185</v>
      </c>
      <c r="AY170" s="14" t="s">
        <v>175</v>
      </c>
      <c r="BE170" s="157">
        <f t="shared" si="24"/>
        <v>0</v>
      </c>
      <c r="BF170" s="157">
        <f t="shared" si="25"/>
        <v>68.67</v>
      </c>
      <c r="BG170" s="157">
        <f t="shared" si="26"/>
        <v>0</v>
      </c>
      <c r="BH170" s="157">
        <f t="shared" si="27"/>
        <v>0</v>
      </c>
      <c r="BI170" s="157">
        <f t="shared" si="28"/>
        <v>0</v>
      </c>
      <c r="BJ170" s="14" t="s">
        <v>182</v>
      </c>
      <c r="BK170" s="157">
        <f t="shared" si="29"/>
        <v>68.67</v>
      </c>
      <c r="BL170" s="14" t="s">
        <v>205</v>
      </c>
      <c r="BM170" s="156" t="s">
        <v>322</v>
      </c>
    </row>
    <row r="171" spans="1:65" s="2" customFormat="1" ht="24.15" customHeight="1">
      <c r="A171" s="26"/>
      <c r="B171" s="144"/>
      <c r="C171" s="145" t="s">
        <v>250</v>
      </c>
      <c r="D171" s="145" t="s">
        <v>177</v>
      </c>
      <c r="E171" s="146" t="s">
        <v>720</v>
      </c>
      <c r="F171" s="147" t="s">
        <v>721</v>
      </c>
      <c r="G171" s="148" t="s">
        <v>254</v>
      </c>
      <c r="H171" s="149">
        <v>12</v>
      </c>
      <c r="I171" s="150">
        <v>2.42</v>
      </c>
      <c r="J171" s="150">
        <f t="shared" si="20"/>
        <v>29.04</v>
      </c>
      <c r="K171" s="151"/>
      <c r="L171" s="27"/>
      <c r="M171" s="152" t="s">
        <v>1</v>
      </c>
      <c r="N171" s="153" t="s">
        <v>35</v>
      </c>
      <c r="O171" s="154">
        <v>0.20627000000000001</v>
      </c>
      <c r="P171" s="154">
        <f t="shared" si="21"/>
        <v>2.4752400000000003</v>
      </c>
      <c r="Q171" s="154">
        <v>4.566E-5</v>
      </c>
      <c r="R171" s="154">
        <f t="shared" si="22"/>
        <v>5.4792000000000003E-4</v>
      </c>
      <c r="S171" s="154">
        <v>0</v>
      </c>
      <c r="T171" s="155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205</v>
      </c>
      <c r="AT171" s="156" t="s">
        <v>177</v>
      </c>
      <c r="AU171" s="156" t="s">
        <v>185</v>
      </c>
      <c r="AY171" s="14" t="s">
        <v>175</v>
      </c>
      <c r="BE171" s="157">
        <f t="shared" si="24"/>
        <v>0</v>
      </c>
      <c r="BF171" s="157">
        <f t="shared" si="25"/>
        <v>29.04</v>
      </c>
      <c r="BG171" s="157">
        <f t="shared" si="26"/>
        <v>0</v>
      </c>
      <c r="BH171" s="157">
        <f t="shared" si="27"/>
        <v>0</v>
      </c>
      <c r="BI171" s="157">
        <f t="shared" si="28"/>
        <v>0</v>
      </c>
      <c r="BJ171" s="14" t="s">
        <v>182</v>
      </c>
      <c r="BK171" s="157">
        <f t="shared" si="29"/>
        <v>29.04</v>
      </c>
      <c r="BL171" s="14" t="s">
        <v>205</v>
      </c>
      <c r="BM171" s="156" t="s">
        <v>325</v>
      </c>
    </row>
    <row r="172" spans="1:65" s="2" customFormat="1" ht="24.15" customHeight="1">
      <c r="A172" s="26"/>
      <c r="B172" s="144"/>
      <c r="C172" s="158" t="s">
        <v>326</v>
      </c>
      <c r="D172" s="158" t="s">
        <v>285</v>
      </c>
      <c r="E172" s="159" t="s">
        <v>722</v>
      </c>
      <c r="F172" s="160" t="s">
        <v>723</v>
      </c>
      <c r="G172" s="161" t="s">
        <v>254</v>
      </c>
      <c r="H172" s="162">
        <v>12</v>
      </c>
      <c r="I172" s="163">
        <v>5.18</v>
      </c>
      <c r="J172" s="163">
        <f t="shared" si="20"/>
        <v>62.16</v>
      </c>
      <c r="K172" s="164"/>
      <c r="L172" s="165"/>
      <c r="M172" s="166" t="s">
        <v>1</v>
      </c>
      <c r="N172" s="167" t="s">
        <v>35</v>
      </c>
      <c r="O172" s="154">
        <v>0</v>
      </c>
      <c r="P172" s="154">
        <f t="shared" si="21"/>
        <v>0</v>
      </c>
      <c r="Q172" s="154">
        <v>1E-4</v>
      </c>
      <c r="R172" s="154">
        <f t="shared" si="22"/>
        <v>1.2000000000000001E-3</v>
      </c>
      <c r="S172" s="154">
        <v>0</v>
      </c>
      <c r="T172" s="155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235</v>
      </c>
      <c r="AT172" s="156" t="s">
        <v>285</v>
      </c>
      <c r="AU172" s="156" t="s">
        <v>185</v>
      </c>
      <c r="AY172" s="14" t="s">
        <v>175</v>
      </c>
      <c r="BE172" s="157">
        <f t="shared" si="24"/>
        <v>0</v>
      </c>
      <c r="BF172" s="157">
        <f t="shared" si="25"/>
        <v>62.16</v>
      </c>
      <c r="BG172" s="157">
        <f t="shared" si="26"/>
        <v>0</v>
      </c>
      <c r="BH172" s="157">
        <f t="shared" si="27"/>
        <v>0</v>
      </c>
      <c r="BI172" s="157">
        <f t="shared" si="28"/>
        <v>0</v>
      </c>
      <c r="BJ172" s="14" t="s">
        <v>182</v>
      </c>
      <c r="BK172" s="157">
        <f t="shared" si="29"/>
        <v>62.16</v>
      </c>
      <c r="BL172" s="14" t="s">
        <v>205</v>
      </c>
      <c r="BM172" s="156" t="s">
        <v>329</v>
      </c>
    </row>
    <row r="173" spans="1:65" s="2" customFormat="1" ht="24.15" customHeight="1">
      <c r="A173" s="26"/>
      <c r="B173" s="144"/>
      <c r="C173" s="145" t="s">
        <v>255</v>
      </c>
      <c r="D173" s="145" t="s">
        <v>177</v>
      </c>
      <c r="E173" s="146" t="s">
        <v>724</v>
      </c>
      <c r="F173" s="147" t="s">
        <v>725</v>
      </c>
      <c r="G173" s="148" t="s">
        <v>254</v>
      </c>
      <c r="H173" s="149">
        <v>5</v>
      </c>
      <c r="I173" s="150">
        <v>2.42</v>
      </c>
      <c r="J173" s="150">
        <f t="shared" si="20"/>
        <v>12.1</v>
      </c>
      <c r="K173" s="151"/>
      <c r="L173" s="27"/>
      <c r="M173" s="152" t="s">
        <v>1</v>
      </c>
      <c r="N173" s="153" t="s">
        <v>35</v>
      </c>
      <c r="O173" s="154">
        <v>0.20648</v>
      </c>
      <c r="P173" s="154">
        <f t="shared" si="21"/>
        <v>1.0324</v>
      </c>
      <c r="Q173" s="154">
        <v>4.566E-5</v>
      </c>
      <c r="R173" s="154">
        <f t="shared" si="22"/>
        <v>2.2829999999999999E-4</v>
      </c>
      <c r="S173" s="154">
        <v>0</v>
      </c>
      <c r="T173" s="155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205</v>
      </c>
      <c r="AT173" s="156" t="s">
        <v>177</v>
      </c>
      <c r="AU173" s="156" t="s">
        <v>185</v>
      </c>
      <c r="AY173" s="14" t="s">
        <v>175</v>
      </c>
      <c r="BE173" s="157">
        <f t="shared" si="24"/>
        <v>0</v>
      </c>
      <c r="BF173" s="157">
        <f t="shared" si="25"/>
        <v>12.1</v>
      </c>
      <c r="BG173" s="157">
        <f t="shared" si="26"/>
        <v>0</v>
      </c>
      <c r="BH173" s="157">
        <f t="shared" si="27"/>
        <v>0</v>
      </c>
      <c r="BI173" s="157">
        <f t="shared" si="28"/>
        <v>0</v>
      </c>
      <c r="BJ173" s="14" t="s">
        <v>182</v>
      </c>
      <c r="BK173" s="157">
        <f t="shared" si="29"/>
        <v>12.1</v>
      </c>
      <c r="BL173" s="14" t="s">
        <v>205</v>
      </c>
      <c r="BM173" s="156" t="s">
        <v>332</v>
      </c>
    </row>
    <row r="174" spans="1:65" s="2" customFormat="1" ht="24.15" customHeight="1">
      <c r="A174" s="26"/>
      <c r="B174" s="144"/>
      <c r="C174" s="158" t="s">
        <v>333</v>
      </c>
      <c r="D174" s="158" t="s">
        <v>285</v>
      </c>
      <c r="E174" s="159" t="s">
        <v>726</v>
      </c>
      <c r="F174" s="160" t="s">
        <v>727</v>
      </c>
      <c r="G174" s="161" t="s">
        <v>254</v>
      </c>
      <c r="H174" s="162">
        <v>5</v>
      </c>
      <c r="I174" s="163">
        <v>9.5</v>
      </c>
      <c r="J174" s="163">
        <f t="shared" si="20"/>
        <v>47.5</v>
      </c>
      <c r="K174" s="164"/>
      <c r="L174" s="165"/>
      <c r="M174" s="166" t="s">
        <v>1</v>
      </c>
      <c r="N174" s="167" t="s">
        <v>35</v>
      </c>
      <c r="O174" s="154">
        <v>0</v>
      </c>
      <c r="P174" s="154">
        <f t="shared" si="21"/>
        <v>0</v>
      </c>
      <c r="Q174" s="154">
        <v>4.6000000000000001E-4</v>
      </c>
      <c r="R174" s="154">
        <f t="shared" si="22"/>
        <v>2.3E-3</v>
      </c>
      <c r="S174" s="154">
        <v>0</v>
      </c>
      <c r="T174" s="155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6" t="s">
        <v>235</v>
      </c>
      <c r="AT174" s="156" t="s">
        <v>285</v>
      </c>
      <c r="AU174" s="156" t="s">
        <v>185</v>
      </c>
      <c r="AY174" s="14" t="s">
        <v>175</v>
      </c>
      <c r="BE174" s="157">
        <f t="shared" si="24"/>
        <v>0</v>
      </c>
      <c r="BF174" s="157">
        <f t="shared" si="25"/>
        <v>47.5</v>
      </c>
      <c r="BG174" s="157">
        <f t="shared" si="26"/>
        <v>0</v>
      </c>
      <c r="BH174" s="157">
        <f t="shared" si="27"/>
        <v>0</v>
      </c>
      <c r="BI174" s="157">
        <f t="shared" si="28"/>
        <v>0</v>
      </c>
      <c r="BJ174" s="14" t="s">
        <v>182</v>
      </c>
      <c r="BK174" s="157">
        <f t="shared" si="29"/>
        <v>47.5</v>
      </c>
      <c r="BL174" s="14" t="s">
        <v>205</v>
      </c>
      <c r="BM174" s="156" t="s">
        <v>336</v>
      </c>
    </row>
    <row r="175" spans="1:65" s="2" customFormat="1" ht="24.15" customHeight="1">
      <c r="A175" s="26"/>
      <c r="B175" s="144"/>
      <c r="C175" s="145" t="s">
        <v>258</v>
      </c>
      <c r="D175" s="145" t="s">
        <v>177</v>
      </c>
      <c r="E175" s="146" t="s">
        <v>728</v>
      </c>
      <c r="F175" s="147" t="s">
        <v>729</v>
      </c>
      <c r="G175" s="148" t="s">
        <v>254</v>
      </c>
      <c r="H175" s="149">
        <v>6</v>
      </c>
      <c r="I175" s="150">
        <v>7.56</v>
      </c>
      <c r="J175" s="150">
        <f t="shared" si="20"/>
        <v>45.36</v>
      </c>
      <c r="K175" s="151"/>
      <c r="L175" s="27"/>
      <c r="M175" s="152" t="s">
        <v>1</v>
      </c>
      <c r="N175" s="153" t="s">
        <v>35</v>
      </c>
      <c r="O175" s="154">
        <v>0.38125999999999999</v>
      </c>
      <c r="P175" s="154">
        <f t="shared" si="21"/>
        <v>2.28756</v>
      </c>
      <c r="Q175" s="154">
        <v>1.913E-3</v>
      </c>
      <c r="R175" s="154">
        <f t="shared" si="22"/>
        <v>1.1478E-2</v>
      </c>
      <c r="S175" s="154">
        <v>0</v>
      </c>
      <c r="T175" s="155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6" t="s">
        <v>205</v>
      </c>
      <c r="AT175" s="156" t="s">
        <v>177</v>
      </c>
      <c r="AU175" s="156" t="s">
        <v>185</v>
      </c>
      <c r="AY175" s="14" t="s">
        <v>175</v>
      </c>
      <c r="BE175" s="157">
        <f t="shared" si="24"/>
        <v>0</v>
      </c>
      <c r="BF175" s="157">
        <f t="shared" si="25"/>
        <v>45.36</v>
      </c>
      <c r="BG175" s="157">
        <f t="shared" si="26"/>
        <v>0</v>
      </c>
      <c r="BH175" s="157">
        <f t="shared" si="27"/>
        <v>0</v>
      </c>
      <c r="BI175" s="157">
        <f t="shared" si="28"/>
        <v>0</v>
      </c>
      <c r="BJ175" s="14" t="s">
        <v>182</v>
      </c>
      <c r="BK175" s="157">
        <f t="shared" si="29"/>
        <v>45.36</v>
      </c>
      <c r="BL175" s="14" t="s">
        <v>205</v>
      </c>
      <c r="BM175" s="156" t="s">
        <v>339</v>
      </c>
    </row>
    <row r="176" spans="1:65" s="2" customFormat="1" ht="21.75" customHeight="1">
      <c r="A176" s="26"/>
      <c r="B176" s="144"/>
      <c r="C176" s="158" t="s">
        <v>340</v>
      </c>
      <c r="D176" s="158" t="s">
        <v>285</v>
      </c>
      <c r="E176" s="159" t="s">
        <v>730</v>
      </c>
      <c r="F176" s="160" t="s">
        <v>731</v>
      </c>
      <c r="G176" s="161" t="s">
        <v>254</v>
      </c>
      <c r="H176" s="162">
        <v>3</v>
      </c>
      <c r="I176" s="163">
        <v>33.36</v>
      </c>
      <c r="J176" s="163">
        <f t="shared" si="20"/>
        <v>100.08</v>
      </c>
      <c r="K176" s="164"/>
      <c r="L176" s="165"/>
      <c r="M176" s="166" t="s">
        <v>1</v>
      </c>
      <c r="N176" s="167" t="s">
        <v>35</v>
      </c>
      <c r="O176" s="154">
        <v>0</v>
      </c>
      <c r="P176" s="154">
        <f t="shared" si="21"/>
        <v>0</v>
      </c>
      <c r="Q176" s="154">
        <v>8.0000000000000004E-4</v>
      </c>
      <c r="R176" s="154">
        <f t="shared" si="22"/>
        <v>2.4000000000000002E-3</v>
      </c>
      <c r="S176" s="154">
        <v>0</v>
      </c>
      <c r="T176" s="155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235</v>
      </c>
      <c r="AT176" s="156" t="s">
        <v>285</v>
      </c>
      <c r="AU176" s="156" t="s">
        <v>185</v>
      </c>
      <c r="AY176" s="14" t="s">
        <v>175</v>
      </c>
      <c r="BE176" s="157">
        <f t="shared" si="24"/>
        <v>0</v>
      </c>
      <c r="BF176" s="157">
        <f t="shared" si="25"/>
        <v>100.08</v>
      </c>
      <c r="BG176" s="157">
        <f t="shared" si="26"/>
        <v>0</v>
      </c>
      <c r="BH176" s="157">
        <f t="shared" si="27"/>
        <v>0</v>
      </c>
      <c r="BI176" s="157">
        <f t="shared" si="28"/>
        <v>0</v>
      </c>
      <c r="BJ176" s="14" t="s">
        <v>182</v>
      </c>
      <c r="BK176" s="157">
        <f t="shared" si="29"/>
        <v>100.08</v>
      </c>
      <c r="BL176" s="14" t="s">
        <v>205</v>
      </c>
      <c r="BM176" s="156" t="s">
        <v>343</v>
      </c>
    </row>
    <row r="177" spans="1:65" s="2" customFormat="1" ht="16.5" customHeight="1">
      <c r="A177" s="26"/>
      <c r="B177" s="144"/>
      <c r="C177" s="158" t="s">
        <v>262</v>
      </c>
      <c r="D177" s="158" t="s">
        <v>285</v>
      </c>
      <c r="E177" s="159" t="s">
        <v>732</v>
      </c>
      <c r="F177" s="160" t="s">
        <v>733</v>
      </c>
      <c r="G177" s="161" t="s">
        <v>254</v>
      </c>
      <c r="H177" s="162">
        <v>3</v>
      </c>
      <c r="I177" s="163">
        <v>29.25</v>
      </c>
      <c r="J177" s="163">
        <f t="shared" si="20"/>
        <v>87.75</v>
      </c>
      <c r="K177" s="164"/>
      <c r="L177" s="165"/>
      <c r="M177" s="166" t="s">
        <v>1</v>
      </c>
      <c r="N177" s="167" t="s">
        <v>35</v>
      </c>
      <c r="O177" s="154">
        <v>0</v>
      </c>
      <c r="P177" s="154">
        <f t="shared" si="21"/>
        <v>0</v>
      </c>
      <c r="Q177" s="154">
        <v>7.5000000000000002E-4</v>
      </c>
      <c r="R177" s="154">
        <f t="shared" si="22"/>
        <v>2.2500000000000003E-3</v>
      </c>
      <c r="S177" s="154">
        <v>0</v>
      </c>
      <c r="T177" s="155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235</v>
      </c>
      <c r="AT177" s="156" t="s">
        <v>285</v>
      </c>
      <c r="AU177" s="156" t="s">
        <v>185</v>
      </c>
      <c r="AY177" s="14" t="s">
        <v>175</v>
      </c>
      <c r="BE177" s="157">
        <f t="shared" si="24"/>
        <v>0</v>
      </c>
      <c r="BF177" s="157">
        <f t="shared" si="25"/>
        <v>87.75</v>
      </c>
      <c r="BG177" s="157">
        <f t="shared" si="26"/>
        <v>0</v>
      </c>
      <c r="BH177" s="157">
        <f t="shared" si="27"/>
        <v>0</v>
      </c>
      <c r="BI177" s="157">
        <f t="shared" si="28"/>
        <v>0</v>
      </c>
      <c r="BJ177" s="14" t="s">
        <v>182</v>
      </c>
      <c r="BK177" s="157">
        <f t="shared" si="29"/>
        <v>87.75</v>
      </c>
      <c r="BL177" s="14" t="s">
        <v>205</v>
      </c>
      <c r="BM177" s="156" t="s">
        <v>347</v>
      </c>
    </row>
    <row r="178" spans="1:65" s="2" customFormat="1" ht="16.5" customHeight="1">
      <c r="A178" s="26"/>
      <c r="B178" s="144"/>
      <c r="C178" s="145" t="s">
        <v>348</v>
      </c>
      <c r="D178" s="145" t="s">
        <v>177</v>
      </c>
      <c r="E178" s="146" t="s">
        <v>734</v>
      </c>
      <c r="F178" s="147" t="s">
        <v>735</v>
      </c>
      <c r="G178" s="148" t="s">
        <v>314</v>
      </c>
      <c r="H178" s="149">
        <v>133.38</v>
      </c>
      <c r="I178" s="150">
        <v>0.92</v>
      </c>
      <c r="J178" s="150">
        <f t="shared" si="20"/>
        <v>122.71</v>
      </c>
      <c r="K178" s="151"/>
      <c r="L178" s="27"/>
      <c r="M178" s="152" t="s">
        <v>1</v>
      </c>
      <c r="N178" s="153" t="s">
        <v>35</v>
      </c>
      <c r="O178" s="154">
        <v>6.3969999999999999E-2</v>
      </c>
      <c r="P178" s="154">
        <f t="shared" si="21"/>
        <v>8.5323186</v>
      </c>
      <c r="Q178" s="154">
        <v>1.8652E-4</v>
      </c>
      <c r="R178" s="154">
        <f t="shared" si="22"/>
        <v>2.48780376E-2</v>
      </c>
      <c r="S178" s="154">
        <v>0</v>
      </c>
      <c r="T178" s="155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6" t="s">
        <v>205</v>
      </c>
      <c r="AT178" s="156" t="s">
        <v>177</v>
      </c>
      <c r="AU178" s="156" t="s">
        <v>185</v>
      </c>
      <c r="AY178" s="14" t="s">
        <v>175</v>
      </c>
      <c r="BE178" s="157">
        <f t="shared" si="24"/>
        <v>0</v>
      </c>
      <c r="BF178" s="157">
        <f t="shared" si="25"/>
        <v>122.71</v>
      </c>
      <c r="BG178" s="157">
        <f t="shared" si="26"/>
        <v>0</v>
      </c>
      <c r="BH178" s="157">
        <f t="shared" si="27"/>
        <v>0</v>
      </c>
      <c r="BI178" s="157">
        <f t="shared" si="28"/>
        <v>0</v>
      </c>
      <c r="BJ178" s="14" t="s">
        <v>182</v>
      </c>
      <c r="BK178" s="157">
        <f t="shared" si="29"/>
        <v>122.71</v>
      </c>
      <c r="BL178" s="14" t="s">
        <v>205</v>
      </c>
      <c r="BM178" s="156" t="s">
        <v>351</v>
      </c>
    </row>
    <row r="179" spans="1:65" s="2" customFormat="1" ht="21.75" customHeight="1">
      <c r="A179" s="26"/>
      <c r="B179" s="144"/>
      <c r="C179" s="145" t="s">
        <v>265</v>
      </c>
      <c r="D179" s="145" t="s">
        <v>177</v>
      </c>
      <c r="E179" s="146" t="s">
        <v>736</v>
      </c>
      <c r="F179" s="147" t="s">
        <v>737</v>
      </c>
      <c r="G179" s="148" t="s">
        <v>314</v>
      </c>
      <c r="H179" s="149">
        <v>133.38</v>
      </c>
      <c r="I179" s="150">
        <v>0.67</v>
      </c>
      <c r="J179" s="150">
        <f t="shared" si="20"/>
        <v>89.36</v>
      </c>
      <c r="K179" s="151"/>
      <c r="L179" s="27"/>
      <c r="M179" s="152" t="s">
        <v>1</v>
      </c>
      <c r="N179" s="153" t="s">
        <v>35</v>
      </c>
      <c r="O179" s="154">
        <v>5.8049999999999997E-2</v>
      </c>
      <c r="P179" s="154">
        <f t="shared" si="21"/>
        <v>7.7427089999999996</v>
      </c>
      <c r="Q179" s="154">
        <v>1.0000000000000001E-5</v>
      </c>
      <c r="R179" s="154">
        <f t="shared" si="22"/>
        <v>1.3338E-3</v>
      </c>
      <c r="S179" s="154">
        <v>0</v>
      </c>
      <c r="T179" s="155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6" t="s">
        <v>205</v>
      </c>
      <c r="AT179" s="156" t="s">
        <v>177</v>
      </c>
      <c r="AU179" s="156" t="s">
        <v>185</v>
      </c>
      <c r="AY179" s="14" t="s">
        <v>175</v>
      </c>
      <c r="BE179" s="157">
        <f t="shared" si="24"/>
        <v>0</v>
      </c>
      <c r="BF179" s="157">
        <f t="shared" si="25"/>
        <v>89.36</v>
      </c>
      <c r="BG179" s="157">
        <f t="shared" si="26"/>
        <v>0</v>
      </c>
      <c r="BH179" s="157">
        <f t="shared" si="27"/>
        <v>0</v>
      </c>
      <c r="BI179" s="157">
        <f t="shared" si="28"/>
        <v>0</v>
      </c>
      <c r="BJ179" s="14" t="s">
        <v>182</v>
      </c>
      <c r="BK179" s="157">
        <f t="shared" si="29"/>
        <v>89.36</v>
      </c>
      <c r="BL179" s="14" t="s">
        <v>205</v>
      </c>
      <c r="BM179" s="156" t="s">
        <v>354</v>
      </c>
    </row>
    <row r="180" spans="1:65" s="2" customFormat="1" ht="16.5" customHeight="1">
      <c r="A180" s="26"/>
      <c r="B180" s="144"/>
      <c r="C180" s="145" t="s">
        <v>357</v>
      </c>
      <c r="D180" s="145" t="s">
        <v>177</v>
      </c>
      <c r="E180" s="146" t="s">
        <v>738</v>
      </c>
      <c r="F180" s="147" t="s">
        <v>739</v>
      </c>
      <c r="G180" s="148" t="s">
        <v>702</v>
      </c>
      <c r="H180" s="149">
        <v>45.2</v>
      </c>
      <c r="I180" s="150">
        <v>7.2</v>
      </c>
      <c r="J180" s="150">
        <f t="shared" si="20"/>
        <v>325.44</v>
      </c>
      <c r="K180" s="151"/>
      <c r="L180" s="27"/>
      <c r="M180" s="152" t="s">
        <v>1</v>
      </c>
      <c r="N180" s="153" t="s">
        <v>35</v>
      </c>
      <c r="O180" s="154">
        <v>0</v>
      </c>
      <c r="P180" s="154">
        <f t="shared" si="21"/>
        <v>0</v>
      </c>
      <c r="Q180" s="154">
        <v>0</v>
      </c>
      <c r="R180" s="154">
        <f t="shared" si="22"/>
        <v>0</v>
      </c>
      <c r="S180" s="154">
        <v>0</v>
      </c>
      <c r="T180" s="155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205</v>
      </c>
      <c r="AT180" s="156" t="s">
        <v>177</v>
      </c>
      <c r="AU180" s="156" t="s">
        <v>185</v>
      </c>
      <c r="AY180" s="14" t="s">
        <v>175</v>
      </c>
      <c r="BE180" s="157">
        <f t="shared" si="24"/>
        <v>0</v>
      </c>
      <c r="BF180" s="157">
        <f t="shared" si="25"/>
        <v>325.44</v>
      </c>
      <c r="BG180" s="157">
        <f t="shared" si="26"/>
        <v>0</v>
      </c>
      <c r="BH180" s="157">
        <f t="shared" si="27"/>
        <v>0</v>
      </c>
      <c r="BI180" s="157">
        <f t="shared" si="28"/>
        <v>0</v>
      </c>
      <c r="BJ180" s="14" t="s">
        <v>182</v>
      </c>
      <c r="BK180" s="157">
        <f t="shared" si="29"/>
        <v>325.44</v>
      </c>
      <c r="BL180" s="14" t="s">
        <v>205</v>
      </c>
      <c r="BM180" s="156" t="s">
        <v>360</v>
      </c>
    </row>
    <row r="181" spans="1:65" s="2" customFormat="1" ht="24.15" customHeight="1">
      <c r="A181" s="26"/>
      <c r="B181" s="144"/>
      <c r="C181" s="145" t="s">
        <v>270</v>
      </c>
      <c r="D181" s="145" t="s">
        <v>177</v>
      </c>
      <c r="E181" s="146" t="s">
        <v>740</v>
      </c>
      <c r="F181" s="147" t="s">
        <v>741</v>
      </c>
      <c r="G181" s="148" t="s">
        <v>464</v>
      </c>
      <c r="H181" s="149">
        <v>12.36</v>
      </c>
      <c r="I181" s="150">
        <v>0.45</v>
      </c>
      <c r="J181" s="150">
        <f t="shared" si="20"/>
        <v>5.56</v>
      </c>
      <c r="K181" s="151"/>
      <c r="L181" s="27"/>
      <c r="M181" s="152" t="s">
        <v>1</v>
      </c>
      <c r="N181" s="153" t="s">
        <v>35</v>
      </c>
      <c r="O181" s="154">
        <v>0</v>
      </c>
      <c r="P181" s="154">
        <f t="shared" si="21"/>
        <v>0</v>
      </c>
      <c r="Q181" s="154">
        <v>0</v>
      </c>
      <c r="R181" s="154">
        <f t="shared" si="22"/>
        <v>0</v>
      </c>
      <c r="S181" s="154">
        <v>0</v>
      </c>
      <c r="T181" s="155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205</v>
      </c>
      <c r="AT181" s="156" t="s">
        <v>177</v>
      </c>
      <c r="AU181" s="156" t="s">
        <v>185</v>
      </c>
      <c r="AY181" s="14" t="s">
        <v>175</v>
      </c>
      <c r="BE181" s="157">
        <f t="shared" si="24"/>
        <v>0</v>
      </c>
      <c r="BF181" s="157">
        <f t="shared" si="25"/>
        <v>5.56</v>
      </c>
      <c r="BG181" s="157">
        <f t="shared" si="26"/>
        <v>0</v>
      </c>
      <c r="BH181" s="157">
        <f t="shared" si="27"/>
        <v>0</v>
      </c>
      <c r="BI181" s="157">
        <f t="shared" si="28"/>
        <v>0</v>
      </c>
      <c r="BJ181" s="14" t="s">
        <v>182</v>
      </c>
      <c r="BK181" s="157">
        <f t="shared" si="29"/>
        <v>5.56</v>
      </c>
      <c r="BL181" s="14" t="s">
        <v>205</v>
      </c>
      <c r="BM181" s="156" t="s">
        <v>367</v>
      </c>
    </row>
    <row r="182" spans="1:65" s="12" customFormat="1" ht="22.8" customHeight="1">
      <c r="B182" s="132"/>
      <c r="D182" s="133" t="s">
        <v>68</v>
      </c>
      <c r="E182" s="142" t="s">
        <v>742</v>
      </c>
      <c r="F182" s="142" t="s">
        <v>743</v>
      </c>
      <c r="J182" s="143">
        <f>BK182</f>
        <v>3145.81</v>
      </c>
      <c r="L182" s="132"/>
      <c r="M182" s="136"/>
      <c r="N182" s="137"/>
      <c r="O182" s="137"/>
      <c r="P182" s="138">
        <f>SUM(P183:P210)</f>
        <v>28.936766999999996</v>
      </c>
      <c r="Q182" s="137"/>
      <c r="R182" s="138">
        <f>SUM(R183:R210)</f>
        <v>0.28687169039999993</v>
      </c>
      <c r="S182" s="137"/>
      <c r="T182" s="139">
        <f>SUM(T183:T210)</f>
        <v>0</v>
      </c>
      <c r="AR182" s="133" t="s">
        <v>182</v>
      </c>
      <c r="AT182" s="140" t="s">
        <v>68</v>
      </c>
      <c r="AU182" s="140" t="s">
        <v>77</v>
      </c>
      <c r="AY182" s="133" t="s">
        <v>175</v>
      </c>
      <c r="BK182" s="141">
        <f>SUM(BK183:BK210)</f>
        <v>3145.81</v>
      </c>
    </row>
    <row r="183" spans="1:65" s="2" customFormat="1" ht="24.15" customHeight="1">
      <c r="A183" s="26"/>
      <c r="B183" s="144"/>
      <c r="C183" s="145" t="s">
        <v>368</v>
      </c>
      <c r="D183" s="145" t="s">
        <v>177</v>
      </c>
      <c r="E183" s="146" t="s">
        <v>744</v>
      </c>
      <c r="F183" s="147" t="s">
        <v>745</v>
      </c>
      <c r="G183" s="148" t="s">
        <v>254</v>
      </c>
      <c r="H183" s="149">
        <v>3</v>
      </c>
      <c r="I183" s="150">
        <v>16.32</v>
      </c>
      <c r="J183" s="150">
        <f t="shared" ref="J183:J210" si="30">ROUND(I183*H183,2)</f>
        <v>48.96</v>
      </c>
      <c r="K183" s="151"/>
      <c r="L183" s="27"/>
      <c r="M183" s="152" t="s">
        <v>1</v>
      </c>
      <c r="N183" s="153" t="s">
        <v>35</v>
      </c>
      <c r="O183" s="154">
        <v>1.2771999999999999</v>
      </c>
      <c r="P183" s="154">
        <f t="shared" ref="P183:P210" si="31">O183*H183</f>
        <v>3.8315999999999999</v>
      </c>
      <c r="Q183" s="154">
        <v>2.8420000000000002E-4</v>
      </c>
      <c r="R183" s="154">
        <f t="shared" ref="R183:R210" si="32">Q183*H183</f>
        <v>8.5260000000000002E-4</v>
      </c>
      <c r="S183" s="154">
        <v>0</v>
      </c>
      <c r="T183" s="155">
        <f t="shared" ref="T183:T210" si="33">S183*H183</f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6" t="s">
        <v>205</v>
      </c>
      <c r="AT183" s="156" t="s">
        <v>177</v>
      </c>
      <c r="AU183" s="156" t="s">
        <v>182</v>
      </c>
      <c r="AY183" s="14" t="s">
        <v>175</v>
      </c>
      <c r="BE183" s="157">
        <f t="shared" ref="BE183:BE210" si="34">IF(N183="základná",J183,0)</f>
        <v>0</v>
      </c>
      <c r="BF183" s="157">
        <f t="shared" ref="BF183:BF210" si="35">IF(N183="znížená",J183,0)</f>
        <v>48.96</v>
      </c>
      <c r="BG183" s="157">
        <f t="shared" ref="BG183:BG210" si="36">IF(N183="zákl. prenesená",J183,0)</f>
        <v>0</v>
      </c>
      <c r="BH183" s="157">
        <f t="shared" ref="BH183:BH210" si="37">IF(N183="zníž. prenesená",J183,0)</f>
        <v>0</v>
      </c>
      <c r="BI183" s="157">
        <f t="shared" ref="BI183:BI210" si="38">IF(N183="nulová",J183,0)</f>
        <v>0</v>
      </c>
      <c r="BJ183" s="14" t="s">
        <v>182</v>
      </c>
      <c r="BK183" s="157">
        <f t="shared" ref="BK183:BK210" si="39">ROUND(I183*H183,2)</f>
        <v>48.96</v>
      </c>
      <c r="BL183" s="14" t="s">
        <v>205</v>
      </c>
      <c r="BM183" s="156" t="s">
        <v>371</v>
      </c>
    </row>
    <row r="184" spans="1:65" s="2" customFormat="1" ht="24.15" customHeight="1">
      <c r="A184" s="26"/>
      <c r="B184" s="144"/>
      <c r="C184" s="158" t="s">
        <v>273</v>
      </c>
      <c r="D184" s="158" t="s">
        <v>285</v>
      </c>
      <c r="E184" s="159" t="s">
        <v>746</v>
      </c>
      <c r="F184" s="160" t="s">
        <v>747</v>
      </c>
      <c r="G184" s="161" t="s">
        <v>254</v>
      </c>
      <c r="H184" s="162">
        <v>3</v>
      </c>
      <c r="I184" s="163">
        <v>83.15</v>
      </c>
      <c r="J184" s="163">
        <f t="shared" si="30"/>
        <v>249.45</v>
      </c>
      <c r="K184" s="164"/>
      <c r="L184" s="165"/>
      <c r="M184" s="166" t="s">
        <v>1</v>
      </c>
      <c r="N184" s="167" t="s">
        <v>35</v>
      </c>
      <c r="O184" s="154">
        <v>0</v>
      </c>
      <c r="P184" s="154">
        <f t="shared" si="31"/>
        <v>0</v>
      </c>
      <c r="Q184" s="154">
        <v>2.75E-2</v>
      </c>
      <c r="R184" s="154">
        <f t="shared" si="32"/>
        <v>8.2500000000000004E-2</v>
      </c>
      <c r="S184" s="154">
        <v>0</v>
      </c>
      <c r="T184" s="155">
        <f t="shared" si="3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6" t="s">
        <v>235</v>
      </c>
      <c r="AT184" s="156" t="s">
        <v>285</v>
      </c>
      <c r="AU184" s="156" t="s">
        <v>182</v>
      </c>
      <c r="AY184" s="14" t="s">
        <v>175</v>
      </c>
      <c r="BE184" s="157">
        <f t="shared" si="34"/>
        <v>0</v>
      </c>
      <c r="BF184" s="157">
        <f t="shared" si="35"/>
        <v>249.45</v>
      </c>
      <c r="BG184" s="157">
        <f t="shared" si="36"/>
        <v>0</v>
      </c>
      <c r="BH184" s="157">
        <f t="shared" si="37"/>
        <v>0</v>
      </c>
      <c r="BI184" s="157">
        <f t="shared" si="38"/>
        <v>0</v>
      </c>
      <c r="BJ184" s="14" t="s">
        <v>182</v>
      </c>
      <c r="BK184" s="157">
        <f t="shared" si="39"/>
        <v>249.45</v>
      </c>
      <c r="BL184" s="14" t="s">
        <v>205</v>
      </c>
      <c r="BM184" s="156" t="s">
        <v>374</v>
      </c>
    </row>
    <row r="185" spans="1:65" s="2" customFormat="1" ht="16.5" customHeight="1">
      <c r="A185" s="26"/>
      <c r="B185" s="144"/>
      <c r="C185" s="145" t="s">
        <v>375</v>
      </c>
      <c r="D185" s="145" t="s">
        <v>177</v>
      </c>
      <c r="E185" s="146" t="s">
        <v>748</v>
      </c>
      <c r="F185" s="147" t="s">
        <v>749</v>
      </c>
      <c r="G185" s="148" t="s">
        <v>254</v>
      </c>
      <c r="H185" s="149">
        <v>3</v>
      </c>
      <c r="I185" s="150">
        <v>1.49</v>
      </c>
      <c r="J185" s="150">
        <f t="shared" si="30"/>
        <v>4.47</v>
      </c>
      <c r="K185" s="151"/>
      <c r="L185" s="27"/>
      <c r="M185" s="152" t="s">
        <v>1</v>
      </c>
      <c r="N185" s="153" t="s">
        <v>35</v>
      </c>
      <c r="O185" s="154">
        <v>0.13436999999999999</v>
      </c>
      <c r="P185" s="154">
        <f t="shared" si="31"/>
        <v>0.40310999999999997</v>
      </c>
      <c r="Q185" s="154">
        <v>0</v>
      </c>
      <c r="R185" s="154">
        <f t="shared" si="32"/>
        <v>0</v>
      </c>
      <c r="S185" s="154">
        <v>0</v>
      </c>
      <c r="T185" s="155">
        <f t="shared" si="3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6" t="s">
        <v>205</v>
      </c>
      <c r="AT185" s="156" t="s">
        <v>177</v>
      </c>
      <c r="AU185" s="156" t="s">
        <v>182</v>
      </c>
      <c r="AY185" s="14" t="s">
        <v>175</v>
      </c>
      <c r="BE185" s="157">
        <f t="shared" si="34"/>
        <v>0</v>
      </c>
      <c r="BF185" s="157">
        <f t="shared" si="35"/>
        <v>4.47</v>
      </c>
      <c r="BG185" s="157">
        <f t="shared" si="36"/>
        <v>0</v>
      </c>
      <c r="BH185" s="157">
        <f t="shared" si="37"/>
        <v>0</v>
      </c>
      <c r="BI185" s="157">
        <f t="shared" si="38"/>
        <v>0</v>
      </c>
      <c r="BJ185" s="14" t="s">
        <v>182</v>
      </c>
      <c r="BK185" s="157">
        <f t="shared" si="39"/>
        <v>4.47</v>
      </c>
      <c r="BL185" s="14" t="s">
        <v>205</v>
      </c>
      <c r="BM185" s="156" t="s">
        <v>378</v>
      </c>
    </row>
    <row r="186" spans="1:65" s="2" customFormat="1" ht="16.5" customHeight="1">
      <c r="A186" s="26"/>
      <c r="B186" s="144"/>
      <c r="C186" s="158" t="s">
        <v>277</v>
      </c>
      <c r="D186" s="158" t="s">
        <v>285</v>
      </c>
      <c r="E186" s="159" t="s">
        <v>750</v>
      </c>
      <c r="F186" s="160" t="s">
        <v>751</v>
      </c>
      <c r="G186" s="161" t="s">
        <v>254</v>
      </c>
      <c r="H186" s="162">
        <v>3</v>
      </c>
      <c r="I186" s="163">
        <v>18.37</v>
      </c>
      <c r="J186" s="163">
        <f t="shared" si="30"/>
        <v>55.11</v>
      </c>
      <c r="K186" s="164"/>
      <c r="L186" s="165"/>
      <c r="M186" s="166" t="s">
        <v>1</v>
      </c>
      <c r="N186" s="167" t="s">
        <v>35</v>
      </c>
      <c r="O186" s="154">
        <v>0</v>
      </c>
      <c r="P186" s="154">
        <f t="shared" si="31"/>
        <v>0</v>
      </c>
      <c r="Q186" s="154">
        <v>2E-3</v>
      </c>
      <c r="R186" s="154">
        <f t="shared" si="32"/>
        <v>6.0000000000000001E-3</v>
      </c>
      <c r="S186" s="154">
        <v>0</v>
      </c>
      <c r="T186" s="155">
        <f t="shared" si="3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6" t="s">
        <v>235</v>
      </c>
      <c r="AT186" s="156" t="s">
        <v>285</v>
      </c>
      <c r="AU186" s="156" t="s">
        <v>182</v>
      </c>
      <c r="AY186" s="14" t="s">
        <v>175</v>
      </c>
      <c r="BE186" s="157">
        <f t="shared" si="34"/>
        <v>0</v>
      </c>
      <c r="BF186" s="157">
        <f t="shared" si="35"/>
        <v>55.11</v>
      </c>
      <c r="BG186" s="157">
        <f t="shared" si="36"/>
        <v>0</v>
      </c>
      <c r="BH186" s="157">
        <f t="shared" si="37"/>
        <v>0</v>
      </c>
      <c r="BI186" s="157">
        <f t="shared" si="38"/>
        <v>0</v>
      </c>
      <c r="BJ186" s="14" t="s">
        <v>182</v>
      </c>
      <c r="BK186" s="157">
        <f t="shared" si="39"/>
        <v>55.11</v>
      </c>
      <c r="BL186" s="14" t="s">
        <v>205</v>
      </c>
      <c r="BM186" s="156" t="s">
        <v>381</v>
      </c>
    </row>
    <row r="187" spans="1:65" s="2" customFormat="1" ht="24.15" customHeight="1">
      <c r="A187" s="26"/>
      <c r="B187" s="144"/>
      <c r="C187" s="145" t="s">
        <v>384</v>
      </c>
      <c r="D187" s="145" t="s">
        <v>177</v>
      </c>
      <c r="E187" s="146" t="s">
        <v>752</v>
      </c>
      <c r="F187" s="147" t="s">
        <v>753</v>
      </c>
      <c r="G187" s="148" t="s">
        <v>254</v>
      </c>
      <c r="H187" s="149">
        <v>3</v>
      </c>
      <c r="I187" s="150">
        <v>18.55</v>
      </c>
      <c r="J187" s="150">
        <f t="shared" si="30"/>
        <v>55.65</v>
      </c>
      <c r="K187" s="151"/>
      <c r="L187" s="27"/>
      <c r="M187" s="152" t="s">
        <v>1</v>
      </c>
      <c r="N187" s="153" t="s">
        <v>35</v>
      </c>
      <c r="O187" s="154">
        <v>1.49383</v>
      </c>
      <c r="P187" s="154">
        <f t="shared" si="31"/>
        <v>4.48149</v>
      </c>
      <c r="Q187" s="154">
        <v>2.7999999999999998E-4</v>
      </c>
      <c r="R187" s="154">
        <f t="shared" si="32"/>
        <v>8.3999999999999993E-4</v>
      </c>
      <c r="S187" s="154">
        <v>0</v>
      </c>
      <c r="T187" s="155">
        <f t="shared" si="3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6" t="s">
        <v>205</v>
      </c>
      <c r="AT187" s="156" t="s">
        <v>177</v>
      </c>
      <c r="AU187" s="156" t="s">
        <v>182</v>
      </c>
      <c r="AY187" s="14" t="s">
        <v>175</v>
      </c>
      <c r="BE187" s="157">
        <f t="shared" si="34"/>
        <v>0</v>
      </c>
      <c r="BF187" s="157">
        <f t="shared" si="35"/>
        <v>55.65</v>
      </c>
      <c r="BG187" s="157">
        <f t="shared" si="36"/>
        <v>0</v>
      </c>
      <c r="BH187" s="157">
        <f t="shared" si="37"/>
        <v>0</v>
      </c>
      <c r="BI187" s="157">
        <f t="shared" si="38"/>
        <v>0</v>
      </c>
      <c r="BJ187" s="14" t="s">
        <v>182</v>
      </c>
      <c r="BK187" s="157">
        <f t="shared" si="39"/>
        <v>55.65</v>
      </c>
      <c r="BL187" s="14" t="s">
        <v>205</v>
      </c>
      <c r="BM187" s="156" t="s">
        <v>387</v>
      </c>
    </row>
    <row r="188" spans="1:65" s="2" customFormat="1" ht="16.5" customHeight="1">
      <c r="A188" s="26"/>
      <c r="B188" s="144"/>
      <c r="C188" s="158" t="s">
        <v>280</v>
      </c>
      <c r="D188" s="158" t="s">
        <v>285</v>
      </c>
      <c r="E188" s="159" t="s">
        <v>754</v>
      </c>
      <c r="F188" s="160" t="s">
        <v>755</v>
      </c>
      <c r="G188" s="161" t="s">
        <v>254</v>
      </c>
      <c r="H188" s="162">
        <v>3</v>
      </c>
      <c r="I188" s="163">
        <v>44.89</v>
      </c>
      <c r="J188" s="163">
        <f t="shared" si="30"/>
        <v>134.66999999999999</v>
      </c>
      <c r="K188" s="164"/>
      <c r="L188" s="165"/>
      <c r="M188" s="166" t="s">
        <v>1</v>
      </c>
      <c r="N188" s="167" t="s">
        <v>35</v>
      </c>
      <c r="O188" s="154">
        <v>0</v>
      </c>
      <c r="P188" s="154">
        <f t="shared" si="31"/>
        <v>0</v>
      </c>
      <c r="Q188" s="154">
        <v>1.41E-2</v>
      </c>
      <c r="R188" s="154">
        <f t="shared" si="32"/>
        <v>4.2299999999999997E-2</v>
      </c>
      <c r="S188" s="154">
        <v>0</v>
      </c>
      <c r="T188" s="155">
        <f t="shared" si="3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6" t="s">
        <v>235</v>
      </c>
      <c r="AT188" s="156" t="s">
        <v>285</v>
      </c>
      <c r="AU188" s="156" t="s">
        <v>182</v>
      </c>
      <c r="AY188" s="14" t="s">
        <v>175</v>
      </c>
      <c r="BE188" s="157">
        <f t="shared" si="34"/>
        <v>0</v>
      </c>
      <c r="BF188" s="157">
        <f t="shared" si="35"/>
        <v>134.66999999999999</v>
      </c>
      <c r="BG188" s="157">
        <f t="shared" si="36"/>
        <v>0</v>
      </c>
      <c r="BH188" s="157">
        <f t="shared" si="37"/>
        <v>0</v>
      </c>
      <c r="BI188" s="157">
        <f t="shared" si="38"/>
        <v>0</v>
      </c>
      <c r="BJ188" s="14" t="s">
        <v>182</v>
      </c>
      <c r="BK188" s="157">
        <f t="shared" si="39"/>
        <v>134.66999999999999</v>
      </c>
      <c r="BL188" s="14" t="s">
        <v>205</v>
      </c>
      <c r="BM188" s="156" t="s">
        <v>390</v>
      </c>
    </row>
    <row r="189" spans="1:65" s="2" customFormat="1" ht="24.15" customHeight="1">
      <c r="A189" s="26"/>
      <c r="B189" s="144"/>
      <c r="C189" s="145" t="s">
        <v>391</v>
      </c>
      <c r="D189" s="145" t="s">
        <v>177</v>
      </c>
      <c r="E189" s="146" t="s">
        <v>756</v>
      </c>
      <c r="F189" s="147" t="s">
        <v>757</v>
      </c>
      <c r="G189" s="148" t="s">
        <v>254</v>
      </c>
      <c r="H189" s="149">
        <v>3</v>
      </c>
      <c r="I189" s="150">
        <v>30.67</v>
      </c>
      <c r="J189" s="150">
        <f t="shared" si="30"/>
        <v>92.01</v>
      </c>
      <c r="K189" s="151"/>
      <c r="L189" s="27"/>
      <c r="M189" s="152" t="s">
        <v>1</v>
      </c>
      <c r="N189" s="153" t="s">
        <v>35</v>
      </c>
      <c r="O189" s="154">
        <v>2.1366999999999998</v>
      </c>
      <c r="P189" s="154">
        <f t="shared" si="31"/>
        <v>6.4100999999999999</v>
      </c>
      <c r="Q189" s="154">
        <v>7.4799999999999997E-4</v>
      </c>
      <c r="R189" s="154">
        <f t="shared" si="32"/>
        <v>2.2439999999999999E-3</v>
      </c>
      <c r="S189" s="154">
        <v>0</v>
      </c>
      <c r="T189" s="155">
        <f t="shared" si="3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6" t="s">
        <v>205</v>
      </c>
      <c r="AT189" s="156" t="s">
        <v>177</v>
      </c>
      <c r="AU189" s="156" t="s">
        <v>182</v>
      </c>
      <c r="AY189" s="14" t="s">
        <v>175</v>
      </c>
      <c r="BE189" s="157">
        <f t="shared" si="34"/>
        <v>0</v>
      </c>
      <c r="BF189" s="157">
        <f t="shared" si="35"/>
        <v>92.01</v>
      </c>
      <c r="BG189" s="157">
        <f t="shared" si="36"/>
        <v>0</v>
      </c>
      <c r="BH189" s="157">
        <f t="shared" si="37"/>
        <v>0</v>
      </c>
      <c r="BI189" s="157">
        <f t="shared" si="38"/>
        <v>0</v>
      </c>
      <c r="BJ189" s="14" t="s">
        <v>182</v>
      </c>
      <c r="BK189" s="157">
        <f t="shared" si="39"/>
        <v>92.01</v>
      </c>
      <c r="BL189" s="14" t="s">
        <v>205</v>
      </c>
      <c r="BM189" s="156" t="s">
        <v>394</v>
      </c>
    </row>
    <row r="190" spans="1:65" s="2" customFormat="1" ht="37.799999999999997" customHeight="1">
      <c r="A190" s="26"/>
      <c r="B190" s="144"/>
      <c r="C190" s="158" t="s">
        <v>284</v>
      </c>
      <c r="D190" s="158" t="s">
        <v>285</v>
      </c>
      <c r="E190" s="159" t="s">
        <v>758</v>
      </c>
      <c r="F190" s="160" t="s">
        <v>759</v>
      </c>
      <c r="G190" s="161" t="s">
        <v>254</v>
      </c>
      <c r="H190" s="162">
        <v>3</v>
      </c>
      <c r="I190" s="163">
        <v>160.38</v>
      </c>
      <c r="J190" s="163">
        <f t="shared" si="30"/>
        <v>481.14</v>
      </c>
      <c r="K190" s="164"/>
      <c r="L190" s="165"/>
      <c r="M190" s="166" t="s">
        <v>1</v>
      </c>
      <c r="N190" s="167" t="s">
        <v>35</v>
      </c>
      <c r="O190" s="154">
        <v>0</v>
      </c>
      <c r="P190" s="154">
        <f t="shared" si="31"/>
        <v>0</v>
      </c>
      <c r="Q190" s="154">
        <v>2.3E-2</v>
      </c>
      <c r="R190" s="154">
        <f t="shared" si="32"/>
        <v>6.9000000000000006E-2</v>
      </c>
      <c r="S190" s="154">
        <v>0</v>
      </c>
      <c r="T190" s="155">
        <f t="shared" si="3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6" t="s">
        <v>235</v>
      </c>
      <c r="AT190" s="156" t="s">
        <v>285</v>
      </c>
      <c r="AU190" s="156" t="s">
        <v>182</v>
      </c>
      <c r="AY190" s="14" t="s">
        <v>175</v>
      </c>
      <c r="BE190" s="157">
        <f t="shared" si="34"/>
        <v>0</v>
      </c>
      <c r="BF190" s="157">
        <f t="shared" si="35"/>
        <v>481.14</v>
      </c>
      <c r="BG190" s="157">
        <f t="shared" si="36"/>
        <v>0</v>
      </c>
      <c r="BH190" s="157">
        <f t="shared" si="37"/>
        <v>0</v>
      </c>
      <c r="BI190" s="157">
        <f t="shared" si="38"/>
        <v>0</v>
      </c>
      <c r="BJ190" s="14" t="s">
        <v>182</v>
      </c>
      <c r="BK190" s="157">
        <f t="shared" si="39"/>
        <v>481.14</v>
      </c>
      <c r="BL190" s="14" t="s">
        <v>205</v>
      </c>
      <c r="BM190" s="156" t="s">
        <v>397</v>
      </c>
    </row>
    <row r="191" spans="1:65" s="2" customFormat="1" ht="33" customHeight="1">
      <c r="A191" s="26"/>
      <c r="B191" s="144"/>
      <c r="C191" s="145" t="s">
        <v>398</v>
      </c>
      <c r="D191" s="145" t="s">
        <v>177</v>
      </c>
      <c r="E191" s="146" t="s">
        <v>760</v>
      </c>
      <c r="F191" s="147" t="s">
        <v>761</v>
      </c>
      <c r="G191" s="148" t="s">
        <v>254</v>
      </c>
      <c r="H191" s="149">
        <v>3</v>
      </c>
      <c r="I191" s="150">
        <v>9.98</v>
      </c>
      <c r="J191" s="150">
        <f t="shared" si="30"/>
        <v>29.94</v>
      </c>
      <c r="K191" s="151"/>
      <c r="L191" s="27"/>
      <c r="M191" s="152" t="s">
        <v>1</v>
      </c>
      <c r="N191" s="153" t="s">
        <v>35</v>
      </c>
      <c r="O191" s="154">
        <v>0.65654000000000001</v>
      </c>
      <c r="P191" s="154">
        <f t="shared" si="31"/>
        <v>1.9696199999999999</v>
      </c>
      <c r="Q191" s="154">
        <v>6.5773679999999997E-4</v>
      </c>
      <c r="R191" s="154">
        <f t="shared" si="32"/>
        <v>1.9732103999999997E-3</v>
      </c>
      <c r="S191" s="154">
        <v>0</v>
      </c>
      <c r="T191" s="155">
        <f t="shared" si="3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6" t="s">
        <v>205</v>
      </c>
      <c r="AT191" s="156" t="s">
        <v>177</v>
      </c>
      <c r="AU191" s="156" t="s">
        <v>182</v>
      </c>
      <c r="AY191" s="14" t="s">
        <v>175</v>
      </c>
      <c r="BE191" s="157">
        <f t="shared" si="34"/>
        <v>0</v>
      </c>
      <c r="BF191" s="157">
        <f t="shared" si="35"/>
        <v>29.94</v>
      </c>
      <c r="BG191" s="157">
        <f t="shared" si="36"/>
        <v>0</v>
      </c>
      <c r="BH191" s="157">
        <f t="shared" si="37"/>
        <v>0</v>
      </c>
      <c r="BI191" s="157">
        <f t="shared" si="38"/>
        <v>0</v>
      </c>
      <c r="BJ191" s="14" t="s">
        <v>182</v>
      </c>
      <c r="BK191" s="157">
        <f t="shared" si="39"/>
        <v>29.94</v>
      </c>
      <c r="BL191" s="14" t="s">
        <v>205</v>
      </c>
      <c r="BM191" s="156" t="s">
        <v>401</v>
      </c>
    </row>
    <row r="192" spans="1:65" s="2" customFormat="1" ht="37.799999999999997" customHeight="1">
      <c r="A192" s="26"/>
      <c r="B192" s="144"/>
      <c r="C192" s="158" t="s">
        <v>288</v>
      </c>
      <c r="D192" s="158" t="s">
        <v>285</v>
      </c>
      <c r="E192" s="159" t="s">
        <v>762</v>
      </c>
      <c r="F192" s="160" t="s">
        <v>763</v>
      </c>
      <c r="G192" s="161" t="s">
        <v>254</v>
      </c>
      <c r="H192" s="162">
        <v>3</v>
      </c>
      <c r="I192" s="163">
        <v>179.8</v>
      </c>
      <c r="J192" s="163">
        <f t="shared" si="30"/>
        <v>539.4</v>
      </c>
      <c r="K192" s="164"/>
      <c r="L192" s="165"/>
      <c r="M192" s="166" t="s">
        <v>1</v>
      </c>
      <c r="N192" s="167" t="s">
        <v>35</v>
      </c>
      <c r="O192" s="154">
        <v>0</v>
      </c>
      <c r="P192" s="154">
        <f t="shared" si="31"/>
        <v>0</v>
      </c>
      <c r="Q192" s="154">
        <v>8.6499999999999997E-3</v>
      </c>
      <c r="R192" s="154">
        <f t="shared" si="32"/>
        <v>2.5950000000000001E-2</v>
      </c>
      <c r="S192" s="154">
        <v>0</v>
      </c>
      <c r="T192" s="155">
        <f t="shared" si="3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6" t="s">
        <v>235</v>
      </c>
      <c r="AT192" s="156" t="s">
        <v>285</v>
      </c>
      <c r="AU192" s="156" t="s">
        <v>182</v>
      </c>
      <c r="AY192" s="14" t="s">
        <v>175</v>
      </c>
      <c r="BE192" s="157">
        <f t="shared" si="34"/>
        <v>0</v>
      </c>
      <c r="BF192" s="157">
        <f t="shared" si="35"/>
        <v>539.4</v>
      </c>
      <c r="BG192" s="157">
        <f t="shared" si="36"/>
        <v>0</v>
      </c>
      <c r="BH192" s="157">
        <f t="shared" si="37"/>
        <v>0</v>
      </c>
      <c r="BI192" s="157">
        <f t="shared" si="38"/>
        <v>0</v>
      </c>
      <c r="BJ192" s="14" t="s">
        <v>182</v>
      </c>
      <c r="BK192" s="157">
        <f t="shared" si="39"/>
        <v>539.4</v>
      </c>
      <c r="BL192" s="14" t="s">
        <v>205</v>
      </c>
      <c r="BM192" s="156" t="s">
        <v>404</v>
      </c>
    </row>
    <row r="193" spans="1:65" s="2" customFormat="1" ht="33" customHeight="1">
      <c r="A193" s="26"/>
      <c r="B193" s="144"/>
      <c r="C193" s="145" t="s">
        <v>405</v>
      </c>
      <c r="D193" s="145" t="s">
        <v>177</v>
      </c>
      <c r="E193" s="146" t="s">
        <v>764</v>
      </c>
      <c r="F193" s="147" t="s">
        <v>765</v>
      </c>
      <c r="G193" s="148" t="s">
        <v>254</v>
      </c>
      <c r="H193" s="149">
        <v>3</v>
      </c>
      <c r="I193" s="150">
        <v>4.38</v>
      </c>
      <c r="J193" s="150">
        <f t="shared" si="30"/>
        <v>13.14</v>
      </c>
      <c r="K193" s="151"/>
      <c r="L193" s="27"/>
      <c r="M193" s="152" t="s">
        <v>1</v>
      </c>
      <c r="N193" s="153" t="s">
        <v>35</v>
      </c>
      <c r="O193" s="154">
        <v>0.39180999999999999</v>
      </c>
      <c r="P193" s="154">
        <f t="shared" si="31"/>
        <v>1.17543</v>
      </c>
      <c r="Q193" s="154">
        <v>4.1999999999999996E-6</v>
      </c>
      <c r="R193" s="154">
        <f t="shared" si="32"/>
        <v>1.2599999999999998E-5</v>
      </c>
      <c r="S193" s="154">
        <v>0</v>
      </c>
      <c r="T193" s="155">
        <f t="shared" si="3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6" t="s">
        <v>205</v>
      </c>
      <c r="AT193" s="156" t="s">
        <v>177</v>
      </c>
      <c r="AU193" s="156" t="s">
        <v>182</v>
      </c>
      <c r="AY193" s="14" t="s">
        <v>175</v>
      </c>
      <c r="BE193" s="157">
        <f t="shared" si="34"/>
        <v>0</v>
      </c>
      <c r="BF193" s="157">
        <f t="shared" si="35"/>
        <v>13.14</v>
      </c>
      <c r="BG193" s="157">
        <f t="shared" si="36"/>
        <v>0</v>
      </c>
      <c r="BH193" s="157">
        <f t="shared" si="37"/>
        <v>0</v>
      </c>
      <c r="BI193" s="157">
        <f t="shared" si="38"/>
        <v>0</v>
      </c>
      <c r="BJ193" s="14" t="s">
        <v>182</v>
      </c>
      <c r="BK193" s="157">
        <f t="shared" si="39"/>
        <v>13.14</v>
      </c>
      <c r="BL193" s="14" t="s">
        <v>205</v>
      </c>
      <c r="BM193" s="156" t="s">
        <v>408</v>
      </c>
    </row>
    <row r="194" spans="1:65" s="2" customFormat="1" ht="16.5" customHeight="1">
      <c r="A194" s="26"/>
      <c r="B194" s="144"/>
      <c r="C194" s="158" t="s">
        <v>293</v>
      </c>
      <c r="D194" s="158" t="s">
        <v>285</v>
      </c>
      <c r="E194" s="159" t="s">
        <v>766</v>
      </c>
      <c r="F194" s="160" t="s">
        <v>767</v>
      </c>
      <c r="G194" s="161" t="s">
        <v>254</v>
      </c>
      <c r="H194" s="162">
        <v>3</v>
      </c>
      <c r="I194" s="163">
        <v>58.87</v>
      </c>
      <c r="J194" s="163">
        <f t="shared" si="30"/>
        <v>176.61</v>
      </c>
      <c r="K194" s="164"/>
      <c r="L194" s="165"/>
      <c r="M194" s="166" t="s">
        <v>1</v>
      </c>
      <c r="N194" s="167" t="s">
        <v>35</v>
      </c>
      <c r="O194" s="154">
        <v>0</v>
      </c>
      <c r="P194" s="154">
        <f t="shared" si="31"/>
        <v>0</v>
      </c>
      <c r="Q194" s="154">
        <v>1.49E-3</v>
      </c>
      <c r="R194" s="154">
        <f t="shared" si="32"/>
        <v>4.47E-3</v>
      </c>
      <c r="S194" s="154">
        <v>0</v>
      </c>
      <c r="T194" s="155">
        <f t="shared" si="3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6" t="s">
        <v>235</v>
      </c>
      <c r="AT194" s="156" t="s">
        <v>285</v>
      </c>
      <c r="AU194" s="156" t="s">
        <v>182</v>
      </c>
      <c r="AY194" s="14" t="s">
        <v>175</v>
      </c>
      <c r="BE194" s="157">
        <f t="shared" si="34"/>
        <v>0</v>
      </c>
      <c r="BF194" s="157">
        <f t="shared" si="35"/>
        <v>176.61</v>
      </c>
      <c r="BG194" s="157">
        <f t="shared" si="36"/>
        <v>0</v>
      </c>
      <c r="BH194" s="157">
        <f t="shared" si="37"/>
        <v>0</v>
      </c>
      <c r="BI194" s="157">
        <f t="shared" si="38"/>
        <v>0</v>
      </c>
      <c r="BJ194" s="14" t="s">
        <v>182</v>
      </c>
      <c r="BK194" s="157">
        <f t="shared" si="39"/>
        <v>176.61</v>
      </c>
      <c r="BL194" s="14" t="s">
        <v>205</v>
      </c>
      <c r="BM194" s="156" t="s">
        <v>411</v>
      </c>
    </row>
    <row r="195" spans="1:65" s="2" customFormat="1" ht="33" customHeight="1">
      <c r="A195" s="26"/>
      <c r="B195" s="144"/>
      <c r="C195" s="145" t="s">
        <v>414</v>
      </c>
      <c r="D195" s="145" t="s">
        <v>177</v>
      </c>
      <c r="E195" s="146" t="s">
        <v>768</v>
      </c>
      <c r="F195" s="147" t="s">
        <v>769</v>
      </c>
      <c r="G195" s="148" t="s">
        <v>254</v>
      </c>
      <c r="H195" s="149">
        <v>3</v>
      </c>
      <c r="I195" s="150">
        <v>7.43</v>
      </c>
      <c r="J195" s="150">
        <f t="shared" si="30"/>
        <v>22.29</v>
      </c>
      <c r="K195" s="151"/>
      <c r="L195" s="27"/>
      <c r="M195" s="152" t="s">
        <v>1</v>
      </c>
      <c r="N195" s="153" t="s">
        <v>35</v>
      </c>
      <c r="O195" s="154">
        <v>0.53107000000000004</v>
      </c>
      <c r="P195" s="154">
        <f t="shared" si="31"/>
        <v>1.59321</v>
      </c>
      <c r="Q195" s="154">
        <v>1E-4</v>
      </c>
      <c r="R195" s="154">
        <f t="shared" si="32"/>
        <v>3.0000000000000003E-4</v>
      </c>
      <c r="S195" s="154">
        <v>0</v>
      </c>
      <c r="T195" s="155">
        <f t="shared" si="3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6" t="s">
        <v>205</v>
      </c>
      <c r="AT195" s="156" t="s">
        <v>177</v>
      </c>
      <c r="AU195" s="156" t="s">
        <v>182</v>
      </c>
      <c r="AY195" s="14" t="s">
        <v>175</v>
      </c>
      <c r="BE195" s="157">
        <f t="shared" si="34"/>
        <v>0</v>
      </c>
      <c r="BF195" s="157">
        <f t="shared" si="35"/>
        <v>22.29</v>
      </c>
      <c r="BG195" s="157">
        <f t="shared" si="36"/>
        <v>0</v>
      </c>
      <c r="BH195" s="157">
        <f t="shared" si="37"/>
        <v>0</v>
      </c>
      <c r="BI195" s="157">
        <f t="shared" si="38"/>
        <v>0</v>
      </c>
      <c r="BJ195" s="14" t="s">
        <v>182</v>
      </c>
      <c r="BK195" s="157">
        <f t="shared" si="39"/>
        <v>22.29</v>
      </c>
      <c r="BL195" s="14" t="s">
        <v>205</v>
      </c>
      <c r="BM195" s="156" t="s">
        <v>417</v>
      </c>
    </row>
    <row r="196" spans="1:65" s="2" customFormat="1" ht="16.5" customHeight="1">
      <c r="A196" s="26"/>
      <c r="B196" s="144"/>
      <c r="C196" s="158" t="s">
        <v>296</v>
      </c>
      <c r="D196" s="158" t="s">
        <v>285</v>
      </c>
      <c r="E196" s="159" t="s">
        <v>770</v>
      </c>
      <c r="F196" s="160" t="s">
        <v>771</v>
      </c>
      <c r="G196" s="161" t="s">
        <v>254</v>
      </c>
      <c r="H196" s="162">
        <v>3</v>
      </c>
      <c r="I196" s="163">
        <v>31.85</v>
      </c>
      <c r="J196" s="163">
        <f t="shared" si="30"/>
        <v>95.55</v>
      </c>
      <c r="K196" s="164"/>
      <c r="L196" s="165"/>
      <c r="M196" s="166" t="s">
        <v>1</v>
      </c>
      <c r="N196" s="167" t="s">
        <v>35</v>
      </c>
      <c r="O196" s="154">
        <v>0</v>
      </c>
      <c r="P196" s="154">
        <f t="shared" si="31"/>
        <v>0</v>
      </c>
      <c r="Q196" s="154">
        <v>1E-3</v>
      </c>
      <c r="R196" s="154">
        <f t="shared" si="32"/>
        <v>3.0000000000000001E-3</v>
      </c>
      <c r="S196" s="154">
        <v>0</v>
      </c>
      <c r="T196" s="155">
        <f t="shared" si="3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6" t="s">
        <v>235</v>
      </c>
      <c r="AT196" s="156" t="s">
        <v>285</v>
      </c>
      <c r="AU196" s="156" t="s">
        <v>182</v>
      </c>
      <c r="AY196" s="14" t="s">
        <v>175</v>
      </c>
      <c r="BE196" s="157">
        <f t="shared" si="34"/>
        <v>0</v>
      </c>
      <c r="BF196" s="157">
        <f t="shared" si="35"/>
        <v>95.55</v>
      </c>
      <c r="BG196" s="157">
        <f t="shared" si="36"/>
        <v>0</v>
      </c>
      <c r="BH196" s="157">
        <f t="shared" si="37"/>
        <v>0</v>
      </c>
      <c r="BI196" s="157">
        <f t="shared" si="38"/>
        <v>0</v>
      </c>
      <c r="BJ196" s="14" t="s">
        <v>182</v>
      </c>
      <c r="BK196" s="157">
        <f t="shared" si="39"/>
        <v>95.55</v>
      </c>
      <c r="BL196" s="14" t="s">
        <v>205</v>
      </c>
      <c r="BM196" s="156" t="s">
        <v>420</v>
      </c>
    </row>
    <row r="197" spans="1:65" s="2" customFormat="1" ht="16.5" customHeight="1">
      <c r="A197" s="26"/>
      <c r="B197" s="144"/>
      <c r="C197" s="145" t="s">
        <v>421</v>
      </c>
      <c r="D197" s="145" t="s">
        <v>177</v>
      </c>
      <c r="E197" s="146" t="s">
        <v>772</v>
      </c>
      <c r="F197" s="147" t="s">
        <v>773</v>
      </c>
      <c r="G197" s="148" t="s">
        <v>254</v>
      </c>
      <c r="H197" s="149">
        <v>3</v>
      </c>
      <c r="I197" s="150">
        <v>9.8000000000000007</v>
      </c>
      <c r="J197" s="150">
        <f t="shared" si="30"/>
        <v>29.4</v>
      </c>
      <c r="K197" s="151"/>
      <c r="L197" s="27"/>
      <c r="M197" s="152" t="s">
        <v>1</v>
      </c>
      <c r="N197" s="153" t="s">
        <v>35</v>
      </c>
      <c r="O197" s="154">
        <v>0.88061</v>
      </c>
      <c r="P197" s="154">
        <f t="shared" si="31"/>
        <v>2.6418300000000001</v>
      </c>
      <c r="Q197" s="154">
        <v>4.1999999999999996E-6</v>
      </c>
      <c r="R197" s="154">
        <f t="shared" si="32"/>
        <v>1.2599999999999998E-5</v>
      </c>
      <c r="S197" s="154">
        <v>0</v>
      </c>
      <c r="T197" s="155">
        <f t="shared" si="3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6" t="s">
        <v>205</v>
      </c>
      <c r="AT197" s="156" t="s">
        <v>177</v>
      </c>
      <c r="AU197" s="156" t="s">
        <v>182</v>
      </c>
      <c r="AY197" s="14" t="s">
        <v>175</v>
      </c>
      <c r="BE197" s="157">
        <f t="shared" si="34"/>
        <v>0</v>
      </c>
      <c r="BF197" s="157">
        <f t="shared" si="35"/>
        <v>29.4</v>
      </c>
      <c r="BG197" s="157">
        <f t="shared" si="36"/>
        <v>0</v>
      </c>
      <c r="BH197" s="157">
        <f t="shared" si="37"/>
        <v>0</v>
      </c>
      <c r="BI197" s="157">
        <f t="shared" si="38"/>
        <v>0</v>
      </c>
      <c r="BJ197" s="14" t="s">
        <v>182</v>
      </c>
      <c r="BK197" s="157">
        <f t="shared" si="39"/>
        <v>29.4</v>
      </c>
      <c r="BL197" s="14" t="s">
        <v>205</v>
      </c>
      <c r="BM197" s="156" t="s">
        <v>424</v>
      </c>
    </row>
    <row r="198" spans="1:65" s="2" customFormat="1" ht="16.5" customHeight="1">
      <c r="A198" s="26"/>
      <c r="B198" s="144"/>
      <c r="C198" s="158" t="s">
        <v>300</v>
      </c>
      <c r="D198" s="158" t="s">
        <v>285</v>
      </c>
      <c r="E198" s="159" t="s">
        <v>774</v>
      </c>
      <c r="F198" s="160" t="s">
        <v>775</v>
      </c>
      <c r="G198" s="161" t="s">
        <v>254</v>
      </c>
      <c r="H198" s="162">
        <v>3</v>
      </c>
      <c r="I198" s="163">
        <v>204.74</v>
      </c>
      <c r="J198" s="163">
        <f t="shared" si="30"/>
        <v>614.22</v>
      </c>
      <c r="K198" s="164"/>
      <c r="L198" s="165"/>
      <c r="M198" s="166" t="s">
        <v>1</v>
      </c>
      <c r="N198" s="167" t="s">
        <v>35</v>
      </c>
      <c r="O198" s="154">
        <v>0</v>
      </c>
      <c r="P198" s="154">
        <f t="shared" si="31"/>
        <v>0</v>
      </c>
      <c r="Q198" s="154">
        <v>3.0100000000000001E-3</v>
      </c>
      <c r="R198" s="154">
        <f t="shared" si="32"/>
        <v>9.0299999999999998E-3</v>
      </c>
      <c r="S198" s="154">
        <v>0</v>
      </c>
      <c r="T198" s="155">
        <f t="shared" si="3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6" t="s">
        <v>235</v>
      </c>
      <c r="AT198" s="156" t="s">
        <v>285</v>
      </c>
      <c r="AU198" s="156" t="s">
        <v>182</v>
      </c>
      <c r="AY198" s="14" t="s">
        <v>175</v>
      </c>
      <c r="BE198" s="157">
        <f t="shared" si="34"/>
        <v>0</v>
      </c>
      <c r="BF198" s="157">
        <f t="shared" si="35"/>
        <v>614.22</v>
      </c>
      <c r="BG198" s="157">
        <f t="shared" si="36"/>
        <v>0</v>
      </c>
      <c r="BH198" s="157">
        <f t="shared" si="37"/>
        <v>0</v>
      </c>
      <c r="BI198" s="157">
        <f t="shared" si="38"/>
        <v>0</v>
      </c>
      <c r="BJ198" s="14" t="s">
        <v>182</v>
      </c>
      <c r="BK198" s="157">
        <f t="shared" si="39"/>
        <v>614.22</v>
      </c>
      <c r="BL198" s="14" t="s">
        <v>205</v>
      </c>
      <c r="BM198" s="156" t="s">
        <v>427</v>
      </c>
    </row>
    <row r="199" spans="1:65" s="2" customFormat="1" ht="24.15" customHeight="1">
      <c r="A199" s="26"/>
      <c r="B199" s="144"/>
      <c r="C199" s="145" t="s">
        <v>428</v>
      </c>
      <c r="D199" s="145" t="s">
        <v>177</v>
      </c>
      <c r="E199" s="146" t="s">
        <v>776</v>
      </c>
      <c r="F199" s="147" t="s">
        <v>777</v>
      </c>
      <c r="G199" s="148" t="s">
        <v>254</v>
      </c>
      <c r="H199" s="149">
        <v>3</v>
      </c>
      <c r="I199" s="150">
        <v>1.39</v>
      </c>
      <c r="J199" s="150">
        <f t="shared" si="30"/>
        <v>4.17</v>
      </c>
      <c r="K199" s="151"/>
      <c r="L199" s="27"/>
      <c r="M199" s="152" t="s">
        <v>1</v>
      </c>
      <c r="N199" s="153" t="s">
        <v>35</v>
      </c>
      <c r="O199" s="154">
        <v>0.14208999999999999</v>
      </c>
      <c r="P199" s="154">
        <f t="shared" si="31"/>
        <v>0.42626999999999998</v>
      </c>
      <c r="Q199" s="154">
        <v>4.1999999999999996E-6</v>
      </c>
      <c r="R199" s="154">
        <f t="shared" si="32"/>
        <v>1.2599999999999998E-5</v>
      </c>
      <c r="S199" s="154">
        <v>0</v>
      </c>
      <c r="T199" s="155">
        <f t="shared" si="3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6" t="s">
        <v>205</v>
      </c>
      <c r="AT199" s="156" t="s">
        <v>177</v>
      </c>
      <c r="AU199" s="156" t="s">
        <v>182</v>
      </c>
      <c r="AY199" s="14" t="s">
        <v>175</v>
      </c>
      <c r="BE199" s="157">
        <f t="shared" si="34"/>
        <v>0</v>
      </c>
      <c r="BF199" s="157">
        <f t="shared" si="35"/>
        <v>4.17</v>
      </c>
      <c r="BG199" s="157">
        <f t="shared" si="36"/>
        <v>0</v>
      </c>
      <c r="BH199" s="157">
        <f t="shared" si="37"/>
        <v>0</v>
      </c>
      <c r="BI199" s="157">
        <f t="shared" si="38"/>
        <v>0</v>
      </c>
      <c r="BJ199" s="14" t="s">
        <v>182</v>
      </c>
      <c r="BK199" s="157">
        <f t="shared" si="39"/>
        <v>4.17</v>
      </c>
      <c r="BL199" s="14" t="s">
        <v>205</v>
      </c>
      <c r="BM199" s="156" t="s">
        <v>431</v>
      </c>
    </row>
    <row r="200" spans="1:65" s="2" customFormat="1" ht="24.15" customHeight="1">
      <c r="A200" s="26"/>
      <c r="B200" s="144"/>
      <c r="C200" s="158" t="s">
        <v>303</v>
      </c>
      <c r="D200" s="158" t="s">
        <v>285</v>
      </c>
      <c r="E200" s="159" t="s">
        <v>778</v>
      </c>
      <c r="F200" s="160" t="s">
        <v>779</v>
      </c>
      <c r="G200" s="161" t="s">
        <v>254</v>
      </c>
      <c r="H200" s="162">
        <v>3</v>
      </c>
      <c r="I200" s="163">
        <v>42.15</v>
      </c>
      <c r="J200" s="163">
        <f t="shared" si="30"/>
        <v>126.45</v>
      </c>
      <c r="K200" s="164"/>
      <c r="L200" s="165"/>
      <c r="M200" s="166" t="s">
        <v>1</v>
      </c>
      <c r="N200" s="167" t="s">
        <v>35</v>
      </c>
      <c r="O200" s="154">
        <v>0</v>
      </c>
      <c r="P200" s="154">
        <f t="shared" si="31"/>
        <v>0</v>
      </c>
      <c r="Q200" s="154">
        <v>0.01</v>
      </c>
      <c r="R200" s="154">
        <f t="shared" si="32"/>
        <v>0.03</v>
      </c>
      <c r="S200" s="154">
        <v>0</v>
      </c>
      <c r="T200" s="155">
        <f t="shared" si="3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6" t="s">
        <v>235</v>
      </c>
      <c r="AT200" s="156" t="s">
        <v>285</v>
      </c>
      <c r="AU200" s="156" t="s">
        <v>182</v>
      </c>
      <c r="AY200" s="14" t="s">
        <v>175</v>
      </c>
      <c r="BE200" s="157">
        <f t="shared" si="34"/>
        <v>0</v>
      </c>
      <c r="BF200" s="157">
        <f t="shared" si="35"/>
        <v>126.45</v>
      </c>
      <c r="BG200" s="157">
        <f t="shared" si="36"/>
        <v>0</v>
      </c>
      <c r="BH200" s="157">
        <f t="shared" si="37"/>
        <v>0</v>
      </c>
      <c r="BI200" s="157">
        <f t="shared" si="38"/>
        <v>0</v>
      </c>
      <c r="BJ200" s="14" t="s">
        <v>182</v>
      </c>
      <c r="BK200" s="157">
        <f t="shared" si="39"/>
        <v>126.45</v>
      </c>
      <c r="BL200" s="14" t="s">
        <v>205</v>
      </c>
      <c r="BM200" s="156" t="s">
        <v>434</v>
      </c>
    </row>
    <row r="201" spans="1:65" s="2" customFormat="1" ht="24.15" customHeight="1">
      <c r="A201" s="26"/>
      <c r="B201" s="144"/>
      <c r="C201" s="158" t="s">
        <v>435</v>
      </c>
      <c r="D201" s="158" t="s">
        <v>285</v>
      </c>
      <c r="E201" s="159" t="s">
        <v>780</v>
      </c>
      <c r="F201" s="160" t="s">
        <v>781</v>
      </c>
      <c r="G201" s="161" t="s">
        <v>254</v>
      </c>
      <c r="H201" s="162">
        <v>3</v>
      </c>
      <c r="I201" s="163">
        <v>10.28</v>
      </c>
      <c r="J201" s="163">
        <f t="shared" si="30"/>
        <v>30.84</v>
      </c>
      <c r="K201" s="164"/>
      <c r="L201" s="165"/>
      <c r="M201" s="166" t="s">
        <v>1</v>
      </c>
      <c r="N201" s="167" t="s">
        <v>35</v>
      </c>
      <c r="O201" s="154">
        <v>0</v>
      </c>
      <c r="P201" s="154">
        <f t="shared" si="31"/>
        <v>0</v>
      </c>
      <c r="Q201" s="154">
        <v>4.4000000000000002E-4</v>
      </c>
      <c r="R201" s="154">
        <f t="shared" si="32"/>
        <v>1.32E-3</v>
      </c>
      <c r="S201" s="154">
        <v>0</v>
      </c>
      <c r="T201" s="155">
        <f t="shared" si="3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6" t="s">
        <v>235</v>
      </c>
      <c r="AT201" s="156" t="s">
        <v>285</v>
      </c>
      <c r="AU201" s="156" t="s">
        <v>182</v>
      </c>
      <c r="AY201" s="14" t="s">
        <v>175</v>
      </c>
      <c r="BE201" s="157">
        <f t="shared" si="34"/>
        <v>0</v>
      </c>
      <c r="BF201" s="157">
        <f t="shared" si="35"/>
        <v>30.84</v>
      </c>
      <c r="BG201" s="157">
        <f t="shared" si="36"/>
        <v>0</v>
      </c>
      <c r="BH201" s="157">
        <f t="shared" si="37"/>
        <v>0</v>
      </c>
      <c r="BI201" s="157">
        <f t="shared" si="38"/>
        <v>0</v>
      </c>
      <c r="BJ201" s="14" t="s">
        <v>182</v>
      </c>
      <c r="BK201" s="157">
        <f t="shared" si="39"/>
        <v>30.84</v>
      </c>
      <c r="BL201" s="14" t="s">
        <v>205</v>
      </c>
      <c r="BM201" s="156" t="s">
        <v>438</v>
      </c>
    </row>
    <row r="202" spans="1:65" s="2" customFormat="1" ht="24.15" customHeight="1">
      <c r="A202" s="26"/>
      <c r="B202" s="144"/>
      <c r="C202" s="145" t="s">
        <v>307</v>
      </c>
      <c r="D202" s="145" t="s">
        <v>177</v>
      </c>
      <c r="E202" s="146" t="s">
        <v>782</v>
      </c>
      <c r="F202" s="147" t="s">
        <v>783</v>
      </c>
      <c r="G202" s="148" t="s">
        <v>254</v>
      </c>
      <c r="H202" s="149">
        <v>3</v>
      </c>
      <c r="I202" s="150">
        <v>4.33</v>
      </c>
      <c r="J202" s="150">
        <f t="shared" si="30"/>
        <v>12.99</v>
      </c>
      <c r="K202" s="151"/>
      <c r="L202" s="27"/>
      <c r="M202" s="152" t="s">
        <v>1</v>
      </c>
      <c r="N202" s="153" t="s">
        <v>35</v>
      </c>
      <c r="O202" s="154">
        <v>0.39016000000000001</v>
      </c>
      <c r="P202" s="154">
        <f t="shared" si="31"/>
        <v>1.17048</v>
      </c>
      <c r="Q202" s="154">
        <v>0</v>
      </c>
      <c r="R202" s="154">
        <f t="shared" si="32"/>
        <v>0</v>
      </c>
      <c r="S202" s="154">
        <v>0</v>
      </c>
      <c r="T202" s="155">
        <f t="shared" si="3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6" t="s">
        <v>205</v>
      </c>
      <c r="AT202" s="156" t="s">
        <v>177</v>
      </c>
      <c r="AU202" s="156" t="s">
        <v>182</v>
      </c>
      <c r="AY202" s="14" t="s">
        <v>175</v>
      </c>
      <c r="BE202" s="157">
        <f t="shared" si="34"/>
        <v>0</v>
      </c>
      <c r="BF202" s="157">
        <f t="shared" si="35"/>
        <v>12.99</v>
      </c>
      <c r="BG202" s="157">
        <f t="shared" si="36"/>
        <v>0</v>
      </c>
      <c r="BH202" s="157">
        <f t="shared" si="37"/>
        <v>0</v>
      </c>
      <c r="BI202" s="157">
        <f t="shared" si="38"/>
        <v>0</v>
      </c>
      <c r="BJ202" s="14" t="s">
        <v>182</v>
      </c>
      <c r="BK202" s="157">
        <f t="shared" si="39"/>
        <v>12.99</v>
      </c>
      <c r="BL202" s="14" t="s">
        <v>205</v>
      </c>
      <c r="BM202" s="156" t="s">
        <v>441</v>
      </c>
    </row>
    <row r="203" spans="1:65" s="2" customFormat="1" ht="21.75" customHeight="1">
      <c r="A203" s="26"/>
      <c r="B203" s="144"/>
      <c r="C203" s="158" t="s">
        <v>442</v>
      </c>
      <c r="D203" s="158" t="s">
        <v>285</v>
      </c>
      <c r="E203" s="159" t="s">
        <v>784</v>
      </c>
      <c r="F203" s="160" t="s">
        <v>785</v>
      </c>
      <c r="G203" s="161" t="s">
        <v>254</v>
      </c>
      <c r="H203" s="162">
        <v>3</v>
      </c>
      <c r="I203" s="163">
        <v>13.82</v>
      </c>
      <c r="J203" s="163">
        <f t="shared" si="30"/>
        <v>41.46</v>
      </c>
      <c r="K203" s="164"/>
      <c r="L203" s="165"/>
      <c r="M203" s="166" t="s">
        <v>1</v>
      </c>
      <c r="N203" s="167" t="s">
        <v>35</v>
      </c>
      <c r="O203" s="154">
        <v>0</v>
      </c>
      <c r="P203" s="154">
        <f t="shared" si="31"/>
        <v>0</v>
      </c>
      <c r="Q203" s="154">
        <v>3.3E-4</v>
      </c>
      <c r="R203" s="154">
        <f t="shared" si="32"/>
        <v>9.8999999999999999E-4</v>
      </c>
      <c r="S203" s="154">
        <v>0</v>
      </c>
      <c r="T203" s="155">
        <f t="shared" si="3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6" t="s">
        <v>235</v>
      </c>
      <c r="AT203" s="156" t="s">
        <v>285</v>
      </c>
      <c r="AU203" s="156" t="s">
        <v>182</v>
      </c>
      <c r="AY203" s="14" t="s">
        <v>175</v>
      </c>
      <c r="BE203" s="157">
        <f t="shared" si="34"/>
        <v>0</v>
      </c>
      <c r="BF203" s="157">
        <f t="shared" si="35"/>
        <v>41.46</v>
      </c>
      <c r="BG203" s="157">
        <f t="shared" si="36"/>
        <v>0</v>
      </c>
      <c r="BH203" s="157">
        <f t="shared" si="37"/>
        <v>0</v>
      </c>
      <c r="BI203" s="157">
        <f t="shared" si="38"/>
        <v>0</v>
      </c>
      <c r="BJ203" s="14" t="s">
        <v>182</v>
      </c>
      <c r="BK203" s="157">
        <f t="shared" si="39"/>
        <v>41.46</v>
      </c>
      <c r="BL203" s="14" t="s">
        <v>205</v>
      </c>
      <c r="BM203" s="156" t="s">
        <v>445</v>
      </c>
    </row>
    <row r="204" spans="1:65" s="2" customFormat="1" ht="24.15" customHeight="1">
      <c r="A204" s="26"/>
      <c r="B204" s="144"/>
      <c r="C204" s="145" t="s">
        <v>310</v>
      </c>
      <c r="D204" s="145" t="s">
        <v>177</v>
      </c>
      <c r="E204" s="146" t="s">
        <v>786</v>
      </c>
      <c r="F204" s="147" t="s">
        <v>787</v>
      </c>
      <c r="G204" s="148" t="s">
        <v>254</v>
      </c>
      <c r="H204" s="149">
        <v>3</v>
      </c>
      <c r="I204" s="150">
        <v>4.76</v>
      </c>
      <c r="J204" s="150">
        <f t="shared" si="30"/>
        <v>14.28</v>
      </c>
      <c r="K204" s="151"/>
      <c r="L204" s="27"/>
      <c r="M204" s="152" t="s">
        <v>1</v>
      </c>
      <c r="N204" s="153" t="s">
        <v>35</v>
      </c>
      <c r="O204" s="154">
        <v>0.42226999999999998</v>
      </c>
      <c r="P204" s="154">
        <f t="shared" si="31"/>
        <v>1.26681</v>
      </c>
      <c r="Q204" s="154">
        <v>1.136E-5</v>
      </c>
      <c r="R204" s="154">
        <f t="shared" si="32"/>
        <v>3.4079999999999999E-5</v>
      </c>
      <c r="S204" s="154">
        <v>0</v>
      </c>
      <c r="T204" s="155">
        <f t="shared" si="3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6" t="s">
        <v>205</v>
      </c>
      <c r="AT204" s="156" t="s">
        <v>177</v>
      </c>
      <c r="AU204" s="156" t="s">
        <v>182</v>
      </c>
      <c r="AY204" s="14" t="s">
        <v>175</v>
      </c>
      <c r="BE204" s="157">
        <f t="shared" si="34"/>
        <v>0</v>
      </c>
      <c r="BF204" s="157">
        <f t="shared" si="35"/>
        <v>14.28</v>
      </c>
      <c r="BG204" s="157">
        <f t="shared" si="36"/>
        <v>0</v>
      </c>
      <c r="BH204" s="157">
        <f t="shared" si="37"/>
        <v>0</v>
      </c>
      <c r="BI204" s="157">
        <f t="shared" si="38"/>
        <v>0</v>
      </c>
      <c r="BJ204" s="14" t="s">
        <v>182</v>
      </c>
      <c r="BK204" s="157">
        <f t="shared" si="39"/>
        <v>14.28</v>
      </c>
      <c r="BL204" s="14" t="s">
        <v>205</v>
      </c>
      <c r="BM204" s="156" t="s">
        <v>450</v>
      </c>
    </row>
    <row r="205" spans="1:65" s="2" customFormat="1" ht="24.15" customHeight="1">
      <c r="A205" s="26"/>
      <c r="B205" s="144"/>
      <c r="C205" s="158" t="s">
        <v>451</v>
      </c>
      <c r="D205" s="158" t="s">
        <v>285</v>
      </c>
      <c r="E205" s="159" t="s">
        <v>788</v>
      </c>
      <c r="F205" s="160" t="s">
        <v>789</v>
      </c>
      <c r="G205" s="161" t="s">
        <v>254</v>
      </c>
      <c r="H205" s="162">
        <v>3</v>
      </c>
      <c r="I205" s="163">
        <v>10.220000000000001</v>
      </c>
      <c r="J205" s="163">
        <f t="shared" si="30"/>
        <v>30.66</v>
      </c>
      <c r="K205" s="164"/>
      <c r="L205" s="165"/>
      <c r="M205" s="166" t="s">
        <v>1</v>
      </c>
      <c r="N205" s="167" t="s">
        <v>35</v>
      </c>
      <c r="O205" s="154">
        <v>0</v>
      </c>
      <c r="P205" s="154">
        <f t="shared" si="31"/>
        <v>0</v>
      </c>
      <c r="Q205" s="154">
        <v>3.6000000000000002E-4</v>
      </c>
      <c r="R205" s="154">
        <f t="shared" si="32"/>
        <v>1.08E-3</v>
      </c>
      <c r="S205" s="154">
        <v>0</v>
      </c>
      <c r="T205" s="155">
        <f t="shared" si="3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6" t="s">
        <v>235</v>
      </c>
      <c r="AT205" s="156" t="s">
        <v>285</v>
      </c>
      <c r="AU205" s="156" t="s">
        <v>182</v>
      </c>
      <c r="AY205" s="14" t="s">
        <v>175</v>
      </c>
      <c r="BE205" s="157">
        <f t="shared" si="34"/>
        <v>0</v>
      </c>
      <c r="BF205" s="157">
        <f t="shared" si="35"/>
        <v>30.66</v>
      </c>
      <c r="BG205" s="157">
        <f t="shared" si="36"/>
        <v>0</v>
      </c>
      <c r="BH205" s="157">
        <f t="shared" si="37"/>
        <v>0</v>
      </c>
      <c r="BI205" s="157">
        <f t="shared" si="38"/>
        <v>0</v>
      </c>
      <c r="BJ205" s="14" t="s">
        <v>182</v>
      </c>
      <c r="BK205" s="157">
        <f t="shared" si="39"/>
        <v>30.66</v>
      </c>
      <c r="BL205" s="14" t="s">
        <v>205</v>
      </c>
      <c r="BM205" s="156" t="s">
        <v>454</v>
      </c>
    </row>
    <row r="206" spans="1:65" s="2" customFormat="1" ht="24.15" customHeight="1">
      <c r="A206" s="26"/>
      <c r="B206" s="144"/>
      <c r="C206" s="145" t="s">
        <v>315</v>
      </c>
      <c r="D206" s="145" t="s">
        <v>177</v>
      </c>
      <c r="E206" s="146" t="s">
        <v>790</v>
      </c>
      <c r="F206" s="147" t="s">
        <v>791</v>
      </c>
      <c r="G206" s="148" t="s">
        <v>254</v>
      </c>
      <c r="H206" s="149">
        <v>3</v>
      </c>
      <c r="I206" s="150">
        <v>6.28</v>
      </c>
      <c r="J206" s="150">
        <f t="shared" si="30"/>
        <v>18.84</v>
      </c>
      <c r="K206" s="151"/>
      <c r="L206" s="27"/>
      <c r="M206" s="152" t="s">
        <v>1</v>
      </c>
      <c r="N206" s="153" t="s">
        <v>35</v>
      </c>
      <c r="O206" s="154">
        <v>0.56642999999999999</v>
      </c>
      <c r="P206" s="154">
        <f t="shared" si="31"/>
        <v>1.69929</v>
      </c>
      <c r="Q206" s="154">
        <v>0</v>
      </c>
      <c r="R206" s="154">
        <f t="shared" si="32"/>
        <v>0</v>
      </c>
      <c r="S206" s="154">
        <v>0</v>
      </c>
      <c r="T206" s="155">
        <f t="shared" si="3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6" t="s">
        <v>205</v>
      </c>
      <c r="AT206" s="156" t="s">
        <v>177</v>
      </c>
      <c r="AU206" s="156" t="s">
        <v>182</v>
      </c>
      <c r="AY206" s="14" t="s">
        <v>175</v>
      </c>
      <c r="BE206" s="157">
        <f t="shared" si="34"/>
        <v>0</v>
      </c>
      <c r="BF206" s="157">
        <f t="shared" si="35"/>
        <v>18.84</v>
      </c>
      <c r="BG206" s="157">
        <f t="shared" si="36"/>
        <v>0</v>
      </c>
      <c r="BH206" s="157">
        <f t="shared" si="37"/>
        <v>0</v>
      </c>
      <c r="BI206" s="157">
        <f t="shared" si="38"/>
        <v>0</v>
      </c>
      <c r="BJ206" s="14" t="s">
        <v>182</v>
      </c>
      <c r="BK206" s="157">
        <f t="shared" si="39"/>
        <v>18.84</v>
      </c>
      <c r="BL206" s="14" t="s">
        <v>205</v>
      </c>
      <c r="BM206" s="156" t="s">
        <v>458</v>
      </c>
    </row>
    <row r="207" spans="1:65" s="2" customFormat="1" ht="24.15" customHeight="1">
      <c r="A207" s="26"/>
      <c r="B207" s="144"/>
      <c r="C207" s="158" t="s">
        <v>455</v>
      </c>
      <c r="D207" s="158" t="s">
        <v>285</v>
      </c>
      <c r="E207" s="159" t="s">
        <v>792</v>
      </c>
      <c r="F207" s="160" t="s">
        <v>793</v>
      </c>
      <c r="G207" s="161" t="s">
        <v>254</v>
      </c>
      <c r="H207" s="162">
        <v>3</v>
      </c>
      <c r="I207" s="163">
        <v>42.04</v>
      </c>
      <c r="J207" s="163">
        <f t="shared" si="30"/>
        <v>126.12</v>
      </c>
      <c r="K207" s="164"/>
      <c r="L207" s="165"/>
      <c r="M207" s="166" t="s">
        <v>1</v>
      </c>
      <c r="N207" s="167" t="s">
        <v>35</v>
      </c>
      <c r="O207" s="154">
        <v>0</v>
      </c>
      <c r="P207" s="154">
        <f t="shared" si="31"/>
        <v>0</v>
      </c>
      <c r="Q207" s="154">
        <v>7.5000000000000002E-4</v>
      </c>
      <c r="R207" s="154">
        <f t="shared" si="32"/>
        <v>2.2500000000000003E-3</v>
      </c>
      <c r="S207" s="154">
        <v>0</v>
      </c>
      <c r="T207" s="155">
        <f t="shared" si="3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6" t="s">
        <v>235</v>
      </c>
      <c r="AT207" s="156" t="s">
        <v>285</v>
      </c>
      <c r="AU207" s="156" t="s">
        <v>182</v>
      </c>
      <c r="AY207" s="14" t="s">
        <v>175</v>
      </c>
      <c r="BE207" s="157">
        <f t="shared" si="34"/>
        <v>0</v>
      </c>
      <c r="BF207" s="157">
        <f t="shared" si="35"/>
        <v>126.12</v>
      </c>
      <c r="BG207" s="157">
        <f t="shared" si="36"/>
        <v>0</v>
      </c>
      <c r="BH207" s="157">
        <f t="shared" si="37"/>
        <v>0</v>
      </c>
      <c r="BI207" s="157">
        <f t="shared" si="38"/>
        <v>0</v>
      </c>
      <c r="BJ207" s="14" t="s">
        <v>182</v>
      </c>
      <c r="BK207" s="157">
        <f t="shared" si="39"/>
        <v>126.12</v>
      </c>
      <c r="BL207" s="14" t="s">
        <v>205</v>
      </c>
      <c r="BM207" s="156" t="s">
        <v>461</v>
      </c>
    </row>
    <row r="208" spans="1:65" s="2" customFormat="1" ht="24.15" customHeight="1">
      <c r="A208" s="26"/>
      <c r="B208" s="144"/>
      <c r="C208" s="145" t="s">
        <v>318</v>
      </c>
      <c r="D208" s="145" t="s">
        <v>177</v>
      </c>
      <c r="E208" s="146" t="s">
        <v>794</v>
      </c>
      <c r="F208" s="147" t="s">
        <v>795</v>
      </c>
      <c r="G208" s="148" t="s">
        <v>254</v>
      </c>
      <c r="H208" s="149">
        <v>3</v>
      </c>
      <c r="I208" s="150">
        <v>5.49</v>
      </c>
      <c r="J208" s="150">
        <f t="shared" si="30"/>
        <v>16.47</v>
      </c>
      <c r="K208" s="151"/>
      <c r="L208" s="27"/>
      <c r="M208" s="152" t="s">
        <v>1</v>
      </c>
      <c r="N208" s="153" t="s">
        <v>35</v>
      </c>
      <c r="O208" s="154">
        <v>0.49547999999999998</v>
      </c>
      <c r="P208" s="154">
        <f t="shared" si="31"/>
        <v>1.48644</v>
      </c>
      <c r="Q208" s="154">
        <v>0</v>
      </c>
      <c r="R208" s="154">
        <f t="shared" si="32"/>
        <v>0</v>
      </c>
      <c r="S208" s="154">
        <v>0</v>
      </c>
      <c r="T208" s="155">
        <f t="shared" si="3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6" t="s">
        <v>205</v>
      </c>
      <c r="AT208" s="156" t="s">
        <v>177</v>
      </c>
      <c r="AU208" s="156" t="s">
        <v>182</v>
      </c>
      <c r="AY208" s="14" t="s">
        <v>175</v>
      </c>
      <c r="BE208" s="157">
        <f t="shared" si="34"/>
        <v>0</v>
      </c>
      <c r="BF208" s="157">
        <f t="shared" si="35"/>
        <v>16.47</v>
      </c>
      <c r="BG208" s="157">
        <f t="shared" si="36"/>
        <v>0</v>
      </c>
      <c r="BH208" s="157">
        <f t="shared" si="37"/>
        <v>0</v>
      </c>
      <c r="BI208" s="157">
        <f t="shared" si="38"/>
        <v>0</v>
      </c>
      <c r="BJ208" s="14" t="s">
        <v>182</v>
      </c>
      <c r="BK208" s="157">
        <f t="shared" si="39"/>
        <v>16.47</v>
      </c>
      <c r="BL208" s="14" t="s">
        <v>205</v>
      </c>
      <c r="BM208" s="156" t="s">
        <v>465</v>
      </c>
    </row>
    <row r="209" spans="1:65" s="2" customFormat="1" ht="37.799999999999997" customHeight="1">
      <c r="A209" s="26"/>
      <c r="B209" s="144"/>
      <c r="C209" s="158" t="s">
        <v>468</v>
      </c>
      <c r="D209" s="158" t="s">
        <v>285</v>
      </c>
      <c r="E209" s="159" t="s">
        <v>796</v>
      </c>
      <c r="F209" s="160" t="s">
        <v>797</v>
      </c>
      <c r="G209" s="161" t="s">
        <v>254</v>
      </c>
      <c r="H209" s="162">
        <v>3</v>
      </c>
      <c r="I209" s="163">
        <v>25.84</v>
      </c>
      <c r="J209" s="163">
        <f t="shared" si="30"/>
        <v>77.52</v>
      </c>
      <c r="K209" s="164"/>
      <c r="L209" s="165"/>
      <c r="M209" s="166" t="s">
        <v>1</v>
      </c>
      <c r="N209" s="167" t="s">
        <v>35</v>
      </c>
      <c r="O209" s="154">
        <v>0</v>
      </c>
      <c r="P209" s="154">
        <f t="shared" si="31"/>
        <v>0</v>
      </c>
      <c r="Q209" s="154">
        <v>8.9999999999999998E-4</v>
      </c>
      <c r="R209" s="154">
        <f t="shared" si="32"/>
        <v>2.7000000000000001E-3</v>
      </c>
      <c r="S209" s="154">
        <v>0</v>
      </c>
      <c r="T209" s="155">
        <f t="shared" si="3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6" t="s">
        <v>235</v>
      </c>
      <c r="AT209" s="156" t="s">
        <v>285</v>
      </c>
      <c r="AU209" s="156" t="s">
        <v>182</v>
      </c>
      <c r="AY209" s="14" t="s">
        <v>175</v>
      </c>
      <c r="BE209" s="157">
        <f t="shared" si="34"/>
        <v>0</v>
      </c>
      <c r="BF209" s="157">
        <f t="shared" si="35"/>
        <v>77.52</v>
      </c>
      <c r="BG209" s="157">
        <f t="shared" si="36"/>
        <v>0</v>
      </c>
      <c r="BH209" s="157">
        <f t="shared" si="37"/>
        <v>0</v>
      </c>
      <c r="BI209" s="157">
        <f t="shared" si="38"/>
        <v>0</v>
      </c>
      <c r="BJ209" s="14" t="s">
        <v>182</v>
      </c>
      <c r="BK209" s="157">
        <f t="shared" si="39"/>
        <v>77.52</v>
      </c>
      <c r="BL209" s="14" t="s">
        <v>205</v>
      </c>
      <c r="BM209" s="156" t="s">
        <v>471</v>
      </c>
    </row>
    <row r="210" spans="1:65" s="2" customFormat="1" ht="24.15" customHeight="1">
      <c r="A210" s="26"/>
      <c r="B210" s="144"/>
      <c r="C210" s="145" t="s">
        <v>322</v>
      </c>
      <c r="D210" s="145" t="s">
        <v>177</v>
      </c>
      <c r="E210" s="146" t="s">
        <v>798</v>
      </c>
      <c r="F210" s="147" t="s">
        <v>799</v>
      </c>
      <c r="G210" s="148" t="s">
        <v>209</v>
      </c>
      <c r="H210" s="149">
        <v>0.26300000000000001</v>
      </c>
      <c r="I210" s="150">
        <v>15.22</v>
      </c>
      <c r="J210" s="150">
        <f t="shared" si="30"/>
        <v>4</v>
      </c>
      <c r="K210" s="151"/>
      <c r="L210" s="27"/>
      <c r="M210" s="168" t="s">
        <v>1</v>
      </c>
      <c r="N210" s="169" t="s">
        <v>35</v>
      </c>
      <c r="O210" s="170">
        <v>1.4490000000000001</v>
      </c>
      <c r="P210" s="170">
        <f t="shared" si="31"/>
        <v>0.38108700000000001</v>
      </c>
      <c r="Q210" s="170">
        <v>0</v>
      </c>
      <c r="R210" s="170">
        <f t="shared" si="32"/>
        <v>0</v>
      </c>
      <c r="S210" s="170">
        <v>0</v>
      </c>
      <c r="T210" s="171">
        <f t="shared" si="3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6" t="s">
        <v>205</v>
      </c>
      <c r="AT210" s="156" t="s">
        <v>177</v>
      </c>
      <c r="AU210" s="156" t="s">
        <v>182</v>
      </c>
      <c r="AY210" s="14" t="s">
        <v>175</v>
      </c>
      <c r="BE210" s="157">
        <f t="shared" si="34"/>
        <v>0</v>
      </c>
      <c r="BF210" s="157">
        <f t="shared" si="35"/>
        <v>4</v>
      </c>
      <c r="BG210" s="157">
        <f t="shared" si="36"/>
        <v>0</v>
      </c>
      <c r="BH210" s="157">
        <f t="shared" si="37"/>
        <v>0</v>
      </c>
      <c r="BI210" s="157">
        <f t="shared" si="38"/>
        <v>0</v>
      </c>
      <c r="BJ210" s="14" t="s">
        <v>182</v>
      </c>
      <c r="BK210" s="157">
        <f t="shared" si="39"/>
        <v>4</v>
      </c>
      <c r="BL210" s="14" t="s">
        <v>205</v>
      </c>
      <c r="BM210" s="156" t="s">
        <v>474</v>
      </c>
    </row>
    <row r="211" spans="1:65" s="2" customFormat="1" ht="6.9" customHeight="1">
      <c r="A211" s="26"/>
      <c r="B211" s="44"/>
      <c r="C211" s="45"/>
      <c r="D211" s="45"/>
      <c r="E211" s="45"/>
      <c r="F211" s="45"/>
      <c r="G211" s="45"/>
      <c r="H211" s="45"/>
      <c r="I211" s="45"/>
      <c r="J211" s="45"/>
      <c r="K211" s="45"/>
      <c r="L211" s="27"/>
      <c r="M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</row>
  </sheetData>
  <autoFilter ref="C123:K210" xr:uid="{00000000-0009-0000-0000-000005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211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88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801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ROUND(J124, 2)</f>
        <v>7184.22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ROUND((SUM(BE124:BE210)),  2)</f>
        <v>0</v>
      </c>
      <c r="G33" s="98"/>
      <c r="H33" s="98"/>
      <c r="I33" s="99">
        <v>0.2</v>
      </c>
      <c r="J33" s="97">
        <f>ROUND(((SUM(BE124:BE210))*I33),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ROUND((SUM(BF124:BF210)),  2)</f>
        <v>7184.22</v>
      </c>
      <c r="G34" s="26"/>
      <c r="H34" s="26"/>
      <c r="I34" s="101">
        <v>0.2</v>
      </c>
      <c r="J34" s="100">
        <f>ROUND(((SUM(BF124:BF210))*I34),  2)</f>
        <v>1436.84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ROUND((SUM(BG124:BG210)),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ROUND((SUM(BH124:BH210)),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ROUND((SUM(BI124:BI210)),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8621.06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SO-02C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J124</f>
        <v>7184.22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139</v>
      </c>
      <c r="E97" s="115"/>
      <c r="F97" s="115"/>
      <c r="G97" s="115"/>
      <c r="H97" s="115"/>
      <c r="I97" s="115"/>
      <c r="J97" s="116">
        <f>J125</f>
        <v>961.62</v>
      </c>
      <c r="L97" s="113"/>
    </row>
    <row r="98" spans="1:31" s="10" customFormat="1" ht="19.95" hidden="1" customHeight="1">
      <c r="B98" s="117"/>
      <c r="D98" s="118" t="s">
        <v>140</v>
      </c>
      <c r="E98" s="119"/>
      <c r="F98" s="119"/>
      <c r="G98" s="119"/>
      <c r="H98" s="119"/>
      <c r="I98" s="119"/>
      <c r="J98" s="120">
        <f>J126</f>
        <v>506.78000000000003</v>
      </c>
      <c r="L98" s="117"/>
    </row>
    <row r="99" spans="1:31" s="10" customFormat="1" ht="19.95" hidden="1" customHeight="1">
      <c r="B99" s="117"/>
      <c r="D99" s="118" t="s">
        <v>635</v>
      </c>
      <c r="E99" s="119"/>
      <c r="F99" s="119"/>
      <c r="G99" s="119"/>
      <c r="H99" s="119"/>
      <c r="I99" s="119"/>
      <c r="J99" s="120">
        <f>J132</f>
        <v>190.70000000000005</v>
      </c>
      <c r="L99" s="117"/>
    </row>
    <row r="100" spans="1:31" s="10" customFormat="1" ht="19.95" hidden="1" customHeight="1">
      <c r="B100" s="117"/>
      <c r="D100" s="118" t="s">
        <v>145</v>
      </c>
      <c r="E100" s="119"/>
      <c r="F100" s="119"/>
      <c r="G100" s="119"/>
      <c r="H100" s="119"/>
      <c r="I100" s="119"/>
      <c r="J100" s="120">
        <f>J145</f>
        <v>264.14</v>
      </c>
      <c r="L100" s="117"/>
    </row>
    <row r="101" spans="1:31" s="9" customFormat="1" ht="24.9" hidden="1" customHeight="1">
      <c r="B101" s="113"/>
      <c r="D101" s="114" t="s">
        <v>147</v>
      </c>
      <c r="E101" s="115"/>
      <c r="F101" s="115"/>
      <c r="G101" s="115"/>
      <c r="H101" s="115"/>
      <c r="I101" s="115"/>
      <c r="J101" s="116">
        <f>J147</f>
        <v>6222.6</v>
      </c>
      <c r="L101" s="113"/>
    </row>
    <row r="102" spans="1:31" s="10" customFormat="1" ht="19.95" hidden="1" customHeight="1">
      <c r="B102" s="117"/>
      <c r="D102" s="118" t="s">
        <v>636</v>
      </c>
      <c r="E102" s="119"/>
      <c r="F102" s="119"/>
      <c r="G102" s="119"/>
      <c r="H102" s="119"/>
      <c r="I102" s="119"/>
      <c r="J102" s="120">
        <f>J148</f>
        <v>3076.79</v>
      </c>
      <c r="L102" s="117"/>
    </row>
    <row r="103" spans="1:31" s="10" customFormat="1" ht="14.85" hidden="1" customHeight="1">
      <c r="B103" s="117"/>
      <c r="D103" s="118" t="s">
        <v>637</v>
      </c>
      <c r="E103" s="119"/>
      <c r="F103" s="119"/>
      <c r="G103" s="119"/>
      <c r="H103" s="119"/>
      <c r="I103" s="119"/>
      <c r="J103" s="120">
        <f>J163</f>
        <v>1944.8299999999997</v>
      </c>
      <c r="L103" s="117"/>
    </row>
    <row r="104" spans="1:31" s="10" customFormat="1" ht="19.95" hidden="1" customHeight="1">
      <c r="B104" s="117"/>
      <c r="D104" s="118" t="s">
        <v>638</v>
      </c>
      <c r="E104" s="119"/>
      <c r="F104" s="119"/>
      <c r="G104" s="119"/>
      <c r="H104" s="119"/>
      <c r="I104" s="119"/>
      <c r="J104" s="120">
        <f>J182</f>
        <v>3145.81</v>
      </c>
      <c r="L104" s="117"/>
    </row>
    <row r="105" spans="1:31" s="2" customFormat="1" ht="21.75" hidden="1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" hidden="1" customHeight="1">
      <c r="A106" s="26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ht="10.199999999999999" hidden="1"/>
    <row r="108" spans="1:31" ht="10.199999999999999" hidden="1"/>
    <row r="109" spans="1:31" ht="10.199999999999999" hidden="1"/>
    <row r="110" spans="1:31" s="2" customFormat="1" ht="6.9" customHeight="1">
      <c r="A110" s="26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24.9" customHeight="1">
      <c r="A111" s="26"/>
      <c r="B111" s="27"/>
      <c r="C111" s="18" t="s">
        <v>161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13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211" t="str">
        <f>E7</f>
        <v>Prestúpne Bývanie JELKA</v>
      </c>
      <c r="F114" s="212"/>
      <c r="G114" s="212"/>
      <c r="H114" s="212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132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6.5" customHeight="1">
      <c r="A116" s="26"/>
      <c r="B116" s="27"/>
      <c r="C116" s="26"/>
      <c r="D116" s="26"/>
      <c r="E116" s="177" t="str">
        <f>E9</f>
        <v>SO-02C - Rozpočet</v>
      </c>
      <c r="F116" s="213"/>
      <c r="G116" s="213"/>
      <c r="H116" s="213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2" customHeight="1">
      <c r="A118" s="26"/>
      <c r="B118" s="27"/>
      <c r="C118" s="23" t="s">
        <v>17</v>
      </c>
      <c r="D118" s="26"/>
      <c r="E118" s="26"/>
      <c r="F118" s="21" t="str">
        <f>F12</f>
        <v xml:space="preserve"> </v>
      </c>
      <c r="G118" s="26"/>
      <c r="H118" s="26"/>
      <c r="I118" s="23" t="s">
        <v>19</v>
      </c>
      <c r="J118" s="52" t="str">
        <f>IF(J12="","",J12)</f>
        <v>1. 3. 2022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6.9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15" customHeight="1">
      <c r="A120" s="26"/>
      <c r="B120" s="27"/>
      <c r="C120" s="23" t="s">
        <v>21</v>
      </c>
      <c r="D120" s="26"/>
      <c r="E120" s="26"/>
      <c r="F120" s="21" t="str">
        <f>E15</f>
        <v xml:space="preserve"> </v>
      </c>
      <c r="G120" s="26"/>
      <c r="H120" s="26"/>
      <c r="I120" s="23" t="s">
        <v>25</v>
      </c>
      <c r="J120" s="24" t="str">
        <f>E21</f>
        <v xml:space="preserve"> </v>
      </c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15" customHeight="1">
      <c r="A121" s="26"/>
      <c r="B121" s="27"/>
      <c r="C121" s="23" t="s">
        <v>24</v>
      </c>
      <c r="D121" s="26"/>
      <c r="E121" s="26"/>
      <c r="F121" s="21" t="str">
        <f>IF(E18="","",E18)</f>
        <v xml:space="preserve"> </v>
      </c>
      <c r="G121" s="26"/>
      <c r="H121" s="26"/>
      <c r="I121" s="23" t="s">
        <v>27</v>
      </c>
      <c r="J121" s="24" t="str">
        <f>E24</f>
        <v xml:space="preserve"> </v>
      </c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0.3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11" customFormat="1" ht="29.25" customHeight="1">
      <c r="A123" s="121"/>
      <c r="B123" s="122"/>
      <c r="C123" s="123" t="s">
        <v>162</v>
      </c>
      <c r="D123" s="124" t="s">
        <v>54</v>
      </c>
      <c r="E123" s="124" t="s">
        <v>50</v>
      </c>
      <c r="F123" s="124" t="s">
        <v>51</v>
      </c>
      <c r="G123" s="124" t="s">
        <v>163</v>
      </c>
      <c r="H123" s="124" t="s">
        <v>164</v>
      </c>
      <c r="I123" s="124" t="s">
        <v>165</v>
      </c>
      <c r="J123" s="125" t="s">
        <v>136</v>
      </c>
      <c r="K123" s="126" t="s">
        <v>166</v>
      </c>
      <c r="L123" s="127"/>
      <c r="M123" s="59" t="s">
        <v>1</v>
      </c>
      <c r="N123" s="60" t="s">
        <v>33</v>
      </c>
      <c r="O123" s="60" t="s">
        <v>167</v>
      </c>
      <c r="P123" s="60" t="s">
        <v>168</v>
      </c>
      <c r="Q123" s="60" t="s">
        <v>169</v>
      </c>
      <c r="R123" s="60" t="s">
        <v>170</v>
      </c>
      <c r="S123" s="60" t="s">
        <v>171</v>
      </c>
      <c r="T123" s="61" t="s">
        <v>172</v>
      </c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</row>
    <row r="124" spans="1:65" s="2" customFormat="1" ht="22.8" customHeight="1">
      <c r="A124" s="26"/>
      <c r="B124" s="27"/>
      <c r="C124" s="66" t="s">
        <v>137</v>
      </c>
      <c r="D124" s="26"/>
      <c r="E124" s="26"/>
      <c r="F124" s="26"/>
      <c r="G124" s="26"/>
      <c r="H124" s="26"/>
      <c r="I124" s="26"/>
      <c r="J124" s="128">
        <f>BK124</f>
        <v>7184.22</v>
      </c>
      <c r="K124" s="26"/>
      <c r="L124" s="27"/>
      <c r="M124" s="62"/>
      <c r="N124" s="53"/>
      <c r="O124" s="63"/>
      <c r="P124" s="129">
        <f>P125+P147</f>
        <v>254.97374560000003</v>
      </c>
      <c r="Q124" s="63"/>
      <c r="R124" s="129">
        <f>R125+R147</f>
        <v>0.54978973799999997</v>
      </c>
      <c r="S124" s="63"/>
      <c r="T124" s="130">
        <f>T125+T147</f>
        <v>0.61951999999999996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T124" s="14" t="s">
        <v>68</v>
      </c>
      <c r="AU124" s="14" t="s">
        <v>138</v>
      </c>
      <c r="BK124" s="131">
        <f>BK125+BK147</f>
        <v>7184.22</v>
      </c>
    </row>
    <row r="125" spans="1:65" s="12" customFormat="1" ht="25.95" customHeight="1">
      <c r="B125" s="132"/>
      <c r="D125" s="133" t="s">
        <v>68</v>
      </c>
      <c r="E125" s="134" t="s">
        <v>173</v>
      </c>
      <c r="F125" s="134" t="s">
        <v>174</v>
      </c>
      <c r="J125" s="135">
        <f>BK125</f>
        <v>961.62</v>
      </c>
      <c r="L125" s="132"/>
      <c r="M125" s="136"/>
      <c r="N125" s="137"/>
      <c r="O125" s="137"/>
      <c r="P125" s="138">
        <f>P126+P132+P145</f>
        <v>95.436481000000001</v>
      </c>
      <c r="Q125" s="137"/>
      <c r="R125" s="138">
        <f>R126+R132+R145</f>
        <v>6.1180560000000002E-2</v>
      </c>
      <c r="S125" s="137"/>
      <c r="T125" s="139">
        <f>T126+T132+T145</f>
        <v>0.61951999999999996</v>
      </c>
      <c r="AR125" s="133" t="s">
        <v>77</v>
      </c>
      <c r="AT125" s="140" t="s">
        <v>68</v>
      </c>
      <c r="AU125" s="140" t="s">
        <v>69</v>
      </c>
      <c r="AY125" s="133" t="s">
        <v>175</v>
      </c>
      <c r="BK125" s="141">
        <f>BK126+BK132+BK145</f>
        <v>961.62</v>
      </c>
    </row>
    <row r="126" spans="1:65" s="12" customFormat="1" ht="22.8" customHeight="1">
      <c r="B126" s="132"/>
      <c r="D126" s="133" t="s">
        <v>68</v>
      </c>
      <c r="E126" s="142" t="s">
        <v>77</v>
      </c>
      <c r="F126" s="142" t="s">
        <v>176</v>
      </c>
      <c r="J126" s="143">
        <f>BK126</f>
        <v>506.78000000000003</v>
      </c>
      <c r="L126" s="132"/>
      <c r="M126" s="136"/>
      <c r="N126" s="137"/>
      <c r="O126" s="137"/>
      <c r="P126" s="138">
        <f>SUM(P127:P131)</f>
        <v>52.833061000000001</v>
      </c>
      <c r="Q126" s="137"/>
      <c r="R126" s="138">
        <f>SUM(R127:R131)</f>
        <v>0</v>
      </c>
      <c r="S126" s="137"/>
      <c r="T126" s="139">
        <f>SUM(T127:T131)</f>
        <v>0</v>
      </c>
      <c r="AR126" s="133" t="s">
        <v>77</v>
      </c>
      <c r="AT126" s="140" t="s">
        <v>68</v>
      </c>
      <c r="AU126" s="140" t="s">
        <v>77</v>
      </c>
      <c r="AY126" s="133" t="s">
        <v>175</v>
      </c>
      <c r="BK126" s="141">
        <f>SUM(BK127:BK131)</f>
        <v>506.78000000000003</v>
      </c>
    </row>
    <row r="127" spans="1:65" s="2" customFormat="1" ht="21.75" customHeight="1">
      <c r="A127" s="26"/>
      <c r="B127" s="144"/>
      <c r="C127" s="145" t="s">
        <v>77</v>
      </c>
      <c r="D127" s="145" t="s">
        <v>177</v>
      </c>
      <c r="E127" s="146" t="s">
        <v>183</v>
      </c>
      <c r="F127" s="147" t="s">
        <v>184</v>
      </c>
      <c r="G127" s="148" t="s">
        <v>180</v>
      </c>
      <c r="H127" s="149">
        <v>13.781000000000001</v>
      </c>
      <c r="I127" s="150">
        <v>18.97</v>
      </c>
      <c r="J127" s="150">
        <f>ROUND(I127*H127,2)</f>
        <v>261.43</v>
      </c>
      <c r="K127" s="151"/>
      <c r="L127" s="27"/>
      <c r="M127" s="152" t="s">
        <v>1</v>
      </c>
      <c r="N127" s="153" t="s">
        <v>35</v>
      </c>
      <c r="O127" s="154">
        <v>2.5139999999999998</v>
      </c>
      <c r="P127" s="154">
        <f>O127*H127</f>
        <v>34.645434000000002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181</v>
      </c>
      <c r="AT127" s="156" t="s">
        <v>177</v>
      </c>
      <c r="AU127" s="156" t="s">
        <v>182</v>
      </c>
      <c r="AY127" s="14" t="s">
        <v>175</v>
      </c>
      <c r="BE127" s="157">
        <f>IF(N127="základná",J127,0)</f>
        <v>0</v>
      </c>
      <c r="BF127" s="157">
        <f>IF(N127="znížená",J127,0)</f>
        <v>261.43</v>
      </c>
      <c r="BG127" s="157">
        <f>IF(N127="zákl. prenesená",J127,0)</f>
        <v>0</v>
      </c>
      <c r="BH127" s="157">
        <f>IF(N127="zníž. prenesená",J127,0)</f>
        <v>0</v>
      </c>
      <c r="BI127" s="157">
        <f>IF(N127="nulová",J127,0)</f>
        <v>0</v>
      </c>
      <c r="BJ127" s="14" t="s">
        <v>182</v>
      </c>
      <c r="BK127" s="157">
        <f>ROUND(I127*H127,2)</f>
        <v>261.43</v>
      </c>
      <c r="BL127" s="14" t="s">
        <v>181</v>
      </c>
      <c r="BM127" s="156" t="s">
        <v>182</v>
      </c>
    </row>
    <row r="128" spans="1:65" s="2" customFormat="1" ht="37.799999999999997" customHeight="1">
      <c r="A128" s="26"/>
      <c r="B128" s="144"/>
      <c r="C128" s="145" t="s">
        <v>182</v>
      </c>
      <c r="D128" s="145" t="s">
        <v>177</v>
      </c>
      <c r="E128" s="146" t="s">
        <v>186</v>
      </c>
      <c r="F128" s="147" t="s">
        <v>187</v>
      </c>
      <c r="G128" s="148" t="s">
        <v>180</v>
      </c>
      <c r="H128" s="149">
        <v>13.781000000000001</v>
      </c>
      <c r="I128" s="150">
        <v>5.36</v>
      </c>
      <c r="J128" s="150">
        <f>ROUND(I128*H128,2)</f>
        <v>73.87</v>
      </c>
      <c r="K128" s="151"/>
      <c r="L128" s="27"/>
      <c r="M128" s="152" t="s">
        <v>1</v>
      </c>
      <c r="N128" s="153" t="s">
        <v>35</v>
      </c>
      <c r="O128" s="154">
        <v>0.61299999999999999</v>
      </c>
      <c r="P128" s="154">
        <f>O128*H128</f>
        <v>8.4477530000000005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181</v>
      </c>
      <c r="AT128" s="156" t="s">
        <v>177</v>
      </c>
      <c r="AU128" s="156" t="s">
        <v>182</v>
      </c>
      <c r="AY128" s="14" t="s">
        <v>175</v>
      </c>
      <c r="BE128" s="157">
        <f>IF(N128="základná",J128,0)</f>
        <v>0</v>
      </c>
      <c r="BF128" s="157">
        <f>IF(N128="znížená",J128,0)</f>
        <v>73.87</v>
      </c>
      <c r="BG128" s="157">
        <f>IF(N128="zákl. prenesená",J128,0)</f>
        <v>0</v>
      </c>
      <c r="BH128" s="157">
        <f>IF(N128="zníž. prenesená",J128,0)</f>
        <v>0</v>
      </c>
      <c r="BI128" s="157">
        <f>IF(N128="nulová",J128,0)</f>
        <v>0</v>
      </c>
      <c r="BJ128" s="14" t="s">
        <v>182</v>
      </c>
      <c r="BK128" s="157">
        <f>ROUND(I128*H128,2)</f>
        <v>73.87</v>
      </c>
      <c r="BL128" s="14" t="s">
        <v>181</v>
      </c>
      <c r="BM128" s="156" t="s">
        <v>181</v>
      </c>
    </row>
    <row r="129" spans="1:65" s="2" customFormat="1" ht="24.15" customHeight="1">
      <c r="A129" s="26"/>
      <c r="B129" s="144"/>
      <c r="C129" s="145" t="s">
        <v>185</v>
      </c>
      <c r="D129" s="145" t="s">
        <v>177</v>
      </c>
      <c r="E129" s="146" t="s">
        <v>639</v>
      </c>
      <c r="F129" s="147" t="s">
        <v>640</v>
      </c>
      <c r="G129" s="148" t="s">
        <v>180</v>
      </c>
      <c r="H129" s="149">
        <v>8.1929999999999996</v>
      </c>
      <c r="I129" s="150">
        <v>2.15</v>
      </c>
      <c r="J129" s="150">
        <f>ROUND(I129*H129,2)</f>
        <v>17.61</v>
      </c>
      <c r="K129" s="151"/>
      <c r="L129" s="27"/>
      <c r="M129" s="152" t="s">
        <v>1</v>
      </c>
      <c r="N129" s="153" t="s">
        <v>35</v>
      </c>
      <c r="O129" s="154">
        <v>0.24199999999999999</v>
      </c>
      <c r="P129" s="154">
        <f>O129*H129</f>
        <v>1.9827059999999999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6" t="s">
        <v>181</v>
      </c>
      <c r="AT129" s="156" t="s">
        <v>177</v>
      </c>
      <c r="AU129" s="156" t="s">
        <v>182</v>
      </c>
      <c r="AY129" s="14" t="s">
        <v>175</v>
      </c>
      <c r="BE129" s="157">
        <f>IF(N129="základná",J129,0)</f>
        <v>0</v>
      </c>
      <c r="BF129" s="157">
        <f>IF(N129="znížená",J129,0)</f>
        <v>17.61</v>
      </c>
      <c r="BG129" s="157">
        <f>IF(N129="zákl. prenesená",J129,0)</f>
        <v>0</v>
      </c>
      <c r="BH129" s="157">
        <f>IF(N129="zníž. prenesená",J129,0)</f>
        <v>0</v>
      </c>
      <c r="BI129" s="157">
        <f>IF(N129="nulová",J129,0)</f>
        <v>0</v>
      </c>
      <c r="BJ129" s="14" t="s">
        <v>182</v>
      </c>
      <c r="BK129" s="157">
        <f>ROUND(I129*H129,2)</f>
        <v>17.61</v>
      </c>
      <c r="BL129" s="14" t="s">
        <v>181</v>
      </c>
      <c r="BM129" s="156" t="s">
        <v>188</v>
      </c>
    </row>
    <row r="130" spans="1:65" s="2" customFormat="1" ht="16.5" customHeight="1">
      <c r="A130" s="26"/>
      <c r="B130" s="144"/>
      <c r="C130" s="158" t="s">
        <v>181</v>
      </c>
      <c r="D130" s="158" t="s">
        <v>285</v>
      </c>
      <c r="E130" s="159" t="s">
        <v>641</v>
      </c>
      <c r="F130" s="160" t="s">
        <v>642</v>
      </c>
      <c r="G130" s="161" t="s">
        <v>209</v>
      </c>
      <c r="H130" s="162">
        <v>13.108000000000001</v>
      </c>
      <c r="I130" s="163">
        <v>7.8</v>
      </c>
      <c r="J130" s="163">
        <f>ROUND(I130*H130,2)</f>
        <v>102.24</v>
      </c>
      <c r="K130" s="164"/>
      <c r="L130" s="165"/>
      <c r="M130" s="166" t="s">
        <v>1</v>
      </c>
      <c r="N130" s="167" t="s">
        <v>35</v>
      </c>
      <c r="O130" s="154">
        <v>0</v>
      </c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191</v>
      </c>
      <c r="AT130" s="156" t="s">
        <v>285</v>
      </c>
      <c r="AU130" s="156" t="s">
        <v>182</v>
      </c>
      <c r="AY130" s="14" t="s">
        <v>175</v>
      </c>
      <c r="BE130" s="157">
        <f>IF(N130="základná",J130,0)</f>
        <v>0</v>
      </c>
      <c r="BF130" s="157">
        <f>IF(N130="znížená",J130,0)</f>
        <v>102.24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4" t="s">
        <v>182</v>
      </c>
      <c r="BK130" s="157">
        <f>ROUND(I130*H130,2)</f>
        <v>102.24</v>
      </c>
      <c r="BL130" s="14" t="s">
        <v>181</v>
      </c>
      <c r="BM130" s="156" t="s">
        <v>191</v>
      </c>
    </row>
    <row r="131" spans="1:65" s="2" customFormat="1" ht="24.15" customHeight="1">
      <c r="A131" s="26"/>
      <c r="B131" s="144"/>
      <c r="C131" s="145" t="s">
        <v>192</v>
      </c>
      <c r="D131" s="145" t="s">
        <v>177</v>
      </c>
      <c r="E131" s="146" t="s">
        <v>643</v>
      </c>
      <c r="F131" s="147" t="s">
        <v>644</v>
      </c>
      <c r="G131" s="148" t="s">
        <v>180</v>
      </c>
      <c r="H131" s="149">
        <v>5.1680000000000001</v>
      </c>
      <c r="I131" s="150">
        <v>9.99</v>
      </c>
      <c r="J131" s="150">
        <f>ROUND(I131*H131,2)</f>
        <v>51.63</v>
      </c>
      <c r="K131" s="151"/>
      <c r="L131" s="27"/>
      <c r="M131" s="152" t="s">
        <v>1</v>
      </c>
      <c r="N131" s="153" t="s">
        <v>35</v>
      </c>
      <c r="O131" s="154">
        <v>1.5009999999999999</v>
      </c>
      <c r="P131" s="154">
        <f>O131*H131</f>
        <v>7.7571680000000001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181</v>
      </c>
      <c r="AT131" s="156" t="s">
        <v>177</v>
      </c>
      <c r="AU131" s="156" t="s">
        <v>182</v>
      </c>
      <c r="AY131" s="14" t="s">
        <v>175</v>
      </c>
      <c r="BE131" s="157">
        <f>IF(N131="základná",J131,0)</f>
        <v>0</v>
      </c>
      <c r="BF131" s="157">
        <f>IF(N131="znížená",J131,0)</f>
        <v>51.63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4" t="s">
        <v>182</v>
      </c>
      <c r="BK131" s="157">
        <f>ROUND(I131*H131,2)</f>
        <v>51.63</v>
      </c>
      <c r="BL131" s="14" t="s">
        <v>181</v>
      </c>
      <c r="BM131" s="156" t="s">
        <v>195</v>
      </c>
    </row>
    <row r="132" spans="1:65" s="12" customFormat="1" ht="22.8" customHeight="1">
      <c r="B132" s="132"/>
      <c r="D132" s="133" t="s">
        <v>68</v>
      </c>
      <c r="E132" s="142" t="s">
        <v>191</v>
      </c>
      <c r="F132" s="142" t="s">
        <v>645</v>
      </c>
      <c r="J132" s="143">
        <f>BK132</f>
        <v>190.70000000000005</v>
      </c>
      <c r="L132" s="132"/>
      <c r="M132" s="136"/>
      <c r="N132" s="137"/>
      <c r="O132" s="137"/>
      <c r="P132" s="138">
        <f>SUM(P133:P144)</f>
        <v>4.4184599999999996</v>
      </c>
      <c r="Q132" s="137"/>
      <c r="R132" s="138">
        <f>SUM(R133:R144)</f>
        <v>6.1180560000000002E-2</v>
      </c>
      <c r="S132" s="137"/>
      <c r="T132" s="139">
        <f>SUM(T133:T144)</f>
        <v>0</v>
      </c>
      <c r="AR132" s="133" t="s">
        <v>77</v>
      </c>
      <c r="AT132" s="140" t="s">
        <v>68</v>
      </c>
      <c r="AU132" s="140" t="s">
        <v>77</v>
      </c>
      <c r="AY132" s="133" t="s">
        <v>175</v>
      </c>
      <c r="BK132" s="141">
        <f>SUM(BK133:BK144)</f>
        <v>190.70000000000005</v>
      </c>
    </row>
    <row r="133" spans="1:65" s="2" customFormat="1" ht="24.15" customHeight="1">
      <c r="A133" s="26"/>
      <c r="B133" s="144"/>
      <c r="C133" s="145" t="s">
        <v>188</v>
      </c>
      <c r="D133" s="145" t="s">
        <v>177</v>
      </c>
      <c r="E133" s="146" t="s">
        <v>646</v>
      </c>
      <c r="F133" s="147" t="s">
        <v>647</v>
      </c>
      <c r="G133" s="148" t="s">
        <v>314</v>
      </c>
      <c r="H133" s="149">
        <v>11.69</v>
      </c>
      <c r="I133" s="150">
        <v>0.44</v>
      </c>
      <c r="J133" s="150">
        <f t="shared" ref="J133:J144" si="0">ROUND(I133*H133,2)</f>
        <v>5.14</v>
      </c>
      <c r="K133" s="151"/>
      <c r="L133" s="27"/>
      <c r="M133" s="152" t="s">
        <v>1</v>
      </c>
      <c r="N133" s="153" t="s">
        <v>35</v>
      </c>
      <c r="O133" s="154">
        <v>0.04</v>
      </c>
      <c r="P133" s="154">
        <f t="shared" ref="P133:P144" si="1">O133*H133</f>
        <v>0.46760000000000002</v>
      </c>
      <c r="Q133" s="154">
        <v>7.9999999999999996E-6</v>
      </c>
      <c r="R133" s="154">
        <f t="shared" ref="R133:R144" si="2">Q133*H133</f>
        <v>9.3519999999999986E-5</v>
      </c>
      <c r="S133" s="154">
        <v>0</v>
      </c>
      <c r="T133" s="155">
        <f t="shared" ref="T133:T144" si="3"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181</v>
      </c>
      <c r="AT133" s="156" t="s">
        <v>177</v>
      </c>
      <c r="AU133" s="156" t="s">
        <v>182</v>
      </c>
      <c r="AY133" s="14" t="s">
        <v>175</v>
      </c>
      <c r="BE133" s="157">
        <f t="shared" ref="BE133:BE144" si="4">IF(N133="základná",J133,0)</f>
        <v>0</v>
      </c>
      <c r="BF133" s="157">
        <f t="shared" ref="BF133:BF144" si="5">IF(N133="znížená",J133,0)</f>
        <v>5.14</v>
      </c>
      <c r="BG133" s="157">
        <f t="shared" ref="BG133:BG144" si="6">IF(N133="zákl. prenesená",J133,0)</f>
        <v>0</v>
      </c>
      <c r="BH133" s="157">
        <f t="shared" ref="BH133:BH144" si="7">IF(N133="zníž. prenesená",J133,0)</f>
        <v>0</v>
      </c>
      <c r="BI133" s="157">
        <f t="shared" ref="BI133:BI144" si="8">IF(N133="nulová",J133,0)</f>
        <v>0</v>
      </c>
      <c r="BJ133" s="14" t="s">
        <v>182</v>
      </c>
      <c r="BK133" s="157">
        <f t="shared" ref="BK133:BK144" si="9">ROUND(I133*H133,2)</f>
        <v>5.14</v>
      </c>
      <c r="BL133" s="14" t="s">
        <v>181</v>
      </c>
      <c r="BM133" s="156" t="s">
        <v>198</v>
      </c>
    </row>
    <row r="134" spans="1:65" s="2" customFormat="1" ht="33" customHeight="1">
      <c r="A134" s="26"/>
      <c r="B134" s="144"/>
      <c r="C134" s="158" t="s">
        <v>199</v>
      </c>
      <c r="D134" s="158" t="s">
        <v>285</v>
      </c>
      <c r="E134" s="159" t="s">
        <v>648</v>
      </c>
      <c r="F134" s="160" t="s">
        <v>649</v>
      </c>
      <c r="G134" s="161" t="s">
        <v>254</v>
      </c>
      <c r="H134" s="162">
        <v>2.3380000000000001</v>
      </c>
      <c r="I134" s="163">
        <v>13.44</v>
      </c>
      <c r="J134" s="163">
        <f t="shared" si="0"/>
        <v>31.42</v>
      </c>
      <c r="K134" s="164"/>
      <c r="L134" s="165"/>
      <c r="M134" s="166" t="s">
        <v>1</v>
      </c>
      <c r="N134" s="167" t="s">
        <v>35</v>
      </c>
      <c r="O134" s="154">
        <v>0</v>
      </c>
      <c r="P134" s="154">
        <f t="shared" si="1"/>
        <v>0</v>
      </c>
      <c r="Q134" s="154">
        <v>6.8599999999999998E-3</v>
      </c>
      <c r="R134" s="154">
        <f t="shared" si="2"/>
        <v>1.603868E-2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191</v>
      </c>
      <c r="AT134" s="156" t="s">
        <v>285</v>
      </c>
      <c r="AU134" s="156" t="s">
        <v>182</v>
      </c>
      <c r="AY134" s="14" t="s">
        <v>175</v>
      </c>
      <c r="BE134" s="157">
        <f t="shared" si="4"/>
        <v>0</v>
      </c>
      <c r="BF134" s="157">
        <f t="shared" si="5"/>
        <v>31.42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182</v>
      </c>
      <c r="BK134" s="157">
        <f t="shared" si="9"/>
        <v>31.42</v>
      </c>
      <c r="BL134" s="14" t="s">
        <v>181</v>
      </c>
      <c r="BM134" s="156" t="s">
        <v>202</v>
      </c>
    </row>
    <row r="135" spans="1:65" s="2" customFormat="1" ht="24.15" customHeight="1">
      <c r="A135" s="26"/>
      <c r="B135" s="144"/>
      <c r="C135" s="145" t="s">
        <v>191</v>
      </c>
      <c r="D135" s="145" t="s">
        <v>177</v>
      </c>
      <c r="E135" s="146" t="s">
        <v>650</v>
      </c>
      <c r="F135" s="147" t="s">
        <v>651</v>
      </c>
      <c r="G135" s="148" t="s">
        <v>314</v>
      </c>
      <c r="H135" s="149">
        <v>15.02</v>
      </c>
      <c r="I135" s="150">
        <v>0.48</v>
      </c>
      <c r="J135" s="150">
        <f t="shared" si="0"/>
        <v>7.21</v>
      </c>
      <c r="K135" s="151"/>
      <c r="L135" s="27"/>
      <c r="M135" s="152" t="s">
        <v>1</v>
      </c>
      <c r="N135" s="153" t="s">
        <v>35</v>
      </c>
      <c r="O135" s="154">
        <v>4.2999999999999997E-2</v>
      </c>
      <c r="P135" s="154">
        <f t="shared" si="1"/>
        <v>0.64585999999999988</v>
      </c>
      <c r="Q135" s="154">
        <v>1.0000000000000001E-5</v>
      </c>
      <c r="R135" s="154">
        <f t="shared" si="2"/>
        <v>1.5020000000000002E-4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181</v>
      </c>
      <c r="AT135" s="156" t="s">
        <v>177</v>
      </c>
      <c r="AU135" s="156" t="s">
        <v>182</v>
      </c>
      <c r="AY135" s="14" t="s">
        <v>175</v>
      </c>
      <c r="BE135" s="157">
        <f t="shared" si="4"/>
        <v>0</v>
      </c>
      <c r="BF135" s="157">
        <f t="shared" si="5"/>
        <v>7.21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182</v>
      </c>
      <c r="BK135" s="157">
        <f t="shared" si="9"/>
        <v>7.21</v>
      </c>
      <c r="BL135" s="14" t="s">
        <v>181</v>
      </c>
      <c r="BM135" s="156" t="s">
        <v>205</v>
      </c>
    </row>
    <row r="136" spans="1:65" s="2" customFormat="1" ht="33" customHeight="1">
      <c r="A136" s="26"/>
      <c r="B136" s="144"/>
      <c r="C136" s="158" t="s">
        <v>206</v>
      </c>
      <c r="D136" s="158" t="s">
        <v>285</v>
      </c>
      <c r="E136" s="159" t="s">
        <v>652</v>
      </c>
      <c r="F136" s="160" t="s">
        <v>653</v>
      </c>
      <c r="G136" s="161" t="s">
        <v>254</v>
      </c>
      <c r="H136" s="162">
        <v>3.004</v>
      </c>
      <c r="I136" s="163">
        <v>20.67</v>
      </c>
      <c r="J136" s="163">
        <f t="shared" si="0"/>
        <v>62.09</v>
      </c>
      <c r="K136" s="164"/>
      <c r="L136" s="165"/>
      <c r="M136" s="166" t="s">
        <v>1</v>
      </c>
      <c r="N136" s="167" t="s">
        <v>35</v>
      </c>
      <c r="O136" s="154">
        <v>0</v>
      </c>
      <c r="P136" s="154">
        <f t="shared" si="1"/>
        <v>0</v>
      </c>
      <c r="Q136" s="154">
        <v>1.0540000000000001E-2</v>
      </c>
      <c r="R136" s="154">
        <f t="shared" si="2"/>
        <v>3.1662160000000002E-2</v>
      </c>
      <c r="S136" s="154">
        <v>0</v>
      </c>
      <c r="T136" s="15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6" t="s">
        <v>191</v>
      </c>
      <c r="AT136" s="156" t="s">
        <v>285</v>
      </c>
      <c r="AU136" s="156" t="s">
        <v>182</v>
      </c>
      <c r="AY136" s="14" t="s">
        <v>175</v>
      </c>
      <c r="BE136" s="157">
        <f t="shared" si="4"/>
        <v>0</v>
      </c>
      <c r="BF136" s="157">
        <f t="shared" si="5"/>
        <v>62.09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4" t="s">
        <v>182</v>
      </c>
      <c r="BK136" s="157">
        <f t="shared" si="9"/>
        <v>62.09</v>
      </c>
      <c r="BL136" s="14" t="s">
        <v>181</v>
      </c>
      <c r="BM136" s="156" t="s">
        <v>210</v>
      </c>
    </row>
    <row r="137" spans="1:65" s="2" customFormat="1" ht="16.5" customHeight="1">
      <c r="A137" s="26"/>
      <c r="B137" s="144"/>
      <c r="C137" s="145" t="s">
        <v>195</v>
      </c>
      <c r="D137" s="145" t="s">
        <v>177</v>
      </c>
      <c r="E137" s="146" t="s">
        <v>654</v>
      </c>
      <c r="F137" s="147" t="s">
        <v>655</v>
      </c>
      <c r="G137" s="148" t="s">
        <v>254</v>
      </c>
      <c r="H137" s="149">
        <v>7</v>
      </c>
      <c r="I137" s="150">
        <v>2.2200000000000002</v>
      </c>
      <c r="J137" s="150">
        <f t="shared" si="0"/>
        <v>15.54</v>
      </c>
      <c r="K137" s="151"/>
      <c r="L137" s="27"/>
      <c r="M137" s="152" t="s">
        <v>1</v>
      </c>
      <c r="N137" s="153" t="s">
        <v>35</v>
      </c>
      <c r="O137" s="154">
        <v>0.2</v>
      </c>
      <c r="P137" s="154">
        <f t="shared" si="1"/>
        <v>1.4000000000000001</v>
      </c>
      <c r="Q137" s="154">
        <v>4.3999999999999999E-5</v>
      </c>
      <c r="R137" s="154">
        <f t="shared" si="2"/>
        <v>3.0800000000000001E-4</v>
      </c>
      <c r="S137" s="154">
        <v>0</v>
      </c>
      <c r="T137" s="15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181</v>
      </c>
      <c r="AT137" s="156" t="s">
        <v>177</v>
      </c>
      <c r="AU137" s="156" t="s">
        <v>182</v>
      </c>
      <c r="AY137" s="14" t="s">
        <v>175</v>
      </c>
      <c r="BE137" s="157">
        <f t="shared" si="4"/>
        <v>0</v>
      </c>
      <c r="BF137" s="157">
        <f t="shared" si="5"/>
        <v>15.54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4" t="s">
        <v>182</v>
      </c>
      <c r="BK137" s="157">
        <f t="shared" si="9"/>
        <v>15.54</v>
      </c>
      <c r="BL137" s="14" t="s">
        <v>181</v>
      </c>
      <c r="BM137" s="156" t="s">
        <v>7</v>
      </c>
    </row>
    <row r="138" spans="1:65" s="2" customFormat="1" ht="24.15" customHeight="1">
      <c r="A138" s="26"/>
      <c r="B138" s="144"/>
      <c r="C138" s="158" t="s">
        <v>214</v>
      </c>
      <c r="D138" s="158" t="s">
        <v>285</v>
      </c>
      <c r="E138" s="159" t="s">
        <v>656</v>
      </c>
      <c r="F138" s="160" t="s">
        <v>657</v>
      </c>
      <c r="G138" s="161" t="s">
        <v>254</v>
      </c>
      <c r="H138" s="162">
        <v>7</v>
      </c>
      <c r="I138" s="163">
        <v>2.42</v>
      </c>
      <c r="J138" s="163">
        <f t="shared" si="0"/>
        <v>16.940000000000001</v>
      </c>
      <c r="K138" s="164"/>
      <c r="L138" s="165"/>
      <c r="M138" s="166" t="s">
        <v>1</v>
      </c>
      <c r="N138" s="167" t="s">
        <v>35</v>
      </c>
      <c r="O138" s="154">
        <v>0</v>
      </c>
      <c r="P138" s="154">
        <f t="shared" si="1"/>
        <v>0</v>
      </c>
      <c r="Q138" s="154">
        <v>4.8000000000000001E-4</v>
      </c>
      <c r="R138" s="154">
        <f t="shared" si="2"/>
        <v>3.3600000000000001E-3</v>
      </c>
      <c r="S138" s="154">
        <v>0</v>
      </c>
      <c r="T138" s="15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191</v>
      </c>
      <c r="AT138" s="156" t="s">
        <v>285</v>
      </c>
      <c r="AU138" s="156" t="s">
        <v>182</v>
      </c>
      <c r="AY138" s="14" t="s">
        <v>175</v>
      </c>
      <c r="BE138" s="157">
        <f t="shared" si="4"/>
        <v>0</v>
      </c>
      <c r="BF138" s="157">
        <f t="shared" si="5"/>
        <v>16.940000000000001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4" t="s">
        <v>182</v>
      </c>
      <c r="BK138" s="157">
        <f t="shared" si="9"/>
        <v>16.940000000000001</v>
      </c>
      <c r="BL138" s="14" t="s">
        <v>181</v>
      </c>
      <c r="BM138" s="156" t="s">
        <v>217</v>
      </c>
    </row>
    <row r="139" spans="1:65" s="2" customFormat="1" ht="16.5" customHeight="1">
      <c r="A139" s="26"/>
      <c r="B139" s="144"/>
      <c r="C139" s="145" t="s">
        <v>198</v>
      </c>
      <c r="D139" s="145" t="s">
        <v>177</v>
      </c>
      <c r="E139" s="146" t="s">
        <v>658</v>
      </c>
      <c r="F139" s="147" t="s">
        <v>659</v>
      </c>
      <c r="G139" s="148" t="s">
        <v>254</v>
      </c>
      <c r="H139" s="149">
        <v>2</v>
      </c>
      <c r="I139" s="150">
        <v>2.2200000000000002</v>
      </c>
      <c r="J139" s="150">
        <f t="shared" si="0"/>
        <v>4.4400000000000004</v>
      </c>
      <c r="K139" s="151"/>
      <c r="L139" s="27"/>
      <c r="M139" s="152" t="s">
        <v>1</v>
      </c>
      <c r="N139" s="153" t="s">
        <v>35</v>
      </c>
      <c r="O139" s="154">
        <v>0.2</v>
      </c>
      <c r="P139" s="154">
        <f t="shared" si="1"/>
        <v>0.4</v>
      </c>
      <c r="Q139" s="154">
        <v>4.3999999999999999E-5</v>
      </c>
      <c r="R139" s="154">
        <f t="shared" si="2"/>
        <v>8.7999999999999998E-5</v>
      </c>
      <c r="S139" s="154">
        <v>0</v>
      </c>
      <c r="T139" s="15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181</v>
      </c>
      <c r="AT139" s="156" t="s">
        <v>177</v>
      </c>
      <c r="AU139" s="156" t="s">
        <v>182</v>
      </c>
      <c r="AY139" s="14" t="s">
        <v>175</v>
      </c>
      <c r="BE139" s="157">
        <f t="shared" si="4"/>
        <v>0</v>
      </c>
      <c r="BF139" s="157">
        <f t="shared" si="5"/>
        <v>4.4400000000000004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4" t="s">
        <v>182</v>
      </c>
      <c r="BK139" s="157">
        <f t="shared" si="9"/>
        <v>4.4400000000000004</v>
      </c>
      <c r="BL139" s="14" t="s">
        <v>181</v>
      </c>
      <c r="BM139" s="156" t="s">
        <v>220</v>
      </c>
    </row>
    <row r="140" spans="1:65" s="2" customFormat="1" ht="24.15" customHeight="1">
      <c r="A140" s="26"/>
      <c r="B140" s="144"/>
      <c r="C140" s="158" t="s">
        <v>221</v>
      </c>
      <c r="D140" s="158" t="s">
        <v>285</v>
      </c>
      <c r="E140" s="159" t="s">
        <v>660</v>
      </c>
      <c r="F140" s="160" t="s">
        <v>661</v>
      </c>
      <c r="G140" s="161" t="s">
        <v>254</v>
      </c>
      <c r="H140" s="162">
        <v>2</v>
      </c>
      <c r="I140" s="163">
        <v>2.68</v>
      </c>
      <c r="J140" s="163">
        <f t="shared" si="0"/>
        <v>5.36</v>
      </c>
      <c r="K140" s="164"/>
      <c r="L140" s="165"/>
      <c r="M140" s="166" t="s">
        <v>1</v>
      </c>
      <c r="N140" s="167" t="s">
        <v>35</v>
      </c>
      <c r="O140" s="154">
        <v>0</v>
      </c>
      <c r="P140" s="154">
        <f t="shared" si="1"/>
        <v>0</v>
      </c>
      <c r="Q140" s="154">
        <v>7.6999999999999996E-4</v>
      </c>
      <c r="R140" s="154">
        <f t="shared" si="2"/>
        <v>1.5399999999999999E-3</v>
      </c>
      <c r="S140" s="154">
        <v>0</v>
      </c>
      <c r="T140" s="15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191</v>
      </c>
      <c r="AT140" s="156" t="s">
        <v>285</v>
      </c>
      <c r="AU140" s="156" t="s">
        <v>182</v>
      </c>
      <c r="AY140" s="14" t="s">
        <v>175</v>
      </c>
      <c r="BE140" s="157">
        <f t="shared" si="4"/>
        <v>0</v>
      </c>
      <c r="BF140" s="157">
        <f t="shared" si="5"/>
        <v>5.36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4" t="s">
        <v>182</v>
      </c>
      <c r="BK140" s="157">
        <f t="shared" si="9"/>
        <v>5.36</v>
      </c>
      <c r="BL140" s="14" t="s">
        <v>181</v>
      </c>
      <c r="BM140" s="156" t="s">
        <v>224</v>
      </c>
    </row>
    <row r="141" spans="1:65" s="2" customFormat="1" ht="16.5" customHeight="1">
      <c r="A141" s="26"/>
      <c r="B141" s="144"/>
      <c r="C141" s="145" t="s">
        <v>202</v>
      </c>
      <c r="D141" s="145" t="s">
        <v>177</v>
      </c>
      <c r="E141" s="146" t="s">
        <v>662</v>
      </c>
      <c r="F141" s="147" t="s">
        <v>663</v>
      </c>
      <c r="G141" s="148" t="s">
        <v>254</v>
      </c>
      <c r="H141" s="149">
        <v>1</v>
      </c>
      <c r="I141" s="150">
        <v>2.4</v>
      </c>
      <c r="J141" s="150">
        <f t="shared" si="0"/>
        <v>2.4</v>
      </c>
      <c r="K141" s="151"/>
      <c r="L141" s="27"/>
      <c r="M141" s="152" t="s">
        <v>1</v>
      </c>
      <c r="N141" s="153" t="s">
        <v>35</v>
      </c>
      <c r="O141" s="154">
        <v>0.215</v>
      </c>
      <c r="P141" s="154">
        <f t="shared" si="1"/>
        <v>0.215</v>
      </c>
      <c r="Q141" s="154">
        <v>5.0000000000000002E-5</v>
      </c>
      <c r="R141" s="154">
        <f t="shared" si="2"/>
        <v>5.0000000000000002E-5</v>
      </c>
      <c r="S141" s="154">
        <v>0</v>
      </c>
      <c r="T141" s="155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181</v>
      </c>
      <c r="AT141" s="156" t="s">
        <v>177</v>
      </c>
      <c r="AU141" s="156" t="s">
        <v>182</v>
      </c>
      <c r="AY141" s="14" t="s">
        <v>175</v>
      </c>
      <c r="BE141" s="157">
        <f t="shared" si="4"/>
        <v>0</v>
      </c>
      <c r="BF141" s="157">
        <f t="shared" si="5"/>
        <v>2.4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4" t="s">
        <v>182</v>
      </c>
      <c r="BK141" s="157">
        <f t="shared" si="9"/>
        <v>2.4</v>
      </c>
      <c r="BL141" s="14" t="s">
        <v>181</v>
      </c>
      <c r="BM141" s="156" t="s">
        <v>227</v>
      </c>
    </row>
    <row r="142" spans="1:65" s="2" customFormat="1" ht="24.15" customHeight="1">
      <c r="A142" s="26"/>
      <c r="B142" s="144"/>
      <c r="C142" s="158" t="s">
        <v>228</v>
      </c>
      <c r="D142" s="158" t="s">
        <v>285</v>
      </c>
      <c r="E142" s="159" t="s">
        <v>664</v>
      </c>
      <c r="F142" s="160" t="s">
        <v>665</v>
      </c>
      <c r="G142" s="161" t="s">
        <v>254</v>
      </c>
      <c r="H142" s="162">
        <v>1</v>
      </c>
      <c r="I142" s="163">
        <v>2.96</v>
      </c>
      <c r="J142" s="163">
        <f t="shared" si="0"/>
        <v>2.96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"/>
        <v>0</v>
      </c>
      <c r="Q142" s="154">
        <v>9.3000000000000005E-4</v>
      </c>
      <c r="R142" s="154">
        <f t="shared" si="2"/>
        <v>9.3000000000000005E-4</v>
      </c>
      <c r="S142" s="154">
        <v>0</v>
      </c>
      <c r="T142" s="15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191</v>
      </c>
      <c r="AT142" s="156" t="s">
        <v>285</v>
      </c>
      <c r="AU142" s="156" t="s">
        <v>182</v>
      </c>
      <c r="AY142" s="14" t="s">
        <v>175</v>
      </c>
      <c r="BE142" s="157">
        <f t="shared" si="4"/>
        <v>0</v>
      </c>
      <c r="BF142" s="157">
        <f t="shared" si="5"/>
        <v>2.96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4" t="s">
        <v>182</v>
      </c>
      <c r="BK142" s="157">
        <f t="shared" si="9"/>
        <v>2.96</v>
      </c>
      <c r="BL142" s="14" t="s">
        <v>181</v>
      </c>
      <c r="BM142" s="156" t="s">
        <v>232</v>
      </c>
    </row>
    <row r="143" spans="1:65" s="2" customFormat="1" ht="16.5" customHeight="1">
      <c r="A143" s="26"/>
      <c r="B143" s="144"/>
      <c r="C143" s="145" t="s">
        <v>205</v>
      </c>
      <c r="D143" s="145" t="s">
        <v>177</v>
      </c>
      <c r="E143" s="146" t="s">
        <v>666</v>
      </c>
      <c r="F143" s="147" t="s">
        <v>667</v>
      </c>
      <c r="G143" s="148" t="s">
        <v>254</v>
      </c>
      <c r="H143" s="149">
        <v>6</v>
      </c>
      <c r="I143" s="150">
        <v>2.4</v>
      </c>
      <c r="J143" s="150">
        <f t="shared" si="0"/>
        <v>14.4</v>
      </c>
      <c r="K143" s="151"/>
      <c r="L143" s="27"/>
      <c r="M143" s="152" t="s">
        <v>1</v>
      </c>
      <c r="N143" s="153" t="s">
        <v>35</v>
      </c>
      <c r="O143" s="154">
        <v>0.215</v>
      </c>
      <c r="P143" s="154">
        <f t="shared" si="1"/>
        <v>1.29</v>
      </c>
      <c r="Q143" s="154">
        <v>5.0000000000000002E-5</v>
      </c>
      <c r="R143" s="154">
        <f t="shared" si="2"/>
        <v>3.0000000000000003E-4</v>
      </c>
      <c r="S143" s="154">
        <v>0</v>
      </c>
      <c r="T143" s="15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181</v>
      </c>
      <c r="AT143" s="156" t="s">
        <v>177</v>
      </c>
      <c r="AU143" s="156" t="s">
        <v>182</v>
      </c>
      <c r="AY143" s="14" t="s">
        <v>175</v>
      </c>
      <c r="BE143" s="157">
        <f t="shared" si="4"/>
        <v>0</v>
      </c>
      <c r="BF143" s="157">
        <f t="shared" si="5"/>
        <v>14.4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4" t="s">
        <v>182</v>
      </c>
      <c r="BK143" s="157">
        <f t="shared" si="9"/>
        <v>14.4</v>
      </c>
      <c r="BL143" s="14" t="s">
        <v>181</v>
      </c>
      <c r="BM143" s="156" t="s">
        <v>235</v>
      </c>
    </row>
    <row r="144" spans="1:65" s="2" customFormat="1" ht="24.15" customHeight="1">
      <c r="A144" s="26"/>
      <c r="B144" s="144"/>
      <c r="C144" s="158" t="s">
        <v>236</v>
      </c>
      <c r="D144" s="158" t="s">
        <v>285</v>
      </c>
      <c r="E144" s="159" t="s">
        <v>668</v>
      </c>
      <c r="F144" s="160" t="s">
        <v>669</v>
      </c>
      <c r="G144" s="161" t="s">
        <v>254</v>
      </c>
      <c r="H144" s="162">
        <v>6</v>
      </c>
      <c r="I144" s="163">
        <v>3.8</v>
      </c>
      <c r="J144" s="163">
        <f t="shared" si="0"/>
        <v>22.8</v>
      </c>
      <c r="K144" s="164"/>
      <c r="L144" s="165"/>
      <c r="M144" s="166" t="s">
        <v>1</v>
      </c>
      <c r="N144" s="167" t="s">
        <v>35</v>
      </c>
      <c r="O144" s="154">
        <v>0</v>
      </c>
      <c r="P144" s="154">
        <f t="shared" si="1"/>
        <v>0</v>
      </c>
      <c r="Q144" s="154">
        <v>1.1100000000000001E-3</v>
      </c>
      <c r="R144" s="154">
        <f t="shared" si="2"/>
        <v>6.660000000000001E-3</v>
      </c>
      <c r="S144" s="154">
        <v>0</v>
      </c>
      <c r="T144" s="15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191</v>
      </c>
      <c r="AT144" s="156" t="s">
        <v>285</v>
      </c>
      <c r="AU144" s="156" t="s">
        <v>182</v>
      </c>
      <c r="AY144" s="14" t="s">
        <v>175</v>
      </c>
      <c r="BE144" s="157">
        <f t="shared" si="4"/>
        <v>0</v>
      </c>
      <c r="BF144" s="157">
        <f t="shared" si="5"/>
        <v>22.8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4" t="s">
        <v>182</v>
      </c>
      <c r="BK144" s="157">
        <f t="shared" si="9"/>
        <v>22.8</v>
      </c>
      <c r="BL144" s="14" t="s">
        <v>181</v>
      </c>
      <c r="BM144" s="156" t="s">
        <v>239</v>
      </c>
    </row>
    <row r="145" spans="1:65" s="12" customFormat="1" ht="22.8" customHeight="1">
      <c r="B145" s="132"/>
      <c r="D145" s="133" t="s">
        <v>68</v>
      </c>
      <c r="E145" s="142" t="s">
        <v>206</v>
      </c>
      <c r="F145" s="142" t="s">
        <v>344</v>
      </c>
      <c r="J145" s="143">
        <f>BK145</f>
        <v>264.14</v>
      </c>
      <c r="L145" s="132"/>
      <c r="M145" s="136"/>
      <c r="N145" s="137"/>
      <c r="O145" s="137"/>
      <c r="P145" s="138">
        <f>P146</f>
        <v>38.184960000000004</v>
      </c>
      <c r="Q145" s="137"/>
      <c r="R145" s="138">
        <f>R146</f>
        <v>0</v>
      </c>
      <c r="S145" s="137"/>
      <c r="T145" s="139">
        <f>T146</f>
        <v>0.61951999999999996</v>
      </c>
      <c r="AR145" s="133" t="s">
        <v>77</v>
      </c>
      <c r="AT145" s="140" t="s">
        <v>68</v>
      </c>
      <c r="AU145" s="140" t="s">
        <v>77</v>
      </c>
      <c r="AY145" s="133" t="s">
        <v>175</v>
      </c>
      <c r="BK145" s="141">
        <f>BK146</f>
        <v>264.14</v>
      </c>
    </row>
    <row r="146" spans="1:65" s="2" customFormat="1" ht="24.15" customHeight="1">
      <c r="A146" s="26"/>
      <c r="B146" s="144"/>
      <c r="C146" s="145" t="s">
        <v>210</v>
      </c>
      <c r="D146" s="145" t="s">
        <v>177</v>
      </c>
      <c r="E146" s="146" t="s">
        <v>670</v>
      </c>
      <c r="F146" s="147" t="s">
        <v>671</v>
      </c>
      <c r="G146" s="148" t="s">
        <v>314</v>
      </c>
      <c r="H146" s="149">
        <v>56.32</v>
      </c>
      <c r="I146" s="150">
        <v>4.6900000000000004</v>
      </c>
      <c r="J146" s="150">
        <f>ROUND(I146*H146,2)</f>
        <v>264.14</v>
      </c>
      <c r="K146" s="151"/>
      <c r="L146" s="27"/>
      <c r="M146" s="152" t="s">
        <v>1</v>
      </c>
      <c r="N146" s="153" t="s">
        <v>35</v>
      </c>
      <c r="O146" s="154">
        <v>0.67800000000000005</v>
      </c>
      <c r="P146" s="154">
        <f>O146*H146</f>
        <v>38.184960000000004</v>
      </c>
      <c r="Q146" s="154">
        <v>0</v>
      </c>
      <c r="R146" s="154">
        <f>Q146*H146</f>
        <v>0</v>
      </c>
      <c r="S146" s="154">
        <v>1.0999999999999999E-2</v>
      </c>
      <c r="T146" s="155">
        <f>S146*H146</f>
        <v>0.61951999999999996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181</v>
      </c>
      <c r="AT146" s="156" t="s">
        <v>177</v>
      </c>
      <c r="AU146" s="156" t="s">
        <v>182</v>
      </c>
      <c r="AY146" s="14" t="s">
        <v>175</v>
      </c>
      <c r="BE146" s="157">
        <f>IF(N146="základná",J146,0)</f>
        <v>0</v>
      </c>
      <c r="BF146" s="157">
        <f>IF(N146="znížená",J146,0)</f>
        <v>264.14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4" t="s">
        <v>182</v>
      </c>
      <c r="BK146" s="157">
        <f>ROUND(I146*H146,2)</f>
        <v>264.14</v>
      </c>
      <c r="BL146" s="14" t="s">
        <v>181</v>
      </c>
      <c r="BM146" s="156" t="s">
        <v>242</v>
      </c>
    </row>
    <row r="147" spans="1:65" s="12" customFormat="1" ht="25.95" customHeight="1">
      <c r="B147" s="132"/>
      <c r="D147" s="133" t="s">
        <v>68</v>
      </c>
      <c r="E147" s="134" t="s">
        <v>361</v>
      </c>
      <c r="F147" s="134" t="s">
        <v>362</v>
      </c>
      <c r="J147" s="135">
        <f>BK147</f>
        <v>6222.6</v>
      </c>
      <c r="L147" s="132"/>
      <c r="M147" s="136"/>
      <c r="N147" s="137"/>
      <c r="O147" s="137"/>
      <c r="P147" s="138">
        <f>P148+P182</f>
        <v>159.53726460000001</v>
      </c>
      <c r="Q147" s="137"/>
      <c r="R147" s="138">
        <f>R148+R182</f>
        <v>0.48860917799999992</v>
      </c>
      <c r="S147" s="137"/>
      <c r="T147" s="139">
        <f>T148+T182</f>
        <v>0</v>
      </c>
      <c r="AR147" s="133" t="s">
        <v>182</v>
      </c>
      <c r="AT147" s="140" t="s">
        <v>68</v>
      </c>
      <c r="AU147" s="140" t="s">
        <v>69</v>
      </c>
      <c r="AY147" s="133" t="s">
        <v>175</v>
      </c>
      <c r="BK147" s="141">
        <f>BK148+BK182</f>
        <v>6222.6</v>
      </c>
    </row>
    <row r="148" spans="1:65" s="12" customFormat="1" ht="22.8" customHeight="1">
      <c r="B148" s="132"/>
      <c r="D148" s="133" t="s">
        <v>68</v>
      </c>
      <c r="E148" s="142" t="s">
        <v>672</v>
      </c>
      <c r="F148" s="142" t="s">
        <v>673</v>
      </c>
      <c r="J148" s="143">
        <f>BK148</f>
        <v>3076.79</v>
      </c>
      <c r="L148" s="132"/>
      <c r="M148" s="136"/>
      <c r="N148" s="137"/>
      <c r="O148" s="137"/>
      <c r="P148" s="138">
        <f>P149+SUM(P150:P163)</f>
        <v>130.60049760000001</v>
      </c>
      <c r="Q148" s="137"/>
      <c r="R148" s="138">
        <f>R149+SUM(R150:R163)</f>
        <v>0.20173748760000002</v>
      </c>
      <c r="S148" s="137"/>
      <c r="T148" s="139">
        <f>T149+SUM(T150:T163)</f>
        <v>0</v>
      </c>
      <c r="AR148" s="133" t="s">
        <v>182</v>
      </c>
      <c r="AT148" s="140" t="s">
        <v>68</v>
      </c>
      <c r="AU148" s="140" t="s">
        <v>77</v>
      </c>
      <c r="AY148" s="133" t="s">
        <v>175</v>
      </c>
      <c r="BK148" s="141">
        <f>BK149+SUM(BK150:BK163)</f>
        <v>3076.79</v>
      </c>
    </row>
    <row r="149" spans="1:65" s="2" customFormat="1" ht="24.15" customHeight="1">
      <c r="A149" s="26"/>
      <c r="B149" s="144"/>
      <c r="C149" s="145" t="s">
        <v>244</v>
      </c>
      <c r="D149" s="145" t="s">
        <v>177</v>
      </c>
      <c r="E149" s="146" t="s">
        <v>674</v>
      </c>
      <c r="F149" s="147" t="s">
        <v>675</v>
      </c>
      <c r="G149" s="148" t="s">
        <v>314</v>
      </c>
      <c r="H149" s="149">
        <v>15</v>
      </c>
      <c r="I149" s="150">
        <v>9.92</v>
      </c>
      <c r="J149" s="150">
        <f t="shared" ref="J149:J162" si="10">ROUND(I149*H149,2)</f>
        <v>148.80000000000001</v>
      </c>
      <c r="K149" s="151"/>
      <c r="L149" s="27"/>
      <c r="M149" s="152" t="s">
        <v>1</v>
      </c>
      <c r="N149" s="153" t="s">
        <v>35</v>
      </c>
      <c r="O149" s="154">
        <v>0.60633000000000004</v>
      </c>
      <c r="P149" s="154">
        <f t="shared" ref="P149:P162" si="11">O149*H149</f>
        <v>9.0949500000000008</v>
      </c>
      <c r="Q149" s="154">
        <v>1.5548599999999999E-3</v>
      </c>
      <c r="R149" s="154">
        <f t="shared" ref="R149:R162" si="12">Q149*H149</f>
        <v>2.3322900000000001E-2</v>
      </c>
      <c r="S149" s="154">
        <v>0</v>
      </c>
      <c r="T149" s="155">
        <f t="shared" ref="T149:T162" si="13"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205</v>
      </c>
      <c r="AT149" s="156" t="s">
        <v>177</v>
      </c>
      <c r="AU149" s="156" t="s">
        <v>182</v>
      </c>
      <c r="AY149" s="14" t="s">
        <v>175</v>
      </c>
      <c r="BE149" s="157">
        <f t="shared" ref="BE149:BE162" si="14">IF(N149="základná",J149,0)</f>
        <v>0</v>
      </c>
      <c r="BF149" s="157">
        <f t="shared" ref="BF149:BF162" si="15">IF(N149="znížená",J149,0)</f>
        <v>148.80000000000001</v>
      </c>
      <c r="BG149" s="157">
        <f t="shared" ref="BG149:BG162" si="16">IF(N149="zákl. prenesená",J149,0)</f>
        <v>0</v>
      </c>
      <c r="BH149" s="157">
        <f t="shared" ref="BH149:BH162" si="17">IF(N149="zníž. prenesená",J149,0)</f>
        <v>0</v>
      </c>
      <c r="BI149" s="157">
        <f t="shared" ref="BI149:BI162" si="18">IF(N149="nulová",J149,0)</f>
        <v>0</v>
      </c>
      <c r="BJ149" s="14" t="s">
        <v>182</v>
      </c>
      <c r="BK149" s="157">
        <f t="shared" ref="BK149:BK162" si="19">ROUND(I149*H149,2)</f>
        <v>148.80000000000001</v>
      </c>
      <c r="BL149" s="14" t="s">
        <v>205</v>
      </c>
      <c r="BM149" s="156" t="s">
        <v>247</v>
      </c>
    </row>
    <row r="150" spans="1:65" s="2" customFormat="1" ht="24.15" customHeight="1">
      <c r="A150" s="26"/>
      <c r="B150" s="144"/>
      <c r="C150" s="145" t="s">
        <v>7</v>
      </c>
      <c r="D150" s="145" t="s">
        <v>177</v>
      </c>
      <c r="E150" s="146" t="s">
        <v>676</v>
      </c>
      <c r="F150" s="147" t="s">
        <v>677</v>
      </c>
      <c r="G150" s="148" t="s">
        <v>314</v>
      </c>
      <c r="H150" s="149">
        <v>28</v>
      </c>
      <c r="I150" s="150">
        <v>11.7</v>
      </c>
      <c r="J150" s="150">
        <f t="shared" si="10"/>
        <v>327.60000000000002</v>
      </c>
      <c r="K150" s="151"/>
      <c r="L150" s="27"/>
      <c r="M150" s="152" t="s">
        <v>1</v>
      </c>
      <c r="N150" s="153" t="s">
        <v>35</v>
      </c>
      <c r="O150" s="154">
        <v>0.61724000000000001</v>
      </c>
      <c r="P150" s="154">
        <f t="shared" si="11"/>
        <v>17.282720000000001</v>
      </c>
      <c r="Q150" s="154">
        <v>1.7671200000000001E-3</v>
      </c>
      <c r="R150" s="154">
        <f t="shared" si="12"/>
        <v>4.947936E-2</v>
      </c>
      <c r="S150" s="154">
        <v>0</v>
      </c>
      <c r="T150" s="155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205</v>
      </c>
      <c r="AT150" s="156" t="s">
        <v>177</v>
      </c>
      <c r="AU150" s="156" t="s">
        <v>182</v>
      </c>
      <c r="AY150" s="14" t="s">
        <v>175</v>
      </c>
      <c r="BE150" s="157">
        <f t="shared" si="14"/>
        <v>0</v>
      </c>
      <c r="BF150" s="157">
        <f t="shared" si="15"/>
        <v>327.60000000000002</v>
      </c>
      <c r="BG150" s="157">
        <f t="shared" si="16"/>
        <v>0</v>
      </c>
      <c r="BH150" s="157">
        <f t="shared" si="17"/>
        <v>0</v>
      </c>
      <c r="BI150" s="157">
        <f t="shared" si="18"/>
        <v>0</v>
      </c>
      <c r="BJ150" s="14" t="s">
        <v>182</v>
      </c>
      <c r="BK150" s="157">
        <f t="shared" si="19"/>
        <v>327.60000000000002</v>
      </c>
      <c r="BL150" s="14" t="s">
        <v>205</v>
      </c>
      <c r="BM150" s="156" t="s">
        <v>250</v>
      </c>
    </row>
    <row r="151" spans="1:65" s="2" customFormat="1" ht="16.5" customHeight="1">
      <c r="A151" s="26"/>
      <c r="B151" s="144"/>
      <c r="C151" s="145" t="s">
        <v>251</v>
      </c>
      <c r="D151" s="145" t="s">
        <v>177</v>
      </c>
      <c r="E151" s="146" t="s">
        <v>678</v>
      </c>
      <c r="F151" s="147" t="s">
        <v>679</v>
      </c>
      <c r="G151" s="148" t="s">
        <v>314</v>
      </c>
      <c r="H151" s="149">
        <v>15</v>
      </c>
      <c r="I151" s="150">
        <v>4.97</v>
      </c>
      <c r="J151" s="150">
        <f t="shared" si="10"/>
        <v>74.55</v>
      </c>
      <c r="K151" s="151"/>
      <c r="L151" s="27"/>
      <c r="M151" s="152" t="s">
        <v>1</v>
      </c>
      <c r="N151" s="153" t="s">
        <v>35</v>
      </c>
      <c r="O151" s="154">
        <v>0.30558000000000002</v>
      </c>
      <c r="P151" s="154">
        <f t="shared" si="11"/>
        <v>4.5837000000000003</v>
      </c>
      <c r="Q151" s="154">
        <v>4.8232E-4</v>
      </c>
      <c r="R151" s="154">
        <f t="shared" si="12"/>
        <v>7.2348000000000004E-3</v>
      </c>
      <c r="S151" s="154">
        <v>0</v>
      </c>
      <c r="T151" s="155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205</v>
      </c>
      <c r="AT151" s="156" t="s">
        <v>177</v>
      </c>
      <c r="AU151" s="156" t="s">
        <v>182</v>
      </c>
      <c r="AY151" s="14" t="s">
        <v>175</v>
      </c>
      <c r="BE151" s="157">
        <f t="shared" si="14"/>
        <v>0</v>
      </c>
      <c r="BF151" s="157">
        <f t="shared" si="15"/>
        <v>74.55</v>
      </c>
      <c r="BG151" s="157">
        <f t="shared" si="16"/>
        <v>0</v>
      </c>
      <c r="BH151" s="157">
        <f t="shared" si="17"/>
        <v>0</v>
      </c>
      <c r="BI151" s="157">
        <f t="shared" si="18"/>
        <v>0</v>
      </c>
      <c r="BJ151" s="14" t="s">
        <v>182</v>
      </c>
      <c r="BK151" s="157">
        <f t="shared" si="19"/>
        <v>74.55</v>
      </c>
      <c r="BL151" s="14" t="s">
        <v>205</v>
      </c>
      <c r="BM151" s="156" t="s">
        <v>255</v>
      </c>
    </row>
    <row r="152" spans="1:65" s="2" customFormat="1" ht="16.5" customHeight="1">
      <c r="A152" s="26"/>
      <c r="B152" s="144"/>
      <c r="C152" s="145" t="s">
        <v>217</v>
      </c>
      <c r="D152" s="145" t="s">
        <v>177</v>
      </c>
      <c r="E152" s="146" t="s">
        <v>680</v>
      </c>
      <c r="F152" s="147" t="s">
        <v>681</v>
      </c>
      <c r="G152" s="148" t="s">
        <v>314</v>
      </c>
      <c r="H152" s="149">
        <v>21</v>
      </c>
      <c r="I152" s="150">
        <v>5.65</v>
      </c>
      <c r="J152" s="150">
        <f t="shared" si="10"/>
        <v>118.65</v>
      </c>
      <c r="K152" s="151"/>
      <c r="L152" s="27"/>
      <c r="M152" s="152" t="s">
        <v>1</v>
      </c>
      <c r="N152" s="153" t="s">
        <v>35</v>
      </c>
      <c r="O152" s="154">
        <v>0.34244000000000002</v>
      </c>
      <c r="P152" s="154">
        <f t="shared" si="11"/>
        <v>7.1912400000000005</v>
      </c>
      <c r="Q152" s="154">
        <v>6.4698000000000002E-4</v>
      </c>
      <c r="R152" s="154">
        <f t="shared" si="12"/>
        <v>1.3586580000000001E-2</v>
      </c>
      <c r="S152" s="154">
        <v>0</v>
      </c>
      <c r="T152" s="155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205</v>
      </c>
      <c r="AT152" s="156" t="s">
        <v>177</v>
      </c>
      <c r="AU152" s="156" t="s">
        <v>182</v>
      </c>
      <c r="AY152" s="14" t="s">
        <v>175</v>
      </c>
      <c r="BE152" s="157">
        <f t="shared" si="14"/>
        <v>0</v>
      </c>
      <c r="BF152" s="157">
        <f t="shared" si="15"/>
        <v>118.65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4" t="s">
        <v>182</v>
      </c>
      <c r="BK152" s="157">
        <f t="shared" si="19"/>
        <v>118.65</v>
      </c>
      <c r="BL152" s="14" t="s">
        <v>205</v>
      </c>
      <c r="BM152" s="156" t="s">
        <v>258</v>
      </c>
    </row>
    <row r="153" spans="1:65" s="2" customFormat="1" ht="21.75" customHeight="1">
      <c r="A153" s="26"/>
      <c r="B153" s="144"/>
      <c r="C153" s="145" t="s">
        <v>259</v>
      </c>
      <c r="D153" s="145" t="s">
        <v>177</v>
      </c>
      <c r="E153" s="146" t="s">
        <v>682</v>
      </c>
      <c r="F153" s="147" t="s">
        <v>683</v>
      </c>
      <c r="G153" s="148" t="s">
        <v>513</v>
      </c>
      <c r="H153" s="149">
        <v>3</v>
      </c>
      <c r="I153" s="150">
        <v>1.65</v>
      </c>
      <c r="J153" s="150">
        <f t="shared" si="10"/>
        <v>4.95</v>
      </c>
      <c r="K153" s="151"/>
      <c r="L153" s="27"/>
      <c r="M153" s="152" t="s">
        <v>1</v>
      </c>
      <c r="N153" s="153" t="s">
        <v>35</v>
      </c>
      <c r="O153" s="154">
        <v>0.14899999999999999</v>
      </c>
      <c r="P153" s="154">
        <f t="shared" si="11"/>
        <v>0.44699999999999995</v>
      </c>
      <c r="Q153" s="154">
        <v>0</v>
      </c>
      <c r="R153" s="154">
        <f t="shared" si="12"/>
        <v>0</v>
      </c>
      <c r="S153" s="154">
        <v>0</v>
      </c>
      <c r="T153" s="155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205</v>
      </c>
      <c r="AT153" s="156" t="s">
        <v>177</v>
      </c>
      <c r="AU153" s="156" t="s">
        <v>182</v>
      </c>
      <c r="AY153" s="14" t="s">
        <v>175</v>
      </c>
      <c r="BE153" s="157">
        <f t="shared" si="14"/>
        <v>0</v>
      </c>
      <c r="BF153" s="157">
        <f t="shared" si="15"/>
        <v>4.95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4" t="s">
        <v>182</v>
      </c>
      <c r="BK153" s="157">
        <f t="shared" si="19"/>
        <v>4.95</v>
      </c>
      <c r="BL153" s="14" t="s">
        <v>205</v>
      </c>
      <c r="BM153" s="156" t="s">
        <v>262</v>
      </c>
    </row>
    <row r="154" spans="1:65" s="2" customFormat="1" ht="21.75" customHeight="1">
      <c r="A154" s="26"/>
      <c r="B154" s="144"/>
      <c r="C154" s="145" t="s">
        <v>220</v>
      </c>
      <c r="D154" s="145" t="s">
        <v>177</v>
      </c>
      <c r="E154" s="146" t="s">
        <v>684</v>
      </c>
      <c r="F154" s="147" t="s">
        <v>685</v>
      </c>
      <c r="G154" s="148" t="s">
        <v>513</v>
      </c>
      <c r="H154" s="149">
        <v>3</v>
      </c>
      <c r="I154" s="150">
        <v>1.83</v>
      </c>
      <c r="J154" s="150">
        <f t="shared" si="10"/>
        <v>5.49</v>
      </c>
      <c r="K154" s="151"/>
      <c r="L154" s="27"/>
      <c r="M154" s="152" t="s">
        <v>1</v>
      </c>
      <c r="N154" s="153" t="s">
        <v>35</v>
      </c>
      <c r="O154" s="154">
        <v>0.16500000000000001</v>
      </c>
      <c r="P154" s="154">
        <f t="shared" si="11"/>
        <v>0.495</v>
      </c>
      <c r="Q154" s="154">
        <v>0</v>
      </c>
      <c r="R154" s="154">
        <f t="shared" si="12"/>
        <v>0</v>
      </c>
      <c r="S154" s="154">
        <v>0</v>
      </c>
      <c r="T154" s="155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205</v>
      </c>
      <c r="AT154" s="156" t="s">
        <v>177</v>
      </c>
      <c r="AU154" s="156" t="s">
        <v>182</v>
      </c>
      <c r="AY154" s="14" t="s">
        <v>175</v>
      </c>
      <c r="BE154" s="157">
        <f t="shared" si="14"/>
        <v>0</v>
      </c>
      <c r="BF154" s="157">
        <f t="shared" si="15"/>
        <v>5.49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4" t="s">
        <v>182</v>
      </c>
      <c r="BK154" s="157">
        <f t="shared" si="19"/>
        <v>5.49</v>
      </c>
      <c r="BL154" s="14" t="s">
        <v>205</v>
      </c>
      <c r="BM154" s="156" t="s">
        <v>265</v>
      </c>
    </row>
    <row r="155" spans="1:65" s="2" customFormat="1" ht="21.75" customHeight="1">
      <c r="A155" s="26"/>
      <c r="B155" s="144"/>
      <c r="C155" s="145" t="s">
        <v>267</v>
      </c>
      <c r="D155" s="145" t="s">
        <v>177</v>
      </c>
      <c r="E155" s="146" t="s">
        <v>686</v>
      </c>
      <c r="F155" s="147" t="s">
        <v>687</v>
      </c>
      <c r="G155" s="148" t="s">
        <v>513</v>
      </c>
      <c r="H155" s="149">
        <v>3</v>
      </c>
      <c r="I155" s="150">
        <v>2.21</v>
      </c>
      <c r="J155" s="150">
        <f t="shared" si="10"/>
        <v>6.63</v>
      </c>
      <c r="K155" s="151"/>
      <c r="L155" s="27"/>
      <c r="M155" s="152" t="s">
        <v>1</v>
      </c>
      <c r="N155" s="153" t="s">
        <v>35</v>
      </c>
      <c r="O155" s="154">
        <v>0.19900000000000001</v>
      </c>
      <c r="P155" s="154">
        <f t="shared" si="11"/>
        <v>0.59699999999999998</v>
      </c>
      <c r="Q155" s="154">
        <v>0</v>
      </c>
      <c r="R155" s="154">
        <f t="shared" si="12"/>
        <v>0</v>
      </c>
      <c r="S155" s="154">
        <v>0</v>
      </c>
      <c r="T155" s="155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205</v>
      </c>
      <c r="AT155" s="156" t="s">
        <v>177</v>
      </c>
      <c r="AU155" s="156" t="s">
        <v>182</v>
      </c>
      <c r="AY155" s="14" t="s">
        <v>175</v>
      </c>
      <c r="BE155" s="157">
        <f t="shared" si="14"/>
        <v>0</v>
      </c>
      <c r="BF155" s="157">
        <f t="shared" si="15"/>
        <v>6.63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4" t="s">
        <v>182</v>
      </c>
      <c r="BK155" s="157">
        <f t="shared" si="19"/>
        <v>6.63</v>
      </c>
      <c r="BL155" s="14" t="s">
        <v>205</v>
      </c>
      <c r="BM155" s="156" t="s">
        <v>270</v>
      </c>
    </row>
    <row r="156" spans="1:65" s="2" customFormat="1" ht="21.75" customHeight="1">
      <c r="A156" s="26"/>
      <c r="B156" s="144"/>
      <c r="C156" s="145" t="s">
        <v>224</v>
      </c>
      <c r="D156" s="145" t="s">
        <v>177</v>
      </c>
      <c r="E156" s="146" t="s">
        <v>688</v>
      </c>
      <c r="F156" s="147" t="s">
        <v>689</v>
      </c>
      <c r="G156" s="148" t="s">
        <v>513</v>
      </c>
      <c r="H156" s="149">
        <v>3</v>
      </c>
      <c r="I156" s="150">
        <v>2.71</v>
      </c>
      <c r="J156" s="150">
        <f t="shared" si="10"/>
        <v>8.1300000000000008</v>
      </c>
      <c r="K156" s="151"/>
      <c r="L156" s="27"/>
      <c r="M156" s="152" t="s">
        <v>1</v>
      </c>
      <c r="N156" s="153" t="s">
        <v>35</v>
      </c>
      <c r="O156" s="154">
        <v>0.24399999999999999</v>
      </c>
      <c r="P156" s="154">
        <f t="shared" si="11"/>
        <v>0.73199999999999998</v>
      </c>
      <c r="Q156" s="154">
        <v>0</v>
      </c>
      <c r="R156" s="154">
        <f t="shared" si="12"/>
        <v>0</v>
      </c>
      <c r="S156" s="154">
        <v>0</v>
      </c>
      <c r="T156" s="155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205</v>
      </c>
      <c r="AT156" s="156" t="s">
        <v>177</v>
      </c>
      <c r="AU156" s="156" t="s">
        <v>182</v>
      </c>
      <c r="AY156" s="14" t="s">
        <v>175</v>
      </c>
      <c r="BE156" s="157">
        <f t="shared" si="14"/>
        <v>0</v>
      </c>
      <c r="BF156" s="157">
        <f t="shared" si="15"/>
        <v>8.1300000000000008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4" t="s">
        <v>182</v>
      </c>
      <c r="BK156" s="157">
        <f t="shared" si="19"/>
        <v>8.1300000000000008</v>
      </c>
      <c r="BL156" s="14" t="s">
        <v>205</v>
      </c>
      <c r="BM156" s="156" t="s">
        <v>273</v>
      </c>
    </row>
    <row r="157" spans="1:65" s="2" customFormat="1" ht="16.5" customHeight="1">
      <c r="A157" s="26"/>
      <c r="B157" s="144"/>
      <c r="C157" s="145" t="s">
        <v>274</v>
      </c>
      <c r="D157" s="145" t="s">
        <v>177</v>
      </c>
      <c r="E157" s="146" t="s">
        <v>690</v>
      </c>
      <c r="F157" s="147" t="s">
        <v>691</v>
      </c>
      <c r="G157" s="148" t="s">
        <v>513</v>
      </c>
      <c r="H157" s="149">
        <v>3</v>
      </c>
      <c r="I157" s="150">
        <v>5.19</v>
      </c>
      <c r="J157" s="150">
        <f t="shared" si="10"/>
        <v>15.57</v>
      </c>
      <c r="K157" s="151"/>
      <c r="L157" s="27"/>
      <c r="M157" s="152" t="s">
        <v>1</v>
      </c>
      <c r="N157" s="153" t="s">
        <v>35</v>
      </c>
      <c r="O157" s="154">
        <v>0</v>
      </c>
      <c r="P157" s="154">
        <f t="shared" si="11"/>
        <v>0</v>
      </c>
      <c r="Q157" s="154">
        <v>0</v>
      </c>
      <c r="R157" s="154">
        <f t="shared" si="12"/>
        <v>0</v>
      </c>
      <c r="S157" s="154">
        <v>0</v>
      </c>
      <c r="T157" s="155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205</v>
      </c>
      <c r="AT157" s="156" t="s">
        <v>177</v>
      </c>
      <c r="AU157" s="156" t="s">
        <v>182</v>
      </c>
      <c r="AY157" s="14" t="s">
        <v>175</v>
      </c>
      <c r="BE157" s="157">
        <f t="shared" si="14"/>
        <v>0</v>
      </c>
      <c r="BF157" s="157">
        <f t="shared" si="15"/>
        <v>15.57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4" t="s">
        <v>182</v>
      </c>
      <c r="BK157" s="157">
        <f t="shared" si="19"/>
        <v>15.57</v>
      </c>
      <c r="BL157" s="14" t="s">
        <v>205</v>
      </c>
      <c r="BM157" s="156" t="s">
        <v>277</v>
      </c>
    </row>
    <row r="158" spans="1:65" s="2" customFormat="1" ht="16.5" customHeight="1">
      <c r="A158" s="26"/>
      <c r="B158" s="144"/>
      <c r="C158" s="145" t="s">
        <v>227</v>
      </c>
      <c r="D158" s="145" t="s">
        <v>177</v>
      </c>
      <c r="E158" s="146" t="s">
        <v>692</v>
      </c>
      <c r="F158" s="147" t="s">
        <v>693</v>
      </c>
      <c r="G158" s="148" t="s">
        <v>513</v>
      </c>
      <c r="H158" s="149">
        <v>3</v>
      </c>
      <c r="I158" s="150">
        <v>9.51</v>
      </c>
      <c r="J158" s="150">
        <f t="shared" si="10"/>
        <v>28.53</v>
      </c>
      <c r="K158" s="151"/>
      <c r="L158" s="27"/>
      <c r="M158" s="152" t="s">
        <v>1</v>
      </c>
      <c r="N158" s="153" t="s">
        <v>35</v>
      </c>
      <c r="O158" s="154">
        <v>0</v>
      </c>
      <c r="P158" s="154">
        <f t="shared" si="11"/>
        <v>0</v>
      </c>
      <c r="Q158" s="154">
        <v>0</v>
      </c>
      <c r="R158" s="154">
        <f t="shared" si="12"/>
        <v>0</v>
      </c>
      <c r="S158" s="154">
        <v>0</v>
      </c>
      <c r="T158" s="15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205</v>
      </c>
      <c r="AT158" s="156" t="s">
        <v>177</v>
      </c>
      <c r="AU158" s="156" t="s">
        <v>182</v>
      </c>
      <c r="AY158" s="14" t="s">
        <v>175</v>
      </c>
      <c r="BE158" s="157">
        <f t="shared" si="14"/>
        <v>0</v>
      </c>
      <c r="BF158" s="157">
        <f t="shared" si="15"/>
        <v>28.53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4" t="s">
        <v>182</v>
      </c>
      <c r="BK158" s="157">
        <f t="shared" si="19"/>
        <v>28.53</v>
      </c>
      <c r="BL158" s="14" t="s">
        <v>205</v>
      </c>
      <c r="BM158" s="156" t="s">
        <v>280</v>
      </c>
    </row>
    <row r="159" spans="1:65" s="2" customFormat="1" ht="16.5" customHeight="1">
      <c r="A159" s="26"/>
      <c r="B159" s="144"/>
      <c r="C159" s="145" t="s">
        <v>281</v>
      </c>
      <c r="D159" s="145" t="s">
        <v>177</v>
      </c>
      <c r="E159" s="146" t="s">
        <v>694</v>
      </c>
      <c r="F159" s="147" t="s">
        <v>695</v>
      </c>
      <c r="G159" s="148" t="s">
        <v>513</v>
      </c>
      <c r="H159" s="149">
        <v>3</v>
      </c>
      <c r="I159" s="150">
        <v>3.72</v>
      </c>
      <c r="J159" s="150">
        <f t="shared" si="10"/>
        <v>11.16</v>
      </c>
      <c r="K159" s="151"/>
      <c r="L159" s="27"/>
      <c r="M159" s="152" t="s">
        <v>1</v>
      </c>
      <c r="N159" s="153" t="s">
        <v>35</v>
      </c>
      <c r="O159" s="154">
        <v>0</v>
      </c>
      <c r="P159" s="154">
        <f t="shared" si="11"/>
        <v>0</v>
      </c>
      <c r="Q159" s="154">
        <v>0</v>
      </c>
      <c r="R159" s="154">
        <f t="shared" si="12"/>
        <v>0</v>
      </c>
      <c r="S159" s="154">
        <v>0</v>
      </c>
      <c r="T159" s="155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6" t="s">
        <v>205</v>
      </c>
      <c r="AT159" s="156" t="s">
        <v>177</v>
      </c>
      <c r="AU159" s="156" t="s">
        <v>182</v>
      </c>
      <c r="AY159" s="14" t="s">
        <v>175</v>
      </c>
      <c r="BE159" s="157">
        <f t="shared" si="14"/>
        <v>0</v>
      </c>
      <c r="BF159" s="157">
        <f t="shared" si="15"/>
        <v>11.16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4" t="s">
        <v>182</v>
      </c>
      <c r="BK159" s="157">
        <f t="shared" si="19"/>
        <v>11.16</v>
      </c>
      <c r="BL159" s="14" t="s">
        <v>205</v>
      </c>
      <c r="BM159" s="156" t="s">
        <v>284</v>
      </c>
    </row>
    <row r="160" spans="1:65" s="2" customFormat="1" ht="16.5" customHeight="1">
      <c r="A160" s="26"/>
      <c r="B160" s="144"/>
      <c r="C160" s="145" t="s">
        <v>232</v>
      </c>
      <c r="D160" s="145" t="s">
        <v>177</v>
      </c>
      <c r="E160" s="146" t="s">
        <v>696</v>
      </c>
      <c r="F160" s="147" t="s">
        <v>697</v>
      </c>
      <c r="G160" s="148" t="s">
        <v>513</v>
      </c>
      <c r="H160" s="149">
        <v>3</v>
      </c>
      <c r="I160" s="150">
        <v>5.87</v>
      </c>
      <c r="J160" s="150">
        <f t="shared" si="10"/>
        <v>17.61</v>
      </c>
      <c r="K160" s="151"/>
      <c r="L160" s="27"/>
      <c r="M160" s="152" t="s">
        <v>1</v>
      </c>
      <c r="N160" s="153" t="s">
        <v>35</v>
      </c>
      <c r="O160" s="154">
        <v>0.11672</v>
      </c>
      <c r="P160" s="154">
        <f t="shared" si="11"/>
        <v>0.35016000000000003</v>
      </c>
      <c r="Q160" s="154">
        <v>3.2400000000000001E-4</v>
      </c>
      <c r="R160" s="154">
        <f t="shared" si="12"/>
        <v>9.7199999999999999E-4</v>
      </c>
      <c r="S160" s="154">
        <v>0</v>
      </c>
      <c r="T160" s="155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205</v>
      </c>
      <c r="AT160" s="156" t="s">
        <v>177</v>
      </c>
      <c r="AU160" s="156" t="s">
        <v>182</v>
      </c>
      <c r="AY160" s="14" t="s">
        <v>175</v>
      </c>
      <c r="BE160" s="157">
        <f t="shared" si="14"/>
        <v>0</v>
      </c>
      <c r="BF160" s="157">
        <f t="shared" si="15"/>
        <v>17.61</v>
      </c>
      <c r="BG160" s="157">
        <f t="shared" si="16"/>
        <v>0</v>
      </c>
      <c r="BH160" s="157">
        <f t="shared" si="17"/>
        <v>0</v>
      </c>
      <c r="BI160" s="157">
        <f t="shared" si="18"/>
        <v>0</v>
      </c>
      <c r="BJ160" s="14" t="s">
        <v>182</v>
      </c>
      <c r="BK160" s="157">
        <f t="shared" si="19"/>
        <v>17.61</v>
      </c>
      <c r="BL160" s="14" t="s">
        <v>205</v>
      </c>
      <c r="BM160" s="156" t="s">
        <v>288</v>
      </c>
    </row>
    <row r="161" spans="1:65" s="2" customFormat="1" ht="16.5" customHeight="1">
      <c r="A161" s="26"/>
      <c r="B161" s="144"/>
      <c r="C161" s="145" t="s">
        <v>290</v>
      </c>
      <c r="D161" s="145" t="s">
        <v>177</v>
      </c>
      <c r="E161" s="146" t="s">
        <v>698</v>
      </c>
      <c r="F161" s="147" t="s">
        <v>699</v>
      </c>
      <c r="G161" s="148" t="s">
        <v>314</v>
      </c>
      <c r="H161" s="149">
        <v>79</v>
      </c>
      <c r="I161" s="150">
        <v>0.51</v>
      </c>
      <c r="J161" s="150">
        <f t="shared" si="10"/>
        <v>40.29</v>
      </c>
      <c r="K161" s="151"/>
      <c r="L161" s="27"/>
      <c r="M161" s="152" t="s">
        <v>1</v>
      </c>
      <c r="N161" s="153" t="s">
        <v>35</v>
      </c>
      <c r="O161" s="154">
        <v>4.4999999999999998E-2</v>
      </c>
      <c r="P161" s="154">
        <f t="shared" si="11"/>
        <v>3.5549999999999997</v>
      </c>
      <c r="Q161" s="154">
        <v>0</v>
      </c>
      <c r="R161" s="154">
        <f t="shared" si="12"/>
        <v>0</v>
      </c>
      <c r="S161" s="154">
        <v>0</v>
      </c>
      <c r="T161" s="155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205</v>
      </c>
      <c r="AT161" s="156" t="s">
        <v>177</v>
      </c>
      <c r="AU161" s="156" t="s">
        <v>182</v>
      </c>
      <c r="AY161" s="14" t="s">
        <v>175</v>
      </c>
      <c r="BE161" s="157">
        <f t="shared" si="14"/>
        <v>0</v>
      </c>
      <c r="BF161" s="157">
        <f t="shared" si="15"/>
        <v>40.29</v>
      </c>
      <c r="BG161" s="157">
        <f t="shared" si="16"/>
        <v>0</v>
      </c>
      <c r="BH161" s="157">
        <f t="shared" si="17"/>
        <v>0</v>
      </c>
      <c r="BI161" s="157">
        <f t="shared" si="18"/>
        <v>0</v>
      </c>
      <c r="BJ161" s="14" t="s">
        <v>182</v>
      </c>
      <c r="BK161" s="157">
        <f t="shared" si="19"/>
        <v>40.29</v>
      </c>
      <c r="BL161" s="14" t="s">
        <v>205</v>
      </c>
      <c r="BM161" s="156" t="s">
        <v>293</v>
      </c>
    </row>
    <row r="162" spans="1:65" s="2" customFormat="1" ht="16.5" customHeight="1">
      <c r="A162" s="26"/>
      <c r="B162" s="144"/>
      <c r="C162" s="145" t="s">
        <v>235</v>
      </c>
      <c r="D162" s="145" t="s">
        <v>177</v>
      </c>
      <c r="E162" s="146" t="s">
        <v>700</v>
      </c>
      <c r="F162" s="147" t="s">
        <v>701</v>
      </c>
      <c r="G162" s="148" t="s">
        <v>702</v>
      </c>
      <c r="H162" s="149">
        <v>45</v>
      </c>
      <c r="I162" s="150">
        <v>7.2</v>
      </c>
      <c r="J162" s="150">
        <f t="shared" si="10"/>
        <v>324</v>
      </c>
      <c r="K162" s="151"/>
      <c r="L162" s="27"/>
      <c r="M162" s="152" t="s">
        <v>1</v>
      </c>
      <c r="N162" s="153" t="s">
        <v>35</v>
      </c>
      <c r="O162" s="154">
        <v>0</v>
      </c>
      <c r="P162" s="154">
        <f t="shared" si="11"/>
        <v>0</v>
      </c>
      <c r="Q162" s="154">
        <v>0</v>
      </c>
      <c r="R162" s="154">
        <f t="shared" si="12"/>
        <v>0</v>
      </c>
      <c r="S162" s="154">
        <v>0</v>
      </c>
      <c r="T162" s="155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205</v>
      </c>
      <c r="AT162" s="156" t="s">
        <v>177</v>
      </c>
      <c r="AU162" s="156" t="s">
        <v>182</v>
      </c>
      <c r="AY162" s="14" t="s">
        <v>175</v>
      </c>
      <c r="BE162" s="157">
        <f t="shared" si="14"/>
        <v>0</v>
      </c>
      <c r="BF162" s="157">
        <f t="shared" si="15"/>
        <v>324</v>
      </c>
      <c r="BG162" s="157">
        <f t="shared" si="16"/>
        <v>0</v>
      </c>
      <c r="BH162" s="157">
        <f t="shared" si="17"/>
        <v>0</v>
      </c>
      <c r="BI162" s="157">
        <f t="shared" si="18"/>
        <v>0</v>
      </c>
      <c r="BJ162" s="14" t="s">
        <v>182</v>
      </c>
      <c r="BK162" s="157">
        <f t="shared" si="19"/>
        <v>324</v>
      </c>
      <c r="BL162" s="14" t="s">
        <v>205</v>
      </c>
      <c r="BM162" s="156" t="s">
        <v>296</v>
      </c>
    </row>
    <row r="163" spans="1:65" s="12" customFormat="1" ht="20.85" customHeight="1">
      <c r="B163" s="132"/>
      <c r="D163" s="133" t="s">
        <v>68</v>
      </c>
      <c r="E163" s="142" t="s">
        <v>703</v>
      </c>
      <c r="F163" s="142" t="s">
        <v>704</v>
      </c>
      <c r="J163" s="143">
        <f>BK163</f>
        <v>1944.8299999999997</v>
      </c>
      <c r="L163" s="132"/>
      <c r="M163" s="136"/>
      <c r="N163" s="137"/>
      <c r="O163" s="137"/>
      <c r="P163" s="138">
        <f>SUM(P164:P181)</f>
        <v>86.271727599999991</v>
      </c>
      <c r="Q163" s="137"/>
      <c r="R163" s="138">
        <f>SUM(R164:R181)</f>
        <v>0.10714184760000002</v>
      </c>
      <c r="S163" s="137"/>
      <c r="T163" s="139">
        <f>SUM(T164:T181)</f>
        <v>0</v>
      </c>
      <c r="AR163" s="133" t="s">
        <v>182</v>
      </c>
      <c r="AT163" s="140" t="s">
        <v>68</v>
      </c>
      <c r="AU163" s="140" t="s">
        <v>182</v>
      </c>
      <c r="AY163" s="133" t="s">
        <v>175</v>
      </c>
      <c r="BK163" s="141">
        <f>SUM(BK164:BK181)</f>
        <v>1944.8299999999997</v>
      </c>
    </row>
    <row r="164" spans="1:65" s="2" customFormat="1" ht="24.15" customHeight="1">
      <c r="A164" s="26"/>
      <c r="B164" s="144"/>
      <c r="C164" s="145" t="s">
        <v>297</v>
      </c>
      <c r="D164" s="145" t="s">
        <v>177</v>
      </c>
      <c r="E164" s="146" t="s">
        <v>705</v>
      </c>
      <c r="F164" s="147" t="s">
        <v>706</v>
      </c>
      <c r="G164" s="148" t="s">
        <v>314</v>
      </c>
      <c r="H164" s="149">
        <v>36</v>
      </c>
      <c r="I164" s="150">
        <v>1.46</v>
      </c>
      <c r="J164" s="150">
        <f t="shared" ref="J164:J181" si="20">ROUND(I164*H164,2)</f>
        <v>52.56</v>
      </c>
      <c r="K164" s="151"/>
      <c r="L164" s="27"/>
      <c r="M164" s="152" t="s">
        <v>1</v>
      </c>
      <c r="N164" s="153" t="s">
        <v>35</v>
      </c>
      <c r="O164" s="154">
        <v>0.11602999999999999</v>
      </c>
      <c r="P164" s="154">
        <f t="shared" ref="P164:P181" si="21">O164*H164</f>
        <v>4.1770800000000001</v>
      </c>
      <c r="Q164" s="154">
        <v>3.0000000000000001E-5</v>
      </c>
      <c r="R164" s="154">
        <f t="shared" ref="R164:R181" si="22">Q164*H164</f>
        <v>1.08E-3</v>
      </c>
      <c r="S164" s="154">
        <v>0</v>
      </c>
      <c r="T164" s="155">
        <f t="shared" ref="T164:T181" si="23"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205</v>
      </c>
      <c r="AT164" s="156" t="s">
        <v>177</v>
      </c>
      <c r="AU164" s="156" t="s">
        <v>185</v>
      </c>
      <c r="AY164" s="14" t="s">
        <v>175</v>
      </c>
      <c r="BE164" s="157">
        <f t="shared" ref="BE164:BE181" si="24">IF(N164="základná",J164,0)</f>
        <v>0</v>
      </c>
      <c r="BF164" s="157">
        <f t="shared" ref="BF164:BF181" si="25">IF(N164="znížená",J164,0)</f>
        <v>52.56</v>
      </c>
      <c r="BG164" s="157">
        <f t="shared" ref="BG164:BG181" si="26">IF(N164="zákl. prenesená",J164,0)</f>
        <v>0</v>
      </c>
      <c r="BH164" s="157">
        <f t="shared" ref="BH164:BH181" si="27">IF(N164="zníž. prenesená",J164,0)</f>
        <v>0</v>
      </c>
      <c r="BI164" s="157">
        <f t="shared" ref="BI164:BI181" si="28">IF(N164="nulová",J164,0)</f>
        <v>0</v>
      </c>
      <c r="BJ164" s="14" t="s">
        <v>182</v>
      </c>
      <c r="BK164" s="157">
        <f t="shared" ref="BK164:BK181" si="29">ROUND(I164*H164,2)</f>
        <v>52.56</v>
      </c>
      <c r="BL164" s="14" t="s">
        <v>205</v>
      </c>
      <c r="BM164" s="156" t="s">
        <v>300</v>
      </c>
    </row>
    <row r="165" spans="1:65" s="2" customFormat="1" ht="24.15" customHeight="1">
      <c r="A165" s="26"/>
      <c r="B165" s="144"/>
      <c r="C165" s="158" t="s">
        <v>239</v>
      </c>
      <c r="D165" s="158" t="s">
        <v>285</v>
      </c>
      <c r="E165" s="159" t="s">
        <v>707</v>
      </c>
      <c r="F165" s="160" t="s">
        <v>708</v>
      </c>
      <c r="G165" s="161" t="s">
        <v>314</v>
      </c>
      <c r="H165" s="162">
        <v>36</v>
      </c>
      <c r="I165" s="163">
        <v>0.16</v>
      </c>
      <c r="J165" s="163">
        <f t="shared" si="20"/>
        <v>5.76</v>
      </c>
      <c r="K165" s="164"/>
      <c r="L165" s="165"/>
      <c r="M165" s="166" t="s">
        <v>1</v>
      </c>
      <c r="N165" s="167" t="s">
        <v>35</v>
      </c>
      <c r="O165" s="154">
        <v>0</v>
      </c>
      <c r="P165" s="154">
        <f t="shared" si="21"/>
        <v>0</v>
      </c>
      <c r="Q165" s="154">
        <v>1.3999999999999999E-4</v>
      </c>
      <c r="R165" s="154">
        <f t="shared" si="22"/>
        <v>5.0399999999999993E-3</v>
      </c>
      <c r="S165" s="154">
        <v>0</v>
      </c>
      <c r="T165" s="155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235</v>
      </c>
      <c r="AT165" s="156" t="s">
        <v>285</v>
      </c>
      <c r="AU165" s="156" t="s">
        <v>185</v>
      </c>
      <c r="AY165" s="14" t="s">
        <v>175</v>
      </c>
      <c r="BE165" s="157">
        <f t="shared" si="24"/>
        <v>0</v>
      </c>
      <c r="BF165" s="157">
        <f t="shared" si="25"/>
        <v>5.76</v>
      </c>
      <c r="BG165" s="157">
        <f t="shared" si="26"/>
        <v>0</v>
      </c>
      <c r="BH165" s="157">
        <f t="shared" si="27"/>
        <v>0</v>
      </c>
      <c r="BI165" s="157">
        <f t="shared" si="28"/>
        <v>0</v>
      </c>
      <c r="BJ165" s="14" t="s">
        <v>182</v>
      </c>
      <c r="BK165" s="157">
        <f t="shared" si="29"/>
        <v>5.76</v>
      </c>
      <c r="BL165" s="14" t="s">
        <v>205</v>
      </c>
      <c r="BM165" s="156" t="s">
        <v>303</v>
      </c>
    </row>
    <row r="166" spans="1:65" s="2" customFormat="1" ht="24.15" customHeight="1">
      <c r="A166" s="26"/>
      <c r="B166" s="144"/>
      <c r="C166" s="145" t="s">
        <v>304</v>
      </c>
      <c r="D166" s="145" t="s">
        <v>177</v>
      </c>
      <c r="E166" s="146" t="s">
        <v>709</v>
      </c>
      <c r="F166" s="147" t="s">
        <v>710</v>
      </c>
      <c r="G166" s="148" t="s">
        <v>314</v>
      </c>
      <c r="H166" s="149">
        <v>97.38</v>
      </c>
      <c r="I166" s="150">
        <v>1.55</v>
      </c>
      <c r="J166" s="150">
        <f t="shared" si="20"/>
        <v>150.94</v>
      </c>
      <c r="K166" s="151"/>
      <c r="L166" s="27"/>
      <c r="M166" s="152" t="s">
        <v>1</v>
      </c>
      <c r="N166" s="153" t="s">
        <v>35</v>
      </c>
      <c r="O166" s="154">
        <v>0.12303</v>
      </c>
      <c r="P166" s="154">
        <f t="shared" si="21"/>
        <v>11.980661399999999</v>
      </c>
      <c r="Q166" s="154">
        <v>3.0000000000000001E-5</v>
      </c>
      <c r="R166" s="154">
        <f t="shared" si="22"/>
        <v>2.9213999999999998E-3</v>
      </c>
      <c r="S166" s="154">
        <v>0</v>
      </c>
      <c r="T166" s="155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6" t="s">
        <v>205</v>
      </c>
      <c r="AT166" s="156" t="s">
        <v>177</v>
      </c>
      <c r="AU166" s="156" t="s">
        <v>185</v>
      </c>
      <c r="AY166" s="14" t="s">
        <v>175</v>
      </c>
      <c r="BE166" s="157">
        <f t="shared" si="24"/>
        <v>0</v>
      </c>
      <c r="BF166" s="157">
        <f t="shared" si="25"/>
        <v>150.94</v>
      </c>
      <c r="BG166" s="157">
        <f t="shared" si="26"/>
        <v>0</v>
      </c>
      <c r="BH166" s="157">
        <f t="shared" si="27"/>
        <v>0</v>
      </c>
      <c r="BI166" s="157">
        <f t="shared" si="28"/>
        <v>0</v>
      </c>
      <c r="BJ166" s="14" t="s">
        <v>182</v>
      </c>
      <c r="BK166" s="157">
        <f t="shared" si="29"/>
        <v>150.94</v>
      </c>
      <c r="BL166" s="14" t="s">
        <v>205</v>
      </c>
      <c r="BM166" s="156" t="s">
        <v>307</v>
      </c>
    </row>
    <row r="167" spans="1:65" s="2" customFormat="1" ht="24.15" customHeight="1">
      <c r="A167" s="26"/>
      <c r="B167" s="144"/>
      <c r="C167" s="158" t="s">
        <v>242</v>
      </c>
      <c r="D167" s="158" t="s">
        <v>285</v>
      </c>
      <c r="E167" s="159" t="s">
        <v>711</v>
      </c>
      <c r="F167" s="160" t="s">
        <v>712</v>
      </c>
      <c r="G167" s="161" t="s">
        <v>314</v>
      </c>
      <c r="H167" s="162">
        <v>97.38</v>
      </c>
      <c r="I167" s="163">
        <v>0.52</v>
      </c>
      <c r="J167" s="163">
        <f t="shared" si="20"/>
        <v>50.64</v>
      </c>
      <c r="K167" s="164"/>
      <c r="L167" s="165"/>
      <c r="M167" s="166" t="s">
        <v>1</v>
      </c>
      <c r="N167" s="167" t="s">
        <v>35</v>
      </c>
      <c r="O167" s="154">
        <v>0</v>
      </c>
      <c r="P167" s="154">
        <f t="shared" si="21"/>
        <v>0</v>
      </c>
      <c r="Q167" s="154">
        <v>1.8001643047853801E-4</v>
      </c>
      <c r="R167" s="154">
        <f t="shared" si="22"/>
        <v>1.7530000000000032E-2</v>
      </c>
      <c r="S167" s="154">
        <v>0</v>
      </c>
      <c r="T167" s="155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235</v>
      </c>
      <c r="AT167" s="156" t="s">
        <v>285</v>
      </c>
      <c r="AU167" s="156" t="s">
        <v>185</v>
      </c>
      <c r="AY167" s="14" t="s">
        <v>175</v>
      </c>
      <c r="BE167" s="157">
        <f t="shared" si="24"/>
        <v>0</v>
      </c>
      <c r="BF167" s="157">
        <f t="shared" si="25"/>
        <v>50.64</v>
      </c>
      <c r="BG167" s="157">
        <f t="shared" si="26"/>
        <v>0</v>
      </c>
      <c r="BH167" s="157">
        <f t="shared" si="27"/>
        <v>0</v>
      </c>
      <c r="BI167" s="157">
        <f t="shared" si="28"/>
        <v>0</v>
      </c>
      <c r="BJ167" s="14" t="s">
        <v>182</v>
      </c>
      <c r="BK167" s="157">
        <f t="shared" si="29"/>
        <v>50.64</v>
      </c>
      <c r="BL167" s="14" t="s">
        <v>205</v>
      </c>
      <c r="BM167" s="156" t="s">
        <v>310</v>
      </c>
    </row>
    <row r="168" spans="1:65" s="2" customFormat="1" ht="24.15" customHeight="1">
      <c r="A168" s="26"/>
      <c r="B168" s="144"/>
      <c r="C168" s="145" t="s">
        <v>311</v>
      </c>
      <c r="D168" s="145" t="s">
        <v>177</v>
      </c>
      <c r="E168" s="146" t="s">
        <v>713</v>
      </c>
      <c r="F168" s="147" t="s">
        <v>714</v>
      </c>
      <c r="G168" s="148" t="s">
        <v>314</v>
      </c>
      <c r="H168" s="149">
        <v>97.38</v>
      </c>
      <c r="I168" s="150">
        <v>4.9000000000000004</v>
      </c>
      <c r="J168" s="150">
        <f t="shared" si="20"/>
        <v>477.16</v>
      </c>
      <c r="K168" s="151"/>
      <c r="L168" s="27"/>
      <c r="M168" s="152" t="s">
        <v>1</v>
      </c>
      <c r="N168" s="153" t="s">
        <v>35</v>
      </c>
      <c r="O168" s="154">
        <v>0.31397000000000003</v>
      </c>
      <c r="P168" s="154">
        <f t="shared" si="21"/>
        <v>30.574398600000002</v>
      </c>
      <c r="Q168" s="154">
        <v>1.9349999999999999E-4</v>
      </c>
      <c r="R168" s="154">
        <f t="shared" si="22"/>
        <v>1.8843029999999997E-2</v>
      </c>
      <c r="S168" s="154">
        <v>0</v>
      </c>
      <c r="T168" s="155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205</v>
      </c>
      <c r="AT168" s="156" t="s">
        <v>177</v>
      </c>
      <c r="AU168" s="156" t="s">
        <v>185</v>
      </c>
      <c r="AY168" s="14" t="s">
        <v>175</v>
      </c>
      <c r="BE168" s="157">
        <f t="shared" si="24"/>
        <v>0</v>
      </c>
      <c r="BF168" s="157">
        <f t="shared" si="25"/>
        <v>477.16</v>
      </c>
      <c r="BG168" s="157">
        <f t="shared" si="26"/>
        <v>0</v>
      </c>
      <c r="BH168" s="157">
        <f t="shared" si="27"/>
        <v>0</v>
      </c>
      <c r="BI168" s="157">
        <f t="shared" si="28"/>
        <v>0</v>
      </c>
      <c r="BJ168" s="14" t="s">
        <v>182</v>
      </c>
      <c r="BK168" s="157">
        <f t="shared" si="29"/>
        <v>477.16</v>
      </c>
      <c r="BL168" s="14" t="s">
        <v>205</v>
      </c>
      <c r="BM168" s="156" t="s">
        <v>315</v>
      </c>
    </row>
    <row r="169" spans="1:65" s="2" customFormat="1" ht="24.15" customHeight="1">
      <c r="A169" s="26"/>
      <c r="B169" s="144"/>
      <c r="C169" s="145" t="s">
        <v>247</v>
      </c>
      <c r="D169" s="145" t="s">
        <v>177</v>
      </c>
      <c r="E169" s="146" t="s">
        <v>715</v>
      </c>
      <c r="F169" s="147" t="s">
        <v>716</v>
      </c>
      <c r="G169" s="148" t="s">
        <v>314</v>
      </c>
      <c r="H169" s="149">
        <v>36</v>
      </c>
      <c r="I169" s="150">
        <v>5.89</v>
      </c>
      <c r="J169" s="150">
        <f t="shared" si="20"/>
        <v>212.04</v>
      </c>
      <c r="K169" s="151"/>
      <c r="L169" s="27"/>
      <c r="M169" s="152" t="s">
        <v>1</v>
      </c>
      <c r="N169" s="153" t="s">
        <v>35</v>
      </c>
      <c r="O169" s="154">
        <v>0.36166999999999999</v>
      </c>
      <c r="P169" s="154">
        <f t="shared" si="21"/>
        <v>13.02012</v>
      </c>
      <c r="Q169" s="154">
        <v>3.1050000000000001E-4</v>
      </c>
      <c r="R169" s="154">
        <f t="shared" si="22"/>
        <v>1.1178E-2</v>
      </c>
      <c r="S169" s="154">
        <v>0</v>
      </c>
      <c r="T169" s="155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205</v>
      </c>
      <c r="AT169" s="156" t="s">
        <v>177</v>
      </c>
      <c r="AU169" s="156" t="s">
        <v>185</v>
      </c>
      <c r="AY169" s="14" t="s">
        <v>175</v>
      </c>
      <c r="BE169" s="157">
        <f t="shared" si="24"/>
        <v>0</v>
      </c>
      <c r="BF169" s="157">
        <f t="shared" si="25"/>
        <v>212.04</v>
      </c>
      <c r="BG169" s="157">
        <f t="shared" si="26"/>
        <v>0</v>
      </c>
      <c r="BH169" s="157">
        <f t="shared" si="27"/>
        <v>0</v>
      </c>
      <c r="BI169" s="157">
        <f t="shared" si="28"/>
        <v>0</v>
      </c>
      <c r="BJ169" s="14" t="s">
        <v>182</v>
      </c>
      <c r="BK169" s="157">
        <f t="shared" si="29"/>
        <v>212.04</v>
      </c>
      <c r="BL169" s="14" t="s">
        <v>205</v>
      </c>
      <c r="BM169" s="156" t="s">
        <v>318</v>
      </c>
    </row>
    <row r="170" spans="1:65" s="2" customFormat="1" ht="24.15" customHeight="1">
      <c r="A170" s="26"/>
      <c r="B170" s="144"/>
      <c r="C170" s="145" t="s">
        <v>319</v>
      </c>
      <c r="D170" s="145" t="s">
        <v>177</v>
      </c>
      <c r="E170" s="146" t="s">
        <v>717</v>
      </c>
      <c r="F170" s="147" t="s">
        <v>718</v>
      </c>
      <c r="G170" s="148" t="s">
        <v>719</v>
      </c>
      <c r="H170" s="149">
        <v>9</v>
      </c>
      <c r="I170" s="150">
        <v>7.63</v>
      </c>
      <c r="J170" s="150">
        <f t="shared" si="20"/>
        <v>68.67</v>
      </c>
      <c r="K170" s="151"/>
      <c r="L170" s="27"/>
      <c r="M170" s="152" t="s">
        <v>1</v>
      </c>
      <c r="N170" s="153" t="s">
        <v>35</v>
      </c>
      <c r="O170" s="154">
        <v>0.49436000000000002</v>
      </c>
      <c r="P170" s="154">
        <f t="shared" si="21"/>
        <v>4.4492400000000005</v>
      </c>
      <c r="Q170" s="154">
        <v>4.3703999999999998E-4</v>
      </c>
      <c r="R170" s="154">
        <f t="shared" si="22"/>
        <v>3.9333599999999995E-3</v>
      </c>
      <c r="S170" s="154">
        <v>0</v>
      </c>
      <c r="T170" s="155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205</v>
      </c>
      <c r="AT170" s="156" t="s">
        <v>177</v>
      </c>
      <c r="AU170" s="156" t="s">
        <v>185</v>
      </c>
      <c r="AY170" s="14" t="s">
        <v>175</v>
      </c>
      <c r="BE170" s="157">
        <f t="shared" si="24"/>
        <v>0</v>
      </c>
      <c r="BF170" s="157">
        <f t="shared" si="25"/>
        <v>68.67</v>
      </c>
      <c r="BG170" s="157">
        <f t="shared" si="26"/>
        <v>0</v>
      </c>
      <c r="BH170" s="157">
        <f t="shared" si="27"/>
        <v>0</v>
      </c>
      <c r="BI170" s="157">
        <f t="shared" si="28"/>
        <v>0</v>
      </c>
      <c r="BJ170" s="14" t="s">
        <v>182</v>
      </c>
      <c r="BK170" s="157">
        <f t="shared" si="29"/>
        <v>68.67</v>
      </c>
      <c r="BL170" s="14" t="s">
        <v>205</v>
      </c>
      <c r="BM170" s="156" t="s">
        <v>322</v>
      </c>
    </row>
    <row r="171" spans="1:65" s="2" customFormat="1" ht="24.15" customHeight="1">
      <c r="A171" s="26"/>
      <c r="B171" s="144"/>
      <c r="C171" s="145" t="s">
        <v>250</v>
      </c>
      <c r="D171" s="145" t="s">
        <v>177</v>
      </c>
      <c r="E171" s="146" t="s">
        <v>720</v>
      </c>
      <c r="F171" s="147" t="s">
        <v>721</v>
      </c>
      <c r="G171" s="148" t="s">
        <v>254</v>
      </c>
      <c r="H171" s="149">
        <v>12</v>
      </c>
      <c r="I171" s="150">
        <v>2.42</v>
      </c>
      <c r="J171" s="150">
        <f t="shared" si="20"/>
        <v>29.04</v>
      </c>
      <c r="K171" s="151"/>
      <c r="L171" s="27"/>
      <c r="M171" s="152" t="s">
        <v>1</v>
      </c>
      <c r="N171" s="153" t="s">
        <v>35</v>
      </c>
      <c r="O171" s="154">
        <v>0.20627000000000001</v>
      </c>
      <c r="P171" s="154">
        <f t="shared" si="21"/>
        <v>2.4752400000000003</v>
      </c>
      <c r="Q171" s="154">
        <v>4.566E-5</v>
      </c>
      <c r="R171" s="154">
        <f t="shared" si="22"/>
        <v>5.4792000000000003E-4</v>
      </c>
      <c r="S171" s="154">
        <v>0</v>
      </c>
      <c r="T171" s="155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205</v>
      </c>
      <c r="AT171" s="156" t="s">
        <v>177</v>
      </c>
      <c r="AU171" s="156" t="s">
        <v>185</v>
      </c>
      <c r="AY171" s="14" t="s">
        <v>175</v>
      </c>
      <c r="BE171" s="157">
        <f t="shared" si="24"/>
        <v>0</v>
      </c>
      <c r="BF171" s="157">
        <f t="shared" si="25"/>
        <v>29.04</v>
      </c>
      <c r="BG171" s="157">
        <f t="shared" si="26"/>
        <v>0</v>
      </c>
      <c r="BH171" s="157">
        <f t="shared" si="27"/>
        <v>0</v>
      </c>
      <c r="BI171" s="157">
        <f t="shared" si="28"/>
        <v>0</v>
      </c>
      <c r="BJ171" s="14" t="s">
        <v>182</v>
      </c>
      <c r="BK171" s="157">
        <f t="shared" si="29"/>
        <v>29.04</v>
      </c>
      <c r="BL171" s="14" t="s">
        <v>205</v>
      </c>
      <c r="BM171" s="156" t="s">
        <v>325</v>
      </c>
    </row>
    <row r="172" spans="1:65" s="2" customFormat="1" ht="24.15" customHeight="1">
      <c r="A172" s="26"/>
      <c r="B172" s="144"/>
      <c r="C172" s="158" t="s">
        <v>326</v>
      </c>
      <c r="D172" s="158" t="s">
        <v>285</v>
      </c>
      <c r="E172" s="159" t="s">
        <v>722</v>
      </c>
      <c r="F172" s="160" t="s">
        <v>723</v>
      </c>
      <c r="G172" s="161" t="s">
        <v>254</v>
      </c>
      <c r="H172" s="162">
        <v>12</v>
      </c>
      <c r="I172" s="163">
        <v>5.18</v>
      </c>
      <c r="J172" s="163">
        <f t="shared" si="20"/>
        <v>62.16</v>
      </c>
      <c r="K172" s="164"/>
      <c r="L172" s="165"/>
      <c r="M172" s="166" t="s">
        <v>1</v>
      </c>
      <c r="N172" s="167" t="s">
        <v>35</v>
      </c>
      <c r="O172" s="154">
        <v>0</v>
      </c>
      <c r="P172" s="154">
        <f t="shared" si="21"/>
        <v>0</v>
      </c>
      <c r="Q172" s="154">
        <v>1E-4</v>
      </c>
      <c r="R172" s="154">
        <f t="shared" si="22"/>
        <v>1.2000000000000001E-3</v>
      </c>
      <c r="S172" s="154">
        <v>0</v>
      </c>
      <c r="T172" s="155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235</v>
      </c>
      <c r="AT172" s="156" t="s">
        <v>285</v>
      </c>
      <c r="AU172" s="156" t="s">
        <v>185</v>
      </c>
      <c r="AY172" s="14" t="s">
        <v>175</v>
      </c>
      <c r="BE172" s="157">
        <f t="shared" si="24"/>
        <v>0</v>
      </c>
      <c r="BF172" s="157">
        <f t="shared" si="25"/>
        <v>62.16</v>
      </c>
      <c r="BG172" s="157">
        <f t="shared" si="26"/>
        <v>0</v>
      </c>
      <c r="BH172" s="157">
        <f t="shared" si="27"/>
        <v>0</v>
      </c>
      <c r="BI172" s="157">
        <f t="shared" si="28"/>
        <v>0</v>
      </c>
      <c r="BJ172" s="14" t="s">
        <v>182</v>
      </c>
      <c r="BK172" s="157">
        <f t="shared" si="29"/>
        <v>62.16</v>
      </c>
      <c r="BL172" s="14" t="s">
        <v>205</v>
      </c>
      <c r="BM172" s="156" t="s">
        <v>329</v>
      </c>
    </row>
    <row r="173" spans="1:65" s="2" customFormat="1" ht="24.15" customHeight="1">
      <c r="A173" s="26"/>
      <c r="B173" s="144"/>
      <c r="C173" s="145" t="s">
        <v>255</v>
      </c>
      <c r="D173" s="145" t="s">
        <v>177</v>
      </c>
      <c r="E173" s="146" t="s">
        <v>724</v>
      </c>
      <c r="F173" s="147" t="s">
        <v>725</v>
      </c>
      <c r="G173" s="148" t="s">
        <v>254</v>
      </c>
      <c r="H173" s="149">
        <v>5</v>
      </c>
      <c r="I173" s="150">
        <v>2.42</v>
      </c>
      <c r="J173" s="150">
        <f t="shared" si="20"/>
        <v>12.1</v>
      </c>
      <c r="K173" s="151"/>
      <c r="L173" s="27"/>
      <c r="M173" s="152" t="s">
        <v>1</v>
      </c>
      <c r="N173" s="153" t="s">
        <v>35</v>
      </c>
      <c r="O173" s="154">
        <v>0.20648</v>
      </c>
      <c r="P173" s="154">
        <f t="shared" si="21"/>
        <v>1.0324</v>
      </c>
      <c r="Q173" s="154">
        <v>4.566E-5</v>
      </c>
      <c r="R173" s="154">
        <f t="shared" si="22"/>
        <v>2.2829999999999999E-4</v>
      </c>
      <c r="S173" s="154">
        <v>0</v>
      </c>
      <c r="T173" s="155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205</v>
      </c>
      <c r="AT173" s="156" t="s">
        <v>177</v>
      </c>
      <c r="AU173" s="156" t="s">
        <v>185</v>
      </c>
      <c r="AY173" s="14" t="s">
        <v>175</v>
      </c>
      <c r="BE173" s="157">
        <f t="shared" si="24"/>
        <v>0</v>
      </c>
      <c r="BF173" s="157">
        <f t="shared" si="25"/>
        <v>12.1</v>
      </c>
      <c r="BG173" s="157">
        <f t="shared" si="26"/>
        <v>0</v>
      </c>
      <c r="BH173" s="157">
        <f t="shared" si="27"/>
        <v>0</v>
      </c>
      <c r="BI173" s="157">
        <f t="shared" si="28"/>
        <v>0</v>
      </c>
      <c r="BJ173" s="14" t="s">
        <v>182</v>
      </c>
      <c r="BK173" s="157">
        <f t="shared" si="29"/>
        <v>12.1</v>
      </c>
      <c r="BL173" s="14" t="s">
        <v>205</v>
      </c>
      <c r="BM173" s="156" t="s">
        <v>332</v>
      </c>
    </row>
    <row r="174" spans="1:65" s="2" customFormat="1" ht="24.15" customHeight="1">
      <c r="A174" s="26"/>
      <c r="B174" s="144"/>
      <c r="C174" s="158" t="s">
        <v>333</v>
      </c>
      <c r="D174" s="158" t="s">
        <v>285</v>
      </c>
      <c r="E174" s="159" t="s">
        <v>726</v>
      </c>
      <c r="F174" s="160" t="s">
        <v>727</v>
      </c>
      <c r="G174" s="161" t="s">
        <v>254</v>
      </c>
      <c r="H174" s="162">
        <v>5</v>
      </c>
      <c r="I174" s="163">
        <v>9.5</v>
      </c>
      <c r="J174" s="163">
        <f t="shared" si="20"/>
        <v>47.5</v>
      </c>
      <c r="K174" s="164"/>
      <c r="L174" s="165"/>
      <c r="M174" s="166" t="s">
        <v>1</v>
      </c>
      <c r="N174" s="167" t="s">
        <v>35</v>
      </c>
      <c r="O174" s="154">
        <v>0</v>
      </c>
      <c r="P174" s="154">
        <f t="shared" si="21"/>
        <v>0</v>
      </c>
      <c r="Q174" s="154">
        <v>4.6000000000000001E-4</v>
      </c>
      <c r="R174" s="154">
        <f t="shared" si="22"/>
        <v>2.3E-3</v>
      </c>
      <c r="S174" s="154">
        <v>0</v>
      </c>
      <c r="T174" s="155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6" t="s">
        <v>235</v>
      </c>
      <c r="AT174" s="156" t="s">
        <v>285</v>
      </c>
      <c r="AU174" s="156" t="s">
        <v>185</v>
      </c>
      <c r="AY174" s="14" t="s">
        <v>175</v>
      </c>
      <c r="BE174" s="157">
        <f t="shared" si="24"/>
        <v>0</v>
      </c>
      <c r="BF174" s="157">
        <f t="shared" si="25"/>
        <v>47.5</v>
      </c>
      <c r="BG174" s="157">
        <f t="shared" si="26"/>
        <v>0</v>
      </c>
      <c r="BH174" s="157">
        <f t="shared" si="27"/>
        <v>0</v>
      </c>
      <c r="BI174" s="157">
        <f t="shared" si="28"/>
        <v>0</v>
      </c>
      <c r="BJ174" s="14" t="s">
        <v>182</v>
      </c>
      <c r="BK174" s="157">
        <f t="shared" si="29"/>
        <v>47.5</v>
      </c>
      <c r="BL174" s="14" t="s">
        <v>205</v>
      </c>
      <c r="BM174" s="156" t="s">
        <v>336</v>
      </c>
    </row>
    <row r="175" spans="1:65" s="2" customFormat="1" ht="24.15" customHeight="1">
      <c r="A175" s="26"/>
      <c r="B175" s="144"/>
      <c r="C175" s="145" t="s">
        <v>258</v>
      </c>
      <c r="D175" s="145" t="s">
        <v>177</v>
      </c>
      <c r="E175" s="146" t="s">
        <v>728</v>
      </c>
      <c r="F175" s="147" t="s">
        <v>729</v>
      </c>
      <c r="G175" s="148" t="s">
        <v>254</v>
      </c>
      <c r="H175" s="149">
        <v>6</v>
      </c>
      <c r="I175" s="150">
        <v>7.56</v>
      </c>
      <c r="J175" s="150">
        <f t="shared" si="20"/>
        <v>45.36</v>
      </c>
      <c r="K175" s="151"/>
      <c r="L175" s="27"/>
      <c r="M175" s="152" t="s">
        <v>1</v>
      </c>
      <c r="N175" s="153" t="s">
        <v>35</v>
      </c>
      <c r="O175" s="154">
        <v>0.38125999999999999</v>
      </c>
      <c r="P175" s="154">
        <f t="shared" si="21"/>
        <v>2.28756</v>
      </c>
      <c r="Q175" s="154">
        <v>1.913E-3</v>
      </c>
      <c r="R175" s="154">
        <f t="shared" si="22"/>
        <v>1.1478E-2</v>
      </c>
      <c r="S175" s="154">
        <v>0</v>
      </c>
      <c r="T175" s="155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6" t="s">
        <v>205</v>
      </c>
      <c r="AT175" s="156" t="s">
        <v>177</v>
      </c>
      <c r="AU175" s="156" t="s">
        <v>185</v>
      </c>
      <c r="AY175" s="14" t="s">
        <v>175</v>
      </c>
      <c r="BE175" s="157">
        <f t="shared" si="24"/>
        <v>0</v>
      </c>
      <c r="BF175" s="157">
        <f t="shared" si="25"/>
        <v>45.36</v>
      </c>
      <c r="BG175" s="157">
        <f t="shared" si="26"/>
        <v>0</v>
      </c>
      <c r="BH175" s="157">
        <f t="shared" si="27"/>
        <v>0</v>
      </c>
      <c r="BI175" s="157">
        <f t="shared" si="28"/>
        <v>0</v>
      </c>
      <c r="BJ175" s="14" t="s">
        <v>182</v>
      </c>
      <c r="BK175" s="157">
        <f t="shared" si="29"/>
        <v>45.36</v>
      </c>
      <c r="BL175" s="14" t="s">
        <v>205</v>
      </c>
      <c r="BM175" s="156" t="s">
        <v>339</v>
      </c>
    </row>
    <row r="176" spans="1:65" s="2" customFormat="1" ht="21.75" customHeight="1">
      <c r="A176" s="26"/>
      <c r="B176" s="144"/>
      <c r="C176" s="158" t="s">
        <v>340</v>
      </c>
      <c r="D176" s="158" t="s">
        <v>285</v>
      </c>
      <c r="E176" s="159" t="s">
        <v>730</v>
      </c>
      <c r="F176" s="160" t="s">
        <v>731</v>
      </c>
      <c r="G176" s="161" t="s">
        <v>254</v>
      </c>
      <c r="H176" s="162">
        <v>3</v>
      </c>
      <c r="I176" s="163">
        <v>33.36</v>
      </c>
      <c r="J176" s="163">
        <f t="shared" si="20"/>
        <v>100.08</v>
      </c>
      <c r="K176" s="164"/>
      <c r="L176" s="165"/>
      <c r="M176" s="166" t="s">
        <v>1</v>
      </c>
      <c r="N176" s="167" t="s">
        <v>35</v>
      </c>
      <c r="O176" s="154">
        <v>0</v>
      </c>
      <c r="P176" s="154">
        <f t="shared" si="21"/>
        <v>0</v>
      </c>
      <c r="Q176" s="154">
        <v>8.0000000000000004E-4</v>
      </c>
      <c r="R176" s="154">
        <f t="shared" si="22"/>
        <v>2.4000000000000002E-3</v>
      </c>
      <c r="S176" s="154">
        <v>0</v>
      </c>
      <c r="T176" s="155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235</v>
      </c>
      <c r="AT176" s="156" t="s">
        <v>285</v>
      </c>
      <c r="AU176" s="156" t="s">
        <v>185</v>
      </c>
      <c r="AY176" s="14" t="s">
        <v>175</v>
      </c>
      <c r="BE176" s="157">
        <f t="shared" si="24"/>
        <v>0</v>
      </c>
      <c r="BF176" s="157">
        <f t="shared" si="25"/>
        <v>100.08</v>
      </c>
      <c r="BG176" s="157">
        <f t="shared" si="26"/>
        <v>0</v>
      </c>
      <c r="BH176" s="157">
        <f t="shared" si="27"/>
        <v>0</v>
      </c>
      <c r="BI176" s="157">
        <f t="shared" si="28"/>
        <v>0</v>
      </c>
      <c r="BJ176" s="14" t="s">
        <v>182</v>
      </c>
      <c r="BK176" s="157">
        <f t="shared" si="29"/>
        <v>100.08</v>
      </c>
      <c r="BL176" s="14" t="s">
        <v>205</v>
      </c>
      <c r="BM176" s="156" t="s">
        <v>343</v>
      </c>
    </row>
    <row r="177" spans="1:65" s="2" customFormat="1" ht="16.5" customHeight="1">
      <c r="A177" s="26"/>
      <c r="B177" s="144"/>
      <c r="C177" s="158" t="s">
        <v>262</v>
      </c>
      <c r="D177" s="158" t="s">
        <v>285</v>
      </c>
      <c r="E177" s="159" t="s">
        <v>732</v>
      </c>
      <c r="F177" s="160" t="s">
        <v>733</v>
      </c>
      <c r="G177" s="161" t="s">
        <v>254</v>
      </c>
      <c r="H177" s="162">
        <v>3</v>
      </c>
      <c r="I177" s="163">
        <v>29.25</v>
      </c>
      <c r="J177" s="163">
        <f t="shared" si="20"/>
        <v>87.75</v>
      </c>
      <c r="K177" s="164"/>
      <c r="L177" s="165"/>
      <c r="M177" s="166" t="s">
        <v>1</v>
      </c>
      <c r="N177" s="167" t="s">
        <v>35</v>
      </c>
      <c r="O177" s="154">
        <v>0</v>
      </c>
      <c r="P177" s="154">
        <f t="shared" si="21"/>
        <v>0</v>
      </c>
      <c r="Q177" s="154">
        <v>7.5000000000000002E-4</v>
      </c>
      <c r="R177" s="154">
        <f t="shared" si="22"/>
        <v>2.2500000000000003E-3</v>
      </c>
      <c r="S177" s="154">
        <v>0</v>
      </c>
      <c r="T177" s="155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235</v>
      </c>
      <c r="AT177" s="156" t="s">
        <v>285</v>
      </c>
      <c r="AU177" s="156" t="s">
        <v>185</v>
      </c>
      <c r="AY177" s="14" t="s">
        <v>175</v>
      </c>
      <c r="BE177" s="157">
        <f t="shared" si="24"/>
        <v>0</v>
      </c>
      <c r="BF177" s="157">
        <f t="shared" si="25"/>
        <v>87.75</v>
      </c>
      <c r="BG177" s="157">
        <f t="shared" si="26"/>
        <v>0</v>
      </c>
      <c r="BH177" s="157">
        <f t="shared" si="27"/>
        <v>0</v>
      </c>
      <c r="BI177" s="157">
        <f t="shared" si="28"/>
        <v>0</v>
      </c>
      <c r="BJ177" s="14" t="s">
        <v>182</v>
      </c>
      <c r="BK177" s="157">
        <f t="shared" si="29"/>
        <v>87.75</v>
      </c>
      <c r="BL177" s="14" t="s">
        <v>205</v>
      </c>
      <c r="BM177" s="156" t="s">
        <v>347</v>
      </c>
    </row>
    <row r="178" spans="1:65" s="2" customFormat="1" ht="16.5" customHeight="1">
      <c r="A178" s="26"/>
      <c r="B178" s="144"/>
      <c r="C178" s="145" t="s">
        <v>348</v>
      </c>
      <c r="D178" s="145" t="s">
        <v>177</v>
      </c>
      <c r="E178" s="146" t="s">
        <v>734</v>
      </c>
      <c r="F178" s="147" t="s">
        <v>735</v>
      </c>
      <c r="G178" s="148" t="s">
        <v>314</v>
      </c>
      <c r="H178" s="149">
        <v>133.38</v>
      </c>
      <c r="I178" s="150">
        <v>0.92</v>
      </c>
      <c r="J178" s="150">
        <f t="shared" si="20"/>
        <v>122.71</v>
      </c>
      <c r="K178" s="151"/>
      <c r="L178" s="27"/>
      <c r="M178" s="152" t="s">
        <v>1</v>
      </c>
      <c r="N178" s="153" t="s">
        <v>35</v>
      </c>
      <c r="O178" s="154">
        <v>6.3969999999999999E-2</v>
      </c>
      <c r="P178" s="154">
        <f t="shared" si="21"/>
        <v>8.5323186</v>
      </c>
      <c r="Q178" s="154">
        <v>1.8652E-4</v>
      </c>
      <c r="R178" s="154">
        <f t="shared" si="22"/>
        <v>2.48780376E-2</v>
      </c>
      <c r="S178" s="154">
        <v>0</v>
      </c>
      <c r="T178" s="155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6" t="s">
        <v>205</v>
      </c>
      <c r="AT178" s="156" t="s">
        <v>177</v>
      </c>
      <c r="AU178" s="156" t="s">
        <v>185</v>
      </c>
      <c r="AY178" s="14" t="s">
        <v>175</v>
      </c>
      <c r="BE178" s="157">
        <f t="shared" si="24"/>
        <v>0</v>
      </c>
      <c r="BF178" s="157">
        <f t="shared" si="25"/>
        <v>122.71</v>
      </c>
      <c r="BG178" s="157">
        <f t="shared" si="26"/>
        <v>0</v>
      </c>
      <c r="BH178" s="157">
        <f t="shared" si="27"/>
        <v>0</v>
      </c>
      <c r="BI178" s="157">
        <f t="shared" si="28"/>
        <v>0</v>
      </c>
      <c r="BJ178" s="14" t="s">
        <v>182</v>
      </c>
      <c r="BK178" s="157">
        <f t="shared" si="29"/>
        <v>122.71</v>
      </c>
      <c r="BL178" s="14" t="s">
        <v>205</v>
      </c>
      <c r="BM178" s="156" t="s">
        <v>351</v>
      </c>
    </row>
    <row r="179" spans="1:65" s="2" customFormat="1" ht="21.75" customHeight="1">
      <c r="A179" s="26"/>
      <c r="B179" s="144"/>
      <c r="C179" s="145" t="s">
        <v>265</v>
      </c>
      <c r="D179" s="145" t="s">
        <v>177</v>
      </c>
      <c r="E179" s="146" t="s">
        <v>736</v>
      </c>
      <c r="F179" s="147" t="s">
        <v>737</v>
      </c>
      <c r="G179" s="148" t="s">
        <v>314</v>
      </c>
      <c r="H179" s="149">
        <v>133.38</v>
      </c>
      <c r="I179" s="150">
        <v>0.67</v>
      </c>
      <c r="J179" s="150">
        <f t="shared" si="20"/>
        <v>89.36</v>
      </c>
      <c r="K179" s="151"/>
      <c r="L179" s="27"/>
      <c r="M179" s="152" t="s">
        <v>1</v>
      </c>
      <c r="N179" s="153" t="s">
        <v>35</v>
      </c>
      <c r="O179" s="154">
        <v>5.8049999999999997E-2</v>
      </c>
      <c r="P179" s="154">
        <f t="shared" si="21"/>
        <v>7.7427089999999996</v>
      </c>
      <c r="Q179" s="154">
        <v>1.0000000000000001E-5</v>
      </c>
      <c r="R179" s="154">
        <f t="shared" si="22"/>
        <v>1.3338E-3</v>
      </c>
      <c r="S179" s="154">
        <v>0</v>
      </c>
      <c r="T179" s="155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6" t="s">
        <v>205</v>
      </c>
      <c r="AT179" s="156" t="s">
        <v>177</v>
      </c>
      <c r="AU179" s="156" t="s">
        <v>185</v>
      </c>
      <c r="AY179" s="14" t="s">
        <v>175</v>
      </c>
      <c r="BE179" s="157">
        <f t="shared" si="24"/>
        <v>0</v>
      </c>
      <c r="BF179" s="157">
        <f t="shared" si="25"/>
        <v>89.36</v>
      </c>
      <c r="BG179" s="157">
        <f t="shared" si="26"/>
        <v>0</v>
      </c>
      <c r="BH179" s="157">
        <f t="shared" si="27"/>
        <v>0</v>
      </c>
      <c r="BI179" s="157">
        <f t="shared" si="28"/>
        <v>0</v>
      </c>
      <c r="BJ179" s="14" t="s">
        <v>182</v>
      </c>
      <c r="BK179" s="157">
        <f t="shared" si="29"/>
        <v>89.36</v>
      </c>
      <c r="BL179" s="14" t="s">
        <v>205</v>
      </c>
      <c r="BM179" s="156" t="s">
        <v>354</v>
      </c>
    </row>
    <row r="180" spans="1:65" s="2" customFormat="1" ht="16.5" customHeight="1">
      <c r="A180" s="26"/>
      <c r="B180" s="144"/>
      <c r="C180" s="145" t="s">
        <v>357</v>
      </c>
      <c r="D180" s="145" t="s">
        <v>177</v>
      </c>
      <c r="E180" s="146" t="s">
        <v>738</v>
      </c>
      <c r="F180" s="147" t="s">
        <v>739</v>
      </c>
      <c r="G180" s="148" t="s">
        <v>702</v>
      </c>
      <c r="H180" s="149">
        <v>45.2</v>
      </c>
      <c r="I180" s="150">
        <v>7.2</v>
      </c>
      <c r="J180" s="150">
        <f t="shared" si="20"/>
        <v>325.44</v>
      </c>
      <c r="K180" s="151"/>
      <c r="L180" s="27"/>
      <c r="M180" s="152" t="s">
        <v>1</v>
      </c>
      <c r="N180" s="153" t="s">
        <v>35</v>
      </c>
      <c r="O180" s="154">
        <v>0</v>
      </c>
      <c r="P180" s="154">
        <f t="shared" si="21"/>
        <v>0</v>
      </c>
      <c r="Q180" s="154">
        <v>0</v>
      </c>
      <c r="R180" s="154">
        <f t="shared" si="22"/>
        <v>0</v>
      </c>
      <c r="S180" s="154">
        <v>0</v>
      </c>
      <c r="T180" s="155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205</v>
      </c>
      <c r="AT180" s="156" t="s">
        <v>177</v>
      </c>
      <c r="AU180" s="156" t="s">
        <v>185</v>
      </c>
      <c r="AY180" s="14" t="s">
        <v>175</v>
      </c>
      <c r="BE180" s="157">
        <f t="shared" si="24"/>
        <v>0</v>
      </c>
      <c r="BF180" s="157">
        <f t="shared" si="25"/>
        <v>325.44</v>
      </c>
      <c r="BG180" s="157">
        <f t="shared" si="26"/>
        <v>0</v>
      </c>
      <c r="BH180" s="157">
        <f t="shared" si="27"/>
        <v>0</v>
      </c>
      <c r="BI180" s="157">
        <f t="shared" si="28"/>
        <v>0</v>
      </c>
      <c r="BJ180" s="14" t="s">
        <v>182</v>
      </c>
      <c r="BK180" s="157">
        <f t="shared" si="29"/>
        <v>325.44</v>
      </c>
      <c r="BL180" s="14" t="s">
        <v>205</v>
      </c>
      <c r="BM180" s="156" t="s">
        <v>360</v>
      </c>
    </row>
    <row r="181" spans="1:65" s="2" customFormat="1" ht="24.15" customHeight="1">
      <c r="A181" s="26"/>
      <c r="B181" s="144"/>
      <c r="C181" s="145" t="s">
        <v>270</v>
      </c>
      <c r="D181" s="145" t="s">
        <v>177</v>
      </c>
      <c r="E181" s="146" t="s">
        <v>740</v>
      </c>
      <c r="F181" s="147" t="s">
        <v>741</v>
      </c>
      <c r="G181" s="148" t="s">
        <v>464</v>
      </c>
      <c r="H181" s="149">
        <v>12.36</v>
      </c>
      <c r="I181" s="150">
        <v>0.45</v>
      </c>
      <c r="J181" s="150">
        <f t="shared" si="20"/>
        <v>5.56</v>
      </c>
      <c r="K181" s="151"/>
      <c r="L181" s="27"/>
      <c r="M181" s="152" t="s">
        <v>1</v>
      </c>
      <c r="N181" s="153" t="s">
        <v>35</v>
      </c>
      <c r="O181" s="154">
        <v>0</v>
      </c>
      <c r="P181" s="154">
        <f t="shared" si="21"/>
        <v>0</v>
      </c>
      <c r="Q181" s="154">
        <v>0</v>
      </c>
      <c r="R181" s="154">
        <f t="shared" si="22"/>
        <v>0</v>
      </c>
      <c r="S181" s="154">
        <v>0</v>
      </c>
      <c r="T181" s="155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205</v>
      </c>
      <c r="AT181" s="156" t="s">
        <v>177</v>
      </c>
      <c r="AU181" s="156" t="s">
        <v>185</v>
      </c>
      <c r="AY181" s="14" t="s">
        <v>175</v>
      </c>
      <c r="BE181" s="157">
        <f t="shared" si="24"/>
        <v>0</v>
      </c>
      <c r="BF181" s="157">
        <f t="shared" si="25"/>
        <v>5.56</v>
      </c>
      <c r="BG181" s="157">
        <f t="shared" si="26"/>
        <v>0</v>
      </c>
      <c r="BH181" s="157">
        <f t="shared" si="27"/>
        <v>0</v>
      </c>
      <c r="BI181" s="157">
        <f t="shared" si="28"/>
        <v>0</v>
      </c>
      <c r="BJ181" s="14" t="s">
        <v>182</v>
      </c>
      <c r="BK181" s="157">
        <f t="shared" si="29"/>
        <v>5.56</v>
      </c>
      <c r="BL181" s="14" t="s">
        <v>205</v>
      </c>
      <c r="BM181" s="156" t="s">
        <v>367</v>
      </c>
    </row>
    <row r="182" spans="1:65" s="12" customFormat="1" ht="22.8" customHeight="1">
      <c r="B182" s="132"/>
      <c r="D182" s="133" t="s">
        <v>68</v>
      </c>
      <c r="E182" s="142" t="s">
        <v>742</v>
      </c>
      <c r="F182" s="142" t="s">
        <v>743</v>
      </c>
      <c r="J182" s="143">
        <f>BK182</f>
        <v>3145.81</v>
      </c>
      <c r="L182" s="132"/>
      <c r="M182" s="136"/>
      <c r="N182" s="137"/>
      <c r="O182" s="137"/>
      <c r="P182" s="138">
        <f>SUM(P183:P210)</f>
        <v>28.936766999999996</v>
      </c>
      <c r="Q182" s="137"/>
      <c r="R182" s="138">
        <f>SUM(R183:R210)</f>
        <v>0.28687169039999993</v>
      </c>
      <c r="S182" s="137"/>
      <c r="T182" s="139">
        <f>SUM(T183:T210)</f>
        <v>0</v>
      </c>
      <c r="AR182" s="133" t="s">
        <v>182</v>
      </c>
      <c r="AT182" s="140" t="s">
        <v>68</v>
      </c>
      <c r="AU182" s="140" t="s">
        <v>77</v>
      </c>
      <c r="AY182" s="133" t="s">
        <v>175</v>
      </c>
      <c r="BK182" s="141">
        <f>SUM(BK183:BK210)</f>
        <v>3145.81</v>
      </c>
    </row>
    <row r="183" spans="1:65" s="2" customFormat="1" ht="24.15" customHeight="1">
      <c r="A183" s="26"/>
      <c r="B183" s="144"/>
      <c r="C183" s="145" t="s">
        <v>368</v>
      </c>
      <c r="D183" s="145" t="s">
        <v>177</v>
      </c>
      <c r="E183" s="146" t="s">
        <v>744</v>
      </c>
      <c r="F183" s="147" t="s">
        <v>745</v>
      </c>
      <c r="G183" s="148" t="s">
        <v>254</v>
      </c>
      <c r="H183" s="149">
        <v>3</v>
      </c>
      <c r="I183" s="150">
        <v>16.32</v>
      </c>
      <c r="J183" s="150">
        <f t="shared" ref="J183:J210" si="30">ROUND(I183*H183,2)</f>
        <v>48.96</v>
      </c>
      <c r="K183" s="151"/>
      <c r="L183" s="27"/>
      <c r="M183" s="152" t="s">
        <v>1</v>
      </c>
      <c r="N183" s="153" t="s">
        <v>35</v>
      </c>
      <c r="O183" s="154">
        <v>1.2771999999999999</v>
      </c>
      <c r="P183" s="154">
        <f t="shared" ref="P183:P210" si="31">O183*H183</f>
        <v>3.8315999999999999</v>
      </c>
      <c r="Q183" s="154">
        <v>2.8420000000000002E-4</v>
      </c>
      <c r="R183" s="154">
        <f t="shared" ref="R183:R210" si="32">Q183*H183</f>
        <v>8.5260000000000002E-4</v>
      </c>
      <c r="S183" s="154">
        <v>0</v>
      </c>
      <c r="T183" s="155">
        <f t="shared" ref="T183:T210" si="33">S183*H183</f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6" t="s">
        <v>205</v>
      </c>
      <c r="AT183" s="156" t="s">
        <v>177</v>
      </c>
      <c r="AU183" s="156" t="s">
        <v>182</v>
      </c>
      <c r="AY183" s="14" t="s">
        <v>175</v>
      </c>
      <c r="BE183" s="157">
        <f t="shared" ref="BE183:BE210" si="34">IF(N183="základná",J183,0)</f>
        <v>0</v>
      </c>
      <c r="BF183" s="157">
        <f t="shared" ref="BF183:BF210" si="35">IF(N183="znížená",J183,0)</f>
        <v>48.96</v>
      </c>
      <c r="BG183" s="157">
        <f t="shared" ref="BG183:BG210" si="36">IF(N183="zákl. prenesená",J183,0)</f>
        <v>0</v>
      </c>
      <c r="BH183" s="157">
        <f t="shared" ref="BH183:BH210" si="37">IF(N183="zníž. prenesená",J183,0)</f>
        <v>0</v>
      </c>
      <c r="BI183" s="157">
        <f t="shared" ref="BI183:BI210" si="38">IF(N183="nulová",J183,0)</f>
        <v>0</v>
      </c>
      <c r="BJ183" s="14" t="s">
        <v>182</v>
      </c>
      <c r="BK183" s="157">
        <f t="shared" ref="BK183:BK210" si="39">ROUND(I183*H183,2)</f>
        <v>48.96</v>
      </c>
      <c r="BL183" s="14" t="s">
        <v>205</v>
      </c>
      <c r="BM183" s="156" t="s">
        <v>371</v>
      </c>
    </row>
    <row r="184" spans="1:65" s="2" customFormat="1" ht="24.15" customHeight="1">
      <c r="A184" s="26"/>
      <c r="B184" s="144"/>
      <c r="C184" s="158" t="s">
        <v>273</v>
      </c>
      <c r="D184" s="158" t="s">
        <v>285</v>
      </c>
      <c r="E184" s="159" t="s">
        <v>746</v>
      </c>
      <c r="F184" s="160" t="s">
        <v>747</v>
      </c>
      <c r="G184" s="161" t="s">
        <v>254</v>
      </c>
      <c r="H184" s="162">
        <v>3</v>
      </c>
      <c r="I184" s="163">
        <v>83.15</v>
      </c>
      <c r="J184" s="163">
        <f t="shared" si="30"/>
        <v>249.45</v>
      </c>
      <c r="K184" s="164"/>
      <c r="L184" s="165"/>
      <c r="M184" s="166" t="s">
        <v>1</v>
      </c>
      <c r="N184" s="167" t="s">
        <v>35</v>
      </c>
      <c r="O184" s="154">
        <v>0</v>
      </c>
      <c r="P184" s="154">
        <f t="shared" si="31"/>
        <v>0</v>
      </c>
      <c r="Q184" s="154">
        <v>2.75E-2</v>
      </c>
      <c r="R184" s="154">
        <f t="shared" si="32"/>
        <v>8.2500000000000004E-2</v>
      </c>
      <c r="S184" s="154">
        <v>0</v>
      </c>
      <c r="T184" s="155">
        <f t="shared" si="3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6" t="s">
        <v>235</v>
      </c>
      <c r="AT184" s="156" t="s">
        <v>285</v>
      </c>
      <c r="AU184" s="156" t="s">
        <v>182</v>
      </c>
      <c r="AY184" s="14" t="s">
        <v>175</v>
      </c>
      <c r="BE184" s="157">
        <f t="shared" si="34"/>
        <v>0</v>
      </c>
      <c r="BF184" s="157">
        <f t="shared" si="35"/>
        <v>249.45</v>
      </c>
      <c r="BG184" s="157">
        <f t="shared" si="36"/>
        <v>0</v>
      </c>
      <c r="BH184" s="157">
        <f t="shared" si="37"/>
        <v>0</v>
      </c>
      <c r="BI184" s="157">
        <f t="shared" si="38"/>
        <v>0</v>
      </c>
      <c r="BJ184" s="14" t="s">
        <v>182</v>
      </c>
      <c r="BK184" s="157">
        <f t="shared" si="39"/>
        <v>249.45</v>
      </c>
      <c r="BL184" s="14" t="s">
        <v>205</v>
      </c>
      <c r="BM184" s="156" t="s">
        <v>374</v>
      </c>
    </row>
    <row r="185" spans="1:65" s="2" customFormat="1" ht="16.5" customHeight="1">
      <c r="A185" s="26"/>
      <c r="B185" s="144"/>
      <c r="C185" s="145" t="s">
        <v>375</v>
      </c>
      <c r="D185" s="145" t="s">
        <v>177</v>
      </c>
      <c r="E185" s="146" t="s">
        <v>748</v>
      </c>
      <c r="F185" s="147" t="s">
        <v>749</v>
      </c>
      <c r="G185" s="148" t="s">
        <v>254</v>
      </c>
      <c r="H185" s="149">
        <v>3</v>
      </c>
      <c r="I185" s="150">
        <v>1.49</v>
      </c>
      <c r="J185" s="150">
        <f t="shared" si="30"/>
        <v>4.47</v>
      </c>
      <c r="K185" s="151"/>
      <c r="L185" s="27"/>
      <c r="M185" s="152" t="s">
        <v>1</v>
      </c>
      <c r="N185" s="153" t="s">
        <v>35</v>
      </c>
      <c r="O185" s="154">
        <v>0.13436999999999999</v>
      </c>
      <c r="P185" s="154">
        <f t="shared" si="31"/>
        <v>0.40310999999999997</v>
      </c>
      <c r="Q185" s="154">
        <v>0</v>
      </c>
      <c r="R185" s="154">
        <f t="shared" si="32"/>
        <v>0</v>
      </c>
      <c r="S185" s="154">
        <v>0</v>
      </c>
      <c r="T185" s="155">
        <f t="shared" si="3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6" t="s">
        <v>205</v>
      </c>
      <c r="AT185" s="156" t="s">
        <v>177</v>
      </c>
      <c r="AU185" s="156" t="s">
        <v>182</v>
      </c>
      <c r="AY185" s="14" t="s">
        <v>175</v>
      </c>
      <c r="BE185" s="157">
        <f t="shared" si="34"/>
        <v>0</v>
      </c>
      <c r="BF185" s="157">
        <f t="shared" si="35"/>
        <v>4.47</v>
      </c>
      <c r="BG185" s="157">
        <f t="shared" si="36"/>
        <v>0</v>
      </c>
      <c r="BH185" s="157">
        <f t="shared" si="37"/>
        <v>0</v>
      </c>
      <c r="BI185" s="157">
        <f t="shared" si="38"/>
        <v>0</v>
      </c>
      <c r="BJ185" s="14" t="s">
        <v>182</v>
      </c>
      <c r="BK185" s="157">
        <f t="shared" si="39"/>
        <v>4.47</v>
      </c>
      <c r="BL185" s="14" t="s">
        <v>205</v>
      </c>
      <c r="BM185" s="156" t="s">
        <v>378</v>
      </c>
    </row>
    <row r="186" spans="1:65" s="2" customFormat="1" ht="16.5" customHeight="1">
      <c r="A186" s="26"/>
      <c r="B186" s="144"/>
      <c r="C186" s="158" t="s">
        <v>277</v>
      </c>
      <c r="D186" s="158" t="s">
        <v>285</v>
      </c>
      <c r="E186" s="159" t="s">
        <v>750</v>
      </c>
      <c r="F186" s="160" t="s">
        <v>751</v>
      </c>
      <c r="G186" s="161" t="s">
        <v>254</v>
      </c>
      <c r="H186" s="162">
        <v>3</v>
      </c>
      <c r="I186" s="163">
        <v>18.37</v>
      </c>
      <c r="J186" s="163">
        <f t="shared" si="30"/>
        <v>55.11</v>
      </c>
      <c r="K186" s="164"/>
      <c r="L186" s="165"/>
      <c r="M186" s="166" t="s">
        <v>1</v>
      </c>
      <c r="N186" s="167" t="s">
        <v>35</v>
      </c>
      <c r="O186" s="154">
        <v>0</v>
      </c>
      <c r="P186" s="154">
        <f t="shared" si="31"/>
        <v>0</v>
      </c>
      <c r="Q186" s="154">
        <v>2E-3</v>
      </c>
      <c r="R186" s="154">
        <f t="shared" si="32"/>
        <v>6.0000000000000001E-3</v>
      </c>
      <c r="S186" s="154">
        <v>0</v>
      </c>
      <c r="T186" s="155">
        <f t="shared" si="3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6" t="s">
        <v>235</v>
      </c>
      <c r="AT186" s="156" t="s">
        <v>285</v>
      </c>
      <c r="AU186" s="156" t="s">
        <v>182</v>
      </c>
      <c r="AY186" s="14" t="s">
        <v>175</v>
      </c>
      <c r="BE186" s="157">
        <f t="shared" si="34"/>
        <v>0</v>
      </c>
      <c r="BF186" s="157">
        <f t="shared" si="35"/>
        <v>55.11</v>
      </c>
      <c r="BG186" s="157">
        <f t="shared" si="36"/>
        <v>0</v>
      </c>
      <c r="BH186" s="157">
        <f t="shared" si="37"/>
        <v>0</v>
      </c>
      <c r="BI186" s="157">
        <f t="shared" si="38"/>
        <v>0</v>
      </c>
      <c r="BJ186" s="14" t="s">
        <v>182</v>
      </c>
      <c r="BK186" s="157">
        <f t="shared" si="39"/>
        <v>55.11</v>
      </c>
      <c r="BL186" s="14" t="s">
        <v>205</v>
      </c>
      <c r="BM186" s="156" t="s">
        <v>381</v>
      </c>
    </row>
    <row r="187" spans="1:65" s="2" customFormat="1" ht="24.15" customHeight="1">
      <c r="A187" s="26"/>
      <c r="B187" s="144"/>
      <c r="C187" s="145" t="s">
        <v>384</v>
      </c>
      <c r="D187" s="145" t="s">
        <v>177</v>
      </c>
      <c r="E187" s="146" t="s">
        <v>752</v>
      </c>
      <c r="F187" s="147" t="s">
        <v>753</v>
      </c>
      <c r="G187" s="148" t="s">
        <v>254</v>
      </c>
      <c r="H187" s="149">
        <v>3</v>
      </c>
      <c r="I187" s="150">
        <v>18.55</v>
      </c>
      <c r="J187" s="150">
        <f t="shared" si="30"/>
        <v>55.65</v>
      </c>
      <c r="K187" s="151"/>
      <c r="L187" s="27"/>
      <c r="M187" s="152" t="s">
        <v>1</v>
      </c>
      <c r="N187" s="153" t="s">
        <v>35</v>
      </c>
      <c r="O187" s="154">
        <v>1.49383</v>
      </c>
      <c r="P187" s="154">
        <f t="shared" si="31"/>
        <v>4.48149</v>
      </c>
      <c r="Q187" s="154">
        <v>2.7999999999999998E-4</v>
      </c>
      <c r="R187" s="154">
        <f t="shared" si="32"/>
        <v>8.3999999999999993E-4</v>
      </c>
      <c r="S187" s="154">
        <v>0</v>
      </c>
      <c r="T187" s="155">
        <f t="shared" si="3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6" t="s">
        <v>205</v>
      </c>
      <c r="AT187" s="156" t="s">
        <v>177</v>
      </c>
      <c r="AU187" s="156" t="s">
        <v>182</v>
      </c>
      <c r="AY187" s="14" t="s">
        <v>175</v>
      </c>
      <c r="BE187" s="157">
        <f t="shared" si="34"/>
        <v>0</v>
      </c>
      <c r="BF187" s="157">
        <f t="shared" si="35"/>
        <v>55.65</v>
      </c>
      <c r="BG187" s="157">
        <f t="shared" si="36"/>
        <v>0</v>
      </c>
      <c r="BH187" s="157">
        <f t="shared" si="37"/>
        <v>0</v>
      </c>
      <c r="BI187" s="157">
        <f t="shared" si="38"/>
        <v>0</v>
      </c>
      <c r="BJ187" s="14" t="s">
        <v>182</v>
      </c>
      <c r="BK187" s="157">
        <f t="shared" si="39"/>
        <v>55.65</v>
      </c>
      <c r="BL187" s="14" t="s">
        <v>205</v>
      </c>
      <c r="BM187" s="156" t="s">
        <v>387</v>
      </c>
    </row>
    <row r="188" spans="1:65" s="2" customFormat="1" ht="16.5" customHeight="1">
      <c r="A188" s="26"/>
      <c r="B188" s="144"/>
      <c r="C188" s="158" t="s">
        <v>280</v>
      </c>
      <c r="D188" s="158" t="s">
        <v>285</v>
      </c>
      <c r="E188" s="159" t="s">
        <v>754</v>
      </c>
      <c r="F188" s="160" t="s">
        <v>755</v>
      </c>
      <c r="G188" s="161" t="s">
        <v>254</v>
      </c>
      <c r="H188" s="162">
        <v>3</v>
      </c>
      <c r="I188" s="163">
        <v>44.89</v>
      </c>
      <c r="J188" s="163">
        <f t="shared" si="30"/>
        <v>134.66999999999999</v>
      </c>
      <c r="K188" s="164"/>
      <c r="L188" s="165"/>
      <c r="M188" s="166" t="s">
        <v>1</v>
      </c>
      <c r="N188" s="167" t="s">
        <v>35</v>
      </c>
      <c r="O188" s="154">
        <v>0</v>
      </c>
      <c r="P188" s="154">
        <f t="shared" si="31"/>
        <v>0</v>
      </c>
      <c r="Q188" s="154">
        <v>1.41E-2</v>
      </c>
      <c r="R188" s="154">
        <f t="shared" si="32"/>
        <v>4.2299999999999997E-2</v>
      </c>
      <c r="S188" s="154">
        <v>0</v>
      </c>
      <c r="T188" s="155">
        <f t="shared" si="3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6" t="s">
        <v>235</v>
      </c>
      <c r="AT188" s="156" t="s">
        <v>285</v>
      </c>
      <c r="AU188" s="156" t="s">
        <v>182</v>
      </c>
      <c r="AY188" s="14" t="s">
        <v>175</v>
      </c>
      <c r="BE188" s="157">
        <f t="shared" si="34"/>
        <v>0</v>
      </c>
      <c r="BF188" s="157">
        <f t="shared" si="35"/>
        <v>134.66999999999999</v>
      </c>
      <c r="BG188" s="157">
        <f t="shared" si="36"/>
        <v>0</v>
      </c>
      <c r="BH188" s="157">
        <f t="shared" si="37"/>
        <v>0</v>
      </c>
      <c r="BI188" s="157">
        <f t="shared" si="38"/>
        <v>0</v>
      </c>
      <c r="BJ188" s="14" t="s">
        <v>182</v>
      </c>
      <c r="BK188" s="157">
        <f t="shared" si="39"/>
        <v>134.66999999999999</v>
      </c>
      <c r="BL188" s="14" t="s">
        <v>205</v>
      </c>
      <c r="BM188" s="156" t="s">
        <v>390</v>
      </c>
    </row>
    <row r="189" spans="1:65" s="2" customFormat="1" ht="24.15" customHeight="1">
      <c r="A189" s="26"/>
      <c r="B189" s="144"/>
      <c r="C189" s="145" t="s">
        <v>391</v>
      </c>
      <c r="D189" s="145" t="s">
        <v>177</v>
      </c>
      <c r="E189" s="146" t="s">
        <v>756</v>
      </c>
      <c r="F189" s="147" t="s">
        <v>757</v>
      </c>
      <c r="G189" s="148" t="s">
        <v>254</v>
      </c>
      <c r="H189" s="149">
        <v>3</v>
      </c>
      <c r="I189" s="150">
        <v>30.67</v>
      </c>
      <c r="J189" s="150">
        <f t="shared" si="30"/>
        <v>92.01</v>
      </c>
      <c r="K189" s="151"/>
      <c r="L189" s="27"/>
      <c r="M189" s="152" t="s">
        <v>1</v>
      </c>
      <c r="N189" s="153" t="s">
        <v>35</v>
      </c>
      <c r="O189" s="154">
        <v>2.1366999999999998</v>
      </c>
      <c r="P189" s="154">
        <f t="shared" si="31"/>
        <v>6.4100999999999999</v>
      </c>
      <c r="Q189" s="154">
        <v>7.4799999999999997E-4</v>
      </c>
      <c r="R189" s="154">
        <f t="shared" si="32"/>
        <v>2.2439999999999999E-3</v>
      </c>
      <c r="S189" s="154">
        <v>0</v>
      </c>
      <c r="T189" s="155">
        <f t="shared" si="3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6" t="s">
        <v>205</v>
      </c>
      <c r="AT189" s="156" t="s">
        <v>177</v>
      </c>
      <c r="AU189" s="156" t="s">
        <v>182</v>
      </c>
      <c r="AY189" s="14" t="s">
        <v>175</v>
      </c>
      <c r="BE189" s="157">
        <f t="shared" si="34"/>
        <v>0</v>
      </c>
      <c r="BF189" s="157">
        <f t="shared" si="35"/>
        <v>92.01</v>
      </c>
      <c r="BG189" s="157">
        <f t="shared" si="36"/>
        <v>0</v>
      </c>
      <c r="BH189" s="157">
        <f t="shared" si="37"/>
        <v>0</v>
      </c>
      <c r="BI189" s="157">
        <f t="shared" si="38"/>
        <v>0</v>
      </c>
      <c r="BJ189" s="14" t="s">
        <v>182</v>
      </c>
      <c r="BK189" s="157">
        <f t="shared" si="39"/>
        <v>92.01</v>
      </c>
      <c r="BL189" s="14" t="s">
        <v>205</v>
      </c>
      <c r="BM189" s="156" t="s">
        <v>394</v>
      </c>
    </row>
    <row r="190" spans="1:65" s="2" customFormat="1" ht="37.799999999999997" customHeight="1">
      <c r="A190" s="26"/>
      <c r="B190" s="144"/>
      <c r="C190" s="158" t="s">
        <v>284</v>
      </c>
      <c r="D190" s="158" t="s">
        <v>285</v>
      </c>
      <c r="E190" s="159" t="s">
        <v>758</v>
      </c>
      <c r="F190" s="160" t="s">
        <v>759</v>
      </c>
      <c r="G190" s="161" t="s">
        <v>254</v>
      </c>
      <c r="H190" s="162">
        <v>3</v>
      </c>
      <c r="I190" s="163">
        <v>160.38</v>
      </c>
      <c r="J190" s="163">
        <f t="shared" si="30"/>
        <v>481.14</v>
      </c>
      <c r="K190" s="164"/>
      <c r="L190" s="165"/>
      <c r="M190" s="166" t="s">
        <v>1</v>
      </c>
      <c r="N190" s="167" t="s">
        <v>35</v>
      </c>
      <c r="O190" s="154">
        <v>0</v>
      </c>
      <c r="P190" s="154">
        <f t="shared" si="31"/>
        <v>0</v>
      </c>
      <c r="Q190" s="154">
        <v>2.3E-2</v>
      </c>
      <c r="R190" s="154">
        <f t="shared" si="32"/>
        <v>6.9000000000000006E-2</v>
      </c>
      <c r="S190" s="154">
        <v>0</v>
      </c>
      <c r="T190" s="155">
        <f t="shared" si="3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6" t="s">
        <v>235</v>
      </c>
      <c r="AT190" s="156" t="s">
        <v>285</v>
      </c>
      <c r="AU190" s="156" t="s">
        <v>182</v>
      </c>
      <c r="AY190" s="14" t="s">
        <v>175</v>
      </c>
      <c r="BE190" s="157">
        <f t="shared" si="34"/>
        <v>0</v>
      </c>
      <c r="BF190" s="157">
        <f t="shared" si="35"/>
        <v>481.14</v>
      </c>
      <c r="BG190" s="157">
        <f t="shared" si="36"/>
        <v>0</v>
      </c>
      <c r="BH190" s="157">
        <f t="shared" si="37"/>
        <v>0</v>
      </c>
      <c r="BI190" s="157">
        <f t="shared" si="38"/>
        <v>0</v>
      </c>
      <c r="BJ190" s="14" t="s">
        <v>182</v>
      </c>
      <c r="BK190" s="157">
        <f t="shared" si="39"/>
        <v>481.14</v>
      </c>
      <c r="BL190" s="14" t="s">
        <v>205</v>
      </c>
      <c r="BM190" s="156" t="s">
        <v>397</v>
      </c>
    </row>
    <row r="191" spans="1:65" s="2" customFormat="1" ht="33" customHeight="1">
      <c r="A191" s="26"/>
      <c r="B191" s="144"/>
      <c r="C191" s="145" t="s">
        <v>398</v>
      </c>
      <c r="D191" s="145" t="s">
        <v>177</v>
      </c>
      <c r="E191" s="146" t="s">
        <v>760</v>
      </c>
      <c r="F191" s="147" t="s">
        <v>761</v>
      </c>
      <c r="G191" s="148" t="s">
        <v>254</v>
      </c>
      <c r="H191" s="149">
        <v>3</v>
      </c>
      <c r="I191" s="150">
        <v>9.98</v>
      </c>
      <c r="J191" s="150">
        <f t="shared" si="30"/>
        <v>29.94</v>
      </c>
      <c r="K191" s="151"/>
      <c r="L191" s="27"/>
      <c r="M191" s="152" t="s">
        <v>1</v>
      </c>
      <c r="N191" s="153" t="s">
        <v>35</v>
      </c>
      <c r="O191" s="154">
        <v>0.65654000000000001</v>
      </c>
      <c r="P191" s="154">
        <f t="shared" si="31"/>
        <v>1.9696199999999999</v>
      </c>
      <c r="Q191" s="154">
        <v>6.5773679999999997E-4</v>
      </c>
      <c r="R191" s="154">
        <f t="shared" si="32"/>
        <v>1.9732103999999997E-3</v>
      </c>
      <c r="S191" s="154">
        <v>0</v>
      </c>
      <c r="T191" s="155">
        <f t="shared" si="3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6" t="s">
        <v>205</v>
      </c>
      <c r="AT191" s="156" t="s">
        <v>177</v>
      </c>
      <c r="AU191" s="156" t="s">
        <v>182</v>
      </c>
      <c r="AY191" s="14" t="s">
        <v>175</v>
      </c>
      <c r="BE191" s="157">
        <f t="shared" si="34"/>
        <v>0</v>
      </c>
      <c r="BF191" s="157">
        <f t="shared" si="35"/>
        <v>29.94</v>
      </c>
      <c r="BG191" s="157">
        <f t="shared" si="36"/>
        <v>0</v>
      </c>
      <c r="BH191" s="157">
        <f t="shared" si="37"/>
        <v>0</v>
      </c>
      <c r="BI191" s="157">
        <f t="shared" si="38"/>
        <v>0</v>
      </c>
      <c r="BJ191" s="14" t="s">
        <v>182</v>
      </c>
      <c r="BK191" s="157">
        <f t="shared" si="39"/>
        <v>29.94</v>
      </c>
      <c r="BL191" s="14" t="s">
        <v>205</v>
      </c>
      <c r="BM191" s="156" t="s">
        <v>401</v>
      </c>
    </row>
    <row r="192" spans="1:65" s="2" customFormat="1" ht="37.799999999999997" customHeight="1">
      <c r="A192" s="26"/>
      <c r="B192" s="144"/>
      <c r="C192" s="158" t="s">
        <v>288</v>
      </c>
      <c r="D192" s="158" t="s">
        <v>285</v>
      </c>
      <c r="E192" s="159" t="s">
        <v>762</v>
      </c>
      <c r="F192" s="160" t="s">
        <v>763</v>
      </c>
      <c r="G192" s="161" t="s">
        <v>254</v>
      </c>
      <c r="H192" s="162">
        <v>3</v>
      </c>
      <c r="I192" s="163">
        <v>179.8</v>
      </c>
      <c r="J192" s="163">
        <f t="shared" si="30"/>
        <v>539.4</v>
      </c>
      <c r="K192" s="164"/>
      <c r="L192" s="165"/>
      <c r="M192" s="166" t="s">
        <v>1</v>
      </c>
      <c r="N192" s="167" t="s">
        <v>35</v>
      </c>
      <c r="O192" s="154">
        <v>0</v>
      </c>
      <c r="P192" s="154">
        <f t="shared" si="31"/>
        <v>0</v>
      </c>
      <c r="Q192" s="154">
        <v>8.6499999999999997E-3</v>
      </c>
      <c r="R192" s="154">
        <f t="shared" si="32"/>
        <v>2.5950000000000001E-2</v>
      </c>
      <c r="S192" s="154">
        <v>0</v>
      </c>
      <c r="T192" s="155">
        <f t="shared" si="3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6" t="s">
        <v>235</v>
      </c>
      <c r="AT192" s="156" t="s">
        <v>285</v>
      </c>
      <c r="AU192" s="156" t="s">
        <v>182</v>
      </c>
      <c r="AY192" s="14" t="s">
        <v>175</v>
      </c>
      <c r="BE192" s="157">
        <f t="shared" si="34"/>
        <v>0</v>
      </c>
      <c r="BF192" s="157">
        <f t="shared" si="35"/>
        <v>539.4</v>
      </c>
      <c r="BG192" s="157">
        <f t="shared" si="36"/>
        <v>0</v>
      </c>
      <c r="BH192" s="157">
        <f t="shared" si="37"/>
        <v>0</v>
      </c>
      <c r="BI192" s="157">
        <f t="shared" si="38"/>
        <v>0</v>
      </c>
      <c r="BJ192" s="14" t="s">
        <v>182</v>
      </c>
      <c r="BK192" s="157">
        <f t="shared" si="39"/>
        <v>539.4</v>
      </c>
      <c r="BL192" s="14" t="s">
        <v>205</v>
      </c>
      <c r="BM192" s="156" t="s">
        <v>404</v>
      </c>
    </row>
    <row r="193" spans="1:65" s="2" customFormat="1" ht="33" customHeight="1">
      <c r="A193" s="26"/>
      <c r="B193" s="144"/>
      <c r="C193" s="145" t="s">
        <v>405</v>
      </c>
      <c r="D193" s="145" t="s">
        <v>177</v>
      </c>
      <c r="E193" s="146" t="s">
        <v>764</v>
      </c>
      <c r="F193" s="147" t="s">
        <v>765</v>
      </c>
      <c r="G193" s="148" t="s">
        <v>254</v>
      </c>
      <c r="H193" s="149">
        <v>3</v>
      </c>
      <c r="I193" s="150">
        <v>4.38</v>
      </c>
      <c r="J193" s="150">
        <f t="shared" si="30"/>
        <v>13.14</v>
      </c>
      <c r="K193" s="151"/>
      <c r="L193" s="27"/>
      <c r="M193" s="152" t="s">
        <v>1</v>
      </c>
      <c r="N193" s="153" t="s">
        <v>35</v>
      </c>
      <c r="O193" s="154">
        <v>0.39180999999999999</v>
      </c>
      <c r="P193" s="154">
        <f t="shared" si="31"/>
        <v>1.17543</v>
      </c>
      <c r="Q193" s="154">
        <v>4.1999999999999996E-6</v>
      </c>
      <c r="R193" s="154">
        <f t="shared" si="32"/>
        <v>1.2599999999999998E-5</v>
      </c>
      <c r="S193" s="154">
        <v>0</v>
      </c>
      <c r="T193" s="155">
        <f t="shared" si="3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6" t="s">
        <v>205</v>
      </c>
      <c r="AT193" s="156" t="s">
        <v>177</v>
      </c>
      <c r="AU193" s="156" t="s">
        <v>182</v>
      </c>
      <c r="AY193" s="14" t="s">
        <v>175</v>
      </c>
      <c r="BE193" s="157">
        <f t="shared" si="34"/>
        <v>0</v>
      </c>
      <c r="BF193" s="157">
        <f t="shared" si="35"/>
        <v>13.14</v>
      </c>
      <c r="BG193" s="157">
        <f t="shared" si="36"/>
        <v>0</v>
      </c>
      <c r="BH193" s="157">
        <f t="shared" si="37"/>
        <v>0</v>
      </c>
      <c r="BI193" s="157">
        <f t="shared" si="38"/>
        <v>0</v>
      </c>
      <c r="BJ193" s="14" t="s">
        <v>182</v>
      </c>
      <c r="BK193" s="157">
        <f t="shared" si="39"/>
        <v>13.14</v>
      </c>
      <c r="BL193" s="14" t="s">
        <v>205</v>
      </c>
      <c r="BM193" s="156" t="s">
        <v>408</v>
      </c>
    </row>
    <row r="194" spans="1:65" s="2" customFormat="1" ht="16.5" customHeight="1">
      <c r="A194" s="26"/>
      <c r="B194" s="144"/>
      <c r="C194" s="158" t="s">
        <v>293</v>
      </c>
      <c r="D194" s="158" t="s">
        <v>285</v>
      </c>
      <c r="E194" s="159" t="s">
        <v>766</v>
      </c>
      <c r="F194" s="160" t="s">
        <v>767</v>
      </c>
      <c r="G194" s="161" t="s">
        <v>254</v>
      </c>
      <c r="H194" s="162">
        <v>3</v>
      </c>
      <c r="I194" s="163">
        <v>58.87</v>
      </c>
      <c r="J194" s="163">
        <f t="shared" si="30"/>
        <v>176.61</v>
      </c>
      <c r="K194" s="164"/>
      <c r="L194" s="165"/>
      <c r="M194" s="166" t="s">
        <v>1</v>
      </c>
      <c r="N194" s="167" t="s">
        <v>35</v>
      </c>
      <c r="O194" s="154">
        <v>0</v>
      </c>
      <c r="P194" s="154">
        <f t="shared" si="31"/>
        <v>0</v>
      </c>
      <c r="Q194" s="154">
        <v>1.49E-3</v>
      </c>
      <c r="R194" s="154">
        <f t="shared" si="32"/>
        <v>4.47E-3</v>
      </c>
      <c r="S194" s="154">
        <v>0</v>
      </c>
      <c r="T194" s="155">
        <f t="shared" si="3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6" t="s">
        <v>235</v>
      </c>
      <c r="AT194" s="156" t="s">
        <v>285</v>
      </c>
      <c r="AU194" s="156" t="s">
        <v>182</v>
      </c>
      <c r="AY194" s="14" t="s">
        <v>175</v>
      </c>
      <c r="BE194" s="157">
        <f t="shared" si="34"/>
        <v>0</v>
      </c>
      <c r="BF194" s="157">
        <f t="shared" si="35"/>
        <v>176.61</v>
      </c>
      <c r="BG194" s="157">
        <f t="shared" si="36"/>
        <v>0</v>
      </c>
      <c r="BH194" s="157">
        <f t="shared" si="37"/>
        <v>0</v>
      </c>
      <c r="BI194" s="157">
        <f t="shared" si="38"/>
        <v>0</v>
      </c>
      <c r="BJ194" s="14" t="s">
        <v>182</v>
      </c>
      <c r="BK194" s="157">
        <f t="shared" si="39"/>
        <v>176.61</v>
      </c>
      <c r="BL194" s="14" t="s">
        <v>205</v>
      </c>
      <c r="BM194" s="156" t="s">
        <v>411</v>
      </c>
    </row>
    <row r="195" spans="1:65" s="2" customFormat="1" ht="33" customHeight="1">
      <c r="A195" s="26"/>
      <c r="B195" s="144"/>
      <c r="C195" s="145" t="s">
        <v>414</v>
      </c>
      <c r="D195" s="145" t="s">
        <v>177</v>
      </c>
      <c r="E195" s="146" t="s">
        <v>768</v>
      </c>
      <c r="F195" s="147" t="s">
        <v>769</v>
      </c>
      <c r="G195" s="148" t="s">
        <v>254</v>
      </c>
      <c r="H195" s="149">
        <v>3</v>
      </c>
      <c r="I195" s="150">
        <v>7.43</v>
      </c>
      <c r="J195" s="150">
        <f t="shared" si="30"/>
        <v>22.29</v>
      </c>
      <c r="K195" s="151"/>
      <c r="L195" s="27"/>
      <c r="M195" s="152" t="s">
        <v>1</v>
      </c>
      <c r="N195" s="153" t="s">
        <v>35</v>
      </c>
      <c r="O195" s="154">
        <v>0.53107000000000004</v>
      </c>
      <c r="P195" s="154">
        <f t="shared" si="31"/>
        <v>1.59321</v>
      </c>
      <c r="Q195" s="154">
        <v>1E-4</v>
      </c>
      <c r="R195" s="154">
        <f t="shared" si="32"/>
        <v>3.0000000000000003E-4</v>
      </c>
      <c r="S195" s="154">
        <v>0</v>
      </c>
      <c r="T195" s="155">
        <f t="shared" si="3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6" t="s">
        <v>205</v>
      </c>
      <c r="AT195" s="156" t="s">
        <v>177</v>
      </c>
      <c r="AU195" s="156" t="s">
        <v>182</v>
      </c>
      <c r="AY195" s="14" t="s">
        <v>175</v>
      </c>
      <c r="BE195" s="157">
        <f t="shared" si="34"/>
        <v>0</v>
      </c>
      <c r="BF195" s="157">
        <f t="shared" si="35"/>
        <v>22.29</v>
      </c>
      <c r="BG195" s="157">
        <f t="shared" si="36"/>
        <v>0</v>
      </c>
      <c r="BH195" s="157">
        <f t="shared" si="37"/>
        <v>0</v>
      </c>
      <c r="BI195" s="157">
        <f t="shared" si="38"/>
        <v>0</v>
      </c>
      <c r="BJ195" s="14" t="s">
        <v>182</v>
      </c>
      <c r="BK195" s="157">
        <f t="shared" si="39"/>
        <v>22.29</v>
      </c>
      <c r="BL195" s="14" t="s">
        <v>205</v>
      </c>
      <c r="BM195" s="156" t="s">
        <v>417</v>
      </c>
    </row>
    <row r="196" spans="1:65" s="2" customFormat="1" ht="16.5" customHeight="1">
      <c r="A196" s="26"/>
      <c r="B196" s="144"/>
      <c r="C196" s="158" t="s">
        <v>296</v>
      </c>
      <c r="D196" s="158" t="s">
        <v>285</v>
      </c>
      <c r="E196" s="159" t="s">
        <v>770</v>
      </c>
      <c r="F196" s="160" t="s">
        <v>771</v>
      </c>
      <c r="G196" s="161" t="s">
        <v>254</v>
      </c>
      <c r="H196" s="162">
        <v>3</v>
      </c>
      <c r="I196" s="163">
        <v>31.85</v>
      </c>
      <c r="J196" s="163">
        <f t="shared" si="30"/>
        <v>95.55</v>
      </c>
      <c r="K196" s="164"/>
      <c r="L196" s="165"/>
      <c r="M196" s="166" t="s">
        <v>1</v>
      </c>
      <c r="N196" s="167" t="s">
        <v>35</v>
      </c>
      <c r="O196" s="154">
        <v>0</v>
      </c>
      <c r="P196" s="154">
        <f t="shared" si="31"/>
        <v>0</v>
      </c>
      <c r="Q196" s="154">
        <v>1E-3</v>
      </c>
      <c r="R196" s="154">
        <f t="shared" si="32"/>
        <v>3.0000000000000001E-3</v>
      </c>
      <c r="S196" s="154">
        <v>0</v>
      </c>
      <c r="T196" s="155">
        <f t="shared" si="3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6" t="s">
        <v>235</v>
      </c>
      <c r="AT196" s="156" t="s">
        <v>285</v>
      </c>
      <c r="AU196" s="156" t="s">
        <v>182</v>
      </c>
      <c r="AY196" s="14" t="s">
        <v>175</v>
      </c>
      <c r="BE196" s="157">
        <f t="shared" si="34"/>
        <v>0</v>
      </c>
      <c r="BF196" s="157">
        <f t="shared" si="35"/>
        <v>95.55</v>
      </c>
      <c r="BG196" s="157">
        <f t="shared" si="36"/>
        <v>0</v>
      </c>
      <c r="BH196" s="157">
        <f t="shared" si="37"/>
        <v>0</v>
      </c>
      <c r="BI196" s="157">
        <f t="shared" si="38"/>
        <v>0</v>
      </c>
      <c r="BJ196" s="14" t="s">
        <v>182</v>
      </c>
      <c r="BK196" s="157">
        <f t="shared" si="39"/>
        <v>95.55</v>
      </c>
      <c r="BL196" s="14" t="s">
        <v>205</v>
      </c>
      <c r="BM196" s="156" t="s">
        <v>420</v>
      </c>
    </row>
    <row r="197" spans="1:65" s="2" customFormat="1" ht="16.5" customHeight="1">
      <c r="A197" s="26"/>
      <c r="B197" s="144"/>
      <c r="C197" s="145" t="s">
        <v>421</v>
      </c>
      <c r="D197" s="145" t="s">
        <v>177</v>
      </c>
      <c r="E197" s="146" t="s">
        <v>772</v>
      </c>
      <c r="F197" s="147" t="s">
        <v>773</v>
      </c>
      <c r="G197" s="148" t="s">
        <v>254</v>
      </c>
      <c r="H197" s="149">
        <v>3</v>
      </c>
      <c r="I197" s="150">
        <v>9.8000000000000007</v>
      </c>
      <c r="J197" s="150">
        <f t="shared" si="30"/>
        <v>29.4</v>
      </c>
      <c r="K197" s="151"/>
      <c r="L197" s="27"/>
      <c r="M197" s="152" t="s">
        <v>1</v>
      </c>
      <c r="N197" s="153" t="s">
        <v>35</v>
      </c>
      <c r="O197" s="154">
        <v>0.88061</v>
      </c>
      <c r="P197" s="154">
        <f t="shared" si="31"/>
        <v>2.6418300000000001</v>
      </c>
      <c r="Q197" s="154">
        <v>4.1999999999999996E-6</v>
      </c>
      <c r="R197" s="154">
        <f t="shared" si="32"/>
        <v>1.2599999999999998E-5</v>
      </c>
      <c r="S197" s="154">
        <v>0</v>
      </c>
      <c r="T197" s="155">
        <f t="shared" si="3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6" t="s">
        <v>205</v>
      </c>
      <c r="AT197" s="156" t="s">
        <v>177</v>
      </c>
      <c r="AU197" s="156" t="s">
        <v>182</v>
      </c>
      <c r="AY197" s="14" t="s">
        <v>175</v>
      </c>
      <c r="BE197" s="157">
        <f t="shared" si="34"/>
        <v>0</v>
      </c>
      <c r="BF197" s="157">
        <f t="shared" si="35"/>
        <v>29.4</v>
      </c>
      <c r="BG197" s="157">
        <f t="shared" si="36"/>
        <v>0</v>
      </c>
      <c r="BH197" s="157">
        <f t="shared" si="37"/>
        <v>0</v>
      </c>
      <c r="BI197" s="157">
        <f t="shared" si="38"/>
        <v>0</v>
      </c>
      <c r="BJ197" s="14" t="s">
        <v>182</v>
      </c>
      <c r="BK197" s="157">
        <f t="shared" si="39"/>
        <v>29.4</v>
      </c>
      <c r="BL197" s="14" t="s">
        <v>205</v>
      </c>
      <c r="BM197" s="156" t="s">
        <v>424</v>
      </c>
    </row>
    <row r="198" spans="1:65" s="2" customFormat="1" ht="16.5" customHeight="1">
      <c r="A198" s="26"/>
      <c r="B198" s="144"/>
      <c r="C198" s="158" t="s">
        <v>300</v>
      </c>
      <c r="D198" s="158" t="s">
        <v>285</v>
      </c>
      <c r="E198" s="159" t="s">
        <v>774</v>
      </c>
      <c r="F198" s="160" t="s">
        <v>775</v>
      </c>
      <c r="G198" s="161" t="s">
        <v>254</v>
      </c>
      <c r="H198" s="162">
        <v>3</v>
      </c>
      <c r="I198" s="163">
        <v>204.74</v>
      </c>
      <c r="J198" s="163">
        <f t="shared" si="30"/>
        <v>614.22</v>
      </c>
      <c r="K198" s="164"/>
      <c r="L198" s="165"/>
      <c r="M198" s="166" t="s">
        <v>1</v>
      </c>
      <c r="N198" s="167" t="s">
        <v>35</v>
      </c>
      <c r="O198" s="154">
        <v>0</v>
      </c>
      <c r="P198" s="154">
        <f t="shared" si="31"/>
        <v>0</v>
      </c>
      <c r="Q198" s="154">
        <v>3.0100000000000001E-3</v>
      </c>
      <c r="R198" s="154">
        <f t="shared" si="32"/>
        <v>9.0299999999999998E-3</v>
      </c>
      <c r="S198" s="154">
        <v>0</v>
      </c>
      <c r="T198" s="155">
        <f t="shared" si="3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6" t="s">
        <v>235</v>
      </c>
      <c r="AT198" s="156" t="s">
        <v>285</v>
      </c>
      <c r="AU198" s="156" t="s">
        <v>182</v>
      </c>
      <c r="AY198" s="14" t="s">
        <v>175</v>
      </c>
      <c r="BE198" s="157">
        <f t="shared" si="34"/>
        <v>0</v>
      </c>
      <c r="BF198" s="157">
        <f t="shared" si="35"/>
        <v>614.22</v>
      </c>
      <c r="BG198" s="157">
        <f t="shared" si="36"/>
        <v>0</v>
      </c>
      <c r="BH198" s="157">
        <f t="shared" si="37"/>
        <v>0</v>
      </c>
      <c r="BI198" s="157">
        <f t="shared" si="38"/>
        <v>0</v>
      </c>
      <c r="BJ198" s="14" t="s">
        <v>182</v>
      </c>
      <c r="BK198" s="157">
        <f t="shared" si="39"/>
        <v>614.22</v>
      </c>
      <c r="BL198" s="14" t="s">
        <v>205</v>
      </c>
      <c r="BM198" s="156" t="s">
        <v>427</v>
      </c>
    </row>
    <row r="199" spans="1:65" s="2" customFormat="1" ht="24.15" customHeight="1">
      <c r="A199" s="26"/>
      <c r="B199" s="144"/>
      <c r="C199" s="145" t="s">
        <v>428</v>
      </c>
      <c r="D199" s="145" t="s">
        <v>177</v>
      </c>
      <c r="E199" s="146" t="s">
        <v>776</v>
      </c>
      <c r="F199" s="147" t="s">
        <v>777</v>
      </c>
      <c r="G199" s="148" t="s">
        <v>254</v>
      </c>
      <c r="H199" s="149">
        <v>3</v>
      </c>
      <c r="I199" s="150">
        <v>1.39</v>
      </c>
      <c r="J199" s="150">
        <f t="shared" si="30"/>
        <v>4.17</v>
      </c>
      <c r="K199" s="151"/>
      <c r="L199" s="27"/>
      <c r="M199" s="152" t="s">
        <v>1</v>
      </c>
      <c r="N199" s="153" t="s">
        <v>35</v>
      </c>
      <c r="O199" s="154">
        <v>0.14208999999999999</v>
      </c>
      <c r="P199" s="154">
        <f t="shared" si="31"/>
        <v>0.42626999999999998</v>
      </c>
      <c r="Q199" s="154">
        <v>4.1999999999999996E-6</v>
      </c>
      <c r="R199" s="154">
        <f t="shared" si="32"/>
        <v>1.2599999999999998E-5</v>
      </c>
      <c r="S199" s="154">
        <v>0</v>
      </c>
      <c r="T199" s="155">
        <f t="shared" si="3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6" t="s">
        <v>205</v>
      </c>
      <c r="AT199" s="156" t="s">
        <v>177</v>
      </c>
      <c r="AU199" s="156" t="s">
        <v>182</v>
      </c>
      <c r="AY199" s="14" t="s">
        <v>175</v>
      </c>
      <c r="BE199" s="157">
        <f t="shared" si="34"/>
        <v>0</v>
      </c>
      <c r="BF199" s="157">
        <f t="shared" si="35"/>
        <v>4.17</v>
      </c>
      <c r="BG199" s="157">
        <f t="shared" si="36"/>
        <v>0</v>
      </c>
      <c r="BH199" s="157">
        <f t="shared" si="37"/>
        <v>0</v>
      </c>
      <c r="BI199" s="157">
        <f t="shared" si="38"/>
        <v>0</v>
      </c>
      <c r="BJ199" s="14" t="s">
        <v>182</v>
      </c>
      <c r="BK199" s="157">
        <f t="shared" si="39"/>
        <v>4.17</v>
      </c>
      <c r="BL199" s="14" t="s">
        <v>205</v>
      </c>
      <c r="BM199" s="156" t="s">
        <v>431</v>
      </c>
    </row>
    <row r="200" spans="1:65" s="2" customFormat="1" ht="24.15" customHeight="1">
      <c r="A200" s="26"/>
      <c r="B200" s="144"/>
      <c r="C200" s="158" t="s">
        <v>303</v>
      </c>
      <c r="D200" s="158" t="s">
        <v>285</v>
      </c>
      <c r="E200" s="159" t="s">
        <v>778</v>
      </c>
      <c r="F200" s="160" t="s">
        <v>779</v>
      </c>
      <c r="G200" s="161" t="s">
        <v>254</v>
      </c>
      <c r="H200" s="162">
        <v>3</v>
      </c>
      <c r="I200" s="163">
        <v>42.15</v>
      </c>
      <c r="J200" s="163">
        <f t="shared" si="30"/>
        <v>126.45</v>
      </c>
      <c r="K200" s="164"/>
      <c r="L200" s="165"/>
      <c r="M200" s="166" t="s">
        <v>1</v>
      </c>
      <c r="N200" s="167" t="s">
        <v>35</v>
      </c>
      <c r="O200" s="154">
        <v>0</v>
      </c>
      <c r="P200" s="154">
        <f t="shared" si="31"/>
        <v>0</v>
      </c>
      <c r="Q200" s="154">
        <v>0.01</v>
      </c>
      <c r="R200" s="154">
        <f t="shared" si="32"/>
        <v>0.03</v>
      </c>
      <c r="S200" s="154">
        <v>0</v>
      </c>
      <c r="T200" s="155">
        <f t="shared" si="3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6" t="s">
        <v>235</v>
      </c>
      <c r="AT200" s="156" t="s">
        <v>285</v>
      </c>
      <c r="AU200" s="156" t="s">
        <v>182</v>
      </c>
      <c r="AY200" s="14" t="s">
        <v>175</v>
      </c>
      <c r="BE200" s="157">
        <f t="shared" si="34"/>
        <v>0</v>
      </c>
      <c r="BF200" s="157">
        <f t="shared" si="35"/>
        <v>126.45</v>
      </c>
      <c r="BG200" s="157">
        <f t="shared" si="36"/>
        <v>0</v>
      </c>
      <c r="BH200" s="157">
        <f t="shared" si="37"/>
        <v>0</v>
      </c>
      <c r="BI200" s="157">
        <f t="shared" si="38"/>
        <v>0</v>
      </c>
      <c r="BJ200" s="14" t="s">
        <v>182</v>
      </c>
      <c r="BK200" s="157">
        <f t="shared" si="39"/>
        <v>126.45</v>
      </c>
      <c r="BL200" s="14" t="s">
        <v>205</v>
      </c>
      <c r="BM200" s="156" t="s">
        <v>434</v>
      </c>
    </row>
    <row r="201" spans="1:65" s="2" customFormat="1" ht="24.15" customHeight="1">
      <c r="A201" s="26"/>
      <c r="B201" s="144"/>
      <c r="C201" s="158" t="s">
        <v>435</v>
      </c>
      <c r="D201" s="158" t="s">
        <v>285</v>
      </c>
      <c r="E201" s="159" t="s">
        <v>780</v>
      </c>
      <c r="F201" s="160" t="s">
        <v>781</v>
      </c>
      <c r="G201" s="161" t="s">
        <v>254</v>
      </c>
      <c r="H201" s="162">
        <v>3</v>
      </c>
      <c r="I201" s="163">
        <v>10.28</v>
      </c>
      <c r="J201" s="163">
        <f t="shared" si="30"/>
        <v>30.84</v>
      </c>
      <c r="K201" s="164"/>
      <c r="L201" s="165"/>
      <c r="M201" s="166" t="s">
        <v>1</v>
      </c>
      <c r="N201" s="167" t="s">
        <v>35</v>
      </c>
      <c r="O201" s="154">
        <v>0</v>
      </c>
      <c r="P201" s="154">
        <f t="shared" si="31"/>
        <v>0</v>
      </c>
      <c r="Q201" s="154">
        <v>4.4000000000000002E-4</v>
      </c>
      <c r="R201" s="154">
        <f t="shared" si="32"/>
        <v>1.32E-3</v>
      </c>
      <c r="S201" s="154">
        <v>0</v>
      </c>
      <c r="T201" s="155">
        <f t="shared" si="3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6" t="s">
        <v>235</v>
      </c>
      <c r="AT201" s="156" t="s">
        <v>285</v>
      </c>
      <c r="AU201" s="156" t="s">
        <v>182</v>
      </c>
      <c r="AY201" s="14" t="s">
        <v>175</v>
      </c>
      <c r="BE201" s="157">
        <f t="shared" si="34"/>
        <v>0</v>
      </c>
      <c r="BF201" s="157">
        <f t="shared" si="35"/>
        <v>30.84</v>
      </c>
      <c r="BG201" s="157">
        <f t="shared" si="36"/>
        <v>0</v>
      </c>
      <c r="BH201" s="157">
        <f t="shared" si="37"/>
        <v>0</v>
      </c>
      <c r="BI201" s="157">
        <f t="shared" si="38"/>
        <v>0</v>
      </c>
      <c r="BJ201" s="14" t="s">
        <v>182</v>
      </c>
      <c r="BK201" s="157">
        <f t="shared" si="39"/>
        <v>30.84</v>
      </c>
      <c r="BL201" s="14" t="s">
        <v>205</v>
      </c>
      <c r="BM201" s="156" t="s">
        <v>438</v>
      </c>
    </row>
    <row r="202" spans="1:65" s="2" customFormat="1" ht="24.15" customHeight="1">
      <c r="A202" s="26"/>
      <c r="B202" s="144"/>
      <c r="C202" s="145" t="s">
        <v>307</v>
      </c>
      <c r="D202" s="145" t="s">
        <v>177</v>
      </c>
      <c r="E202" s="146" t="s">
        <v>782</v>
      </c>
      <c r="F202" s="147" t="s">
        <v>783</v>
      </c>
      <c r="G202" s="148" t="s">
        <v>254</v>
      </c>
      <c r="H202" s="149">
        <v>3</v>
      </c>
      <c r="I202" s="150">
        <v>4.33</v>
      </c>
      <c r="J202" s="150">
        <f t="shared" si="30"/>
        <v>12.99</v>
      </c>
      <c r="K202" s="151"/>
      <c r="L202" s="27"/>
      <c r="M202" s="152" t="s">
        <v>1</v>
      </c>
      <c r="N202" s="153" t="s">
        <v>35</v>
      </c>
      <c r="O202" s="154">
        <v>0.39016000000000001</v>
      </c>
      <c r="P202" s="154">
        <f t="shared" si="31"/>
        <v>1.17048</v>
      </c>
      <c r="Q202" s="154">
        <v>0</v>
      </c>
      <c r="R202" s="154">
        <f t="shared" si="32"/>
        <v>0</v>
      </c>
      <c r="S202" s="154">
        <v>0</v>
      </c>
      <c r="T202" s="155">
        <f t="shared" si="3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6" t="s">
        <v>205</v>
      </c>
      <c r="AT202" s="156" t="s">
        <v>177</v>
      </c>
      <c r="AU202" s="156" t="s">
        <v>182</v>
      </c>
      <c r="AY202" s="14" t="s">
        <v>175</v>
      </c>
      <c r="BE202" s="157">
        <f t="shared" si="34"/>
        <v>0</v>
      </c>
      <c r="BF202" s="157">
        <f t="shared" si="35"/>
        <v>12.99</v>
      </c>
      <c r="BG202" s="157">
        <f t="shared" si="36"/>
        <v>0</v>
      </c>
      <c r="BH202" s="157">
        <f t="shared" si="37"/>
        <v>0</v>
      </c>
      <c r="BI202" s="157">
        <f t="shared" si="38"/>
        <v>0</v>
      </c>
      <c r="BJ202" s="14" t="s">
        <v>182</v>
      </c>
      <c r="BK202" s="157">
        <f t="shared" si="39"/>
        <v>12.99</v>
      </c>
      <c r="BL202" s="14" t="s">
        <v>205</v>
      </c>
      <c r="BM202" s="156" t="s">
        <v>441</v>
      </c>
    </row>
    <row r="203" spans="1:65" s="2" customFormat="1" ht="21.75" customHeight="1">
      <c r="A203" s="26"/>
      <c r="B203" s="144"/>
      <c r="C203" s="158" t="s">
        <v>442</v>
      </c>
      <c r="D203" s="158" t="s">
        <v>285</v>
      </c>
      <c r="E203" s="159" t="s">
        <v>784</v>
      </c>
      <c r="F203" s="160" t="s">
        <v>785</v>
      </c>
      <c r="G203" s="161" t="s">
        <v>254</v>
      </c>
      <c r="H203" s="162">
        <v>3</v>
      </c>
      <c r="I203" s="163">
        <v>13.82</v>
      </c>
      <c r="J203" s="163">
        <f t="shared" si="30"/>
        <v>41.46</v>
      </c>
      <c r="K203" s="164"/>
      <c r="L203" s="165"/>
      <c r="M203" s="166" t="s">
        <v>1</v>
      </c>
      <c r="N203" s="167" t="s">
        <v>35</v>
      </c>
      <c r="O203" s="154">
        <v>0</v>
      </c>
      <c r="P203" s="154">
        <f t="shared" si="31"/>
        <v>0</v>
      </c>
      <c r="Q203" s="154">
        <v>3.3E-4</v>
      </c>
      <c r="R203" s="154">
        <f t="shared" si="32"/>
        <v>9.8999999999999999E-4</v>
      </c>
      <c r="S203" s="154">
        <v>0</v>
      </c>
      <c r="T203" s="155">
        <f t="shared" si="3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6" t="s">
        <v>235</v>
      </c>
      <c r="AT203" s="156" t="s">
        <v>285</v>
      </c>
      <c r="AU203" s="156" t="s">
        <v>182</v>
      </c>
      <c r="AY203" s="14" t="s">
        <v>175</v>
      </c>
      <c r="BE203" s="157">
        <f t="shared" si="34"/>
        <v>0</v>
      </c>
      <c r="BF203" s="157">
        <f t="shared" si="35"/>
        <v>41.46</v>
      </c>
      <c r="BG203" s="157">
        <f t="shared" si="36"/>
        <v>0</v>
      </c>
      <c r="BH203" s="157">
        <f t="shared" si="37"/>
        <v>0</v>
      </c>
      <c r="BI203" s="157">
        <f t="shared" si="38"/>
        <v>0</v>
      </c>
      <c r="BJ203" s="14" t="s">
        <v>182</v>
      </c>
      <c r="BK203" s="157">
        <f t="shared" si="39"/>
        <v>41.46</v>
      </c>
      <c r="BL203" s="14" t="s">
        <v>205</v>
      </c>
      <c r="BM203" s="156" t="s">
        <v>445</v>
      </c>
    </row>
    <row r="204" spans="1:65" s="2" customFormat="1" ht="24.15" customHeight="1">
      <c r="A204" s="26"/>
      <c r="B204" s="144"/>
      <c r="C204" s="145" t="s">
        <v>310</v>
      </c>
      <c r="D204" s="145" t="s">
        <v>177</v>
      </c>
      <c r="E204" s="146" t="s">
        <v>786</v>
      </c>
      <c r="F204" s="147" t="s">
        <v>787</v>
      </c>
      <c r="G204" s="148" t="s">
        <v>254</v>
      </c>
      <c r="H204" s="149">
        <v>3</v>
      </c>
      <c r="I204" s="150">
        <v>4.76</v>
      </c>
      <c r="J204" s="150">
        <f t="shared" si="30"/>
        <v>14.28</v>
      </c>
      <c r="K204" s="151"/>
      <c r="L204" s="27"/>
      <c r="M204" s="152" t="s">
        <v>1</v>
      </c>
      <c r="N204" s="153" t="s">
        <v>35</v>
      </c>
      <c r="O204" s="154">
        <v>0.42226999999999998</v>
      </c>
      <c r="P204" s="154">
        <f t="shared" si="31"/>
        <v>1.26681</v>
      </c>
      <c r="Q204" s="154">
        <v>1.136E-5</v>
      </c>
      <c r="R204" s="154">
        <f t="shared" si="32"/>
        <v>3.4079999999999999E-5</v>
      </c>
      <c r="S204" s="154">
        <v>0</v>
      </c>
      <c r="T204" s="155">
        <f t="shared" si="3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6" t="s">
        <v>205</v>
      </c>
      <c r="AT204" s="156" t="s">
        <v>177</v>
      </c>
      <c r="AU204" s="156" t="s">
        <v>182</v>
      </c>
      <c r="AY204" s="14" t="s">
        <v>175</v>
      </c>
      <c r="BE204" s="157">
        <f t="shared" si="34"/>
        <v>0</v>
      </c>
      <c r="BF204" s="157">
        <f t="shared" si="35"/>
        <v>14.28</v>
      </c>
      <c r="BG204" s="157">
        <f t="shared" si="36"/>
        <v>0</v>
      </c>
      <c r="BH204" s="157">
        <f t="shared" si="37"/>
        <v>0</v>
      </c>
      <c r="BI204" s="157">
        <f t="shared" si="38"/>
        <v>0</v>
      </c>
      <c r="BJ204" s="14" t="s">
        <v>182</v>
      </c>
      <c r="BK204" s="157">
        <f t="shared" si="39"/>
        <v>14.28</v>
      </c>
      <c r="BL204" s="14" t="s">
        <v>205</v>
      </c>
      <c r="BM204" s="156" t="s">
        <v>450</v>
      </c>
    </row>
    <row r="205" spans="1:65" s="2" customFormat="1" ht="24.15" customHeight="1">
      <c r="A205" s="26"/>
      <c r="B205" s="144"/>
      <c r="C205" s="158" t="s">
        <v>451</v>
      </c>
      <c r="D205" s="158" t="s">
        <v>285</v>
      </c>
      <c r="E205" s="159" t="s">
        <v>788</v>
      </c>
      <c r="F205" s="160" t="s">
        <v>789</v>
      </c>
      <c r="G205" s="161" t="s">
        <v>254</v>
      </c>
      <c r="H205" s="162">
        <v>3</v>
      </c>
      <c r="I205" s="163">
        <v>10.220000000000001</v>
      </c>
      <c r="J205" s="163">
        <f t="shared" si="30"/>
        <v>30.66</v>
      </c>
      <c r="K205" s="164"/>
      <c r="L205" s="165"/>
      <c r="M205" s="166" t="s">
        <v>1</v>
      </c>
      <c r="N205" s="167" t="s">
        <v>35</v>
      </c>
      <c r="O205" s="154">
        <v>0</v>
      </c>
      <c r="P205" s="154">
        <f t="shared" si="31"/>
        <v>0</v>
      </c>
      <c r="Q205" s="154">
        <v>3.6000000000000002E-4</v>
      </c>
      <c r="R205" s="154">
        <f t="shared" si="32"/>
        <v>1.08E-3</v>
      </c>
      <c r="S205" s="154">
        <v>0</v>
      </c>
      <c r="T205" s="155">
        <f t="shared" si="3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6" t="s">
        <v>235</v>
      </c>
      <c r="AT205" s="156" t="s">
        <v>285</v>
      </c>
      <c r="AU205" s="156" t="s">
        <v>182</v>
      </c>
      <c r="AY205" s="14" t="s">
        <v>175</v>
      </c>
      <c r="BE205" s="157">
        <f t="shared" si="34"/>
        <v>0</v>
      </c>
      <c r="BF205" s="157">
        <f t="shared" si="35"/>
        <v>30.66</v>
      </c>
      <c r="BG205" s="157">
        <f t="shared" si="36"/>
        <v>0</v>
      </c>
      <c r="BH205" s="157">
        <f t="shared" si="37"/>
        <v>0</v>
      </c>
      <c r="BI205" s="157">
        <f t="shared" si="38"/>
        <v>0</v>
      </c>
      <c r="BJ205" s="14" t="s">
        <v>182</v>
      </c>
      <c r="BK205" s="157">
        <f t="shared" si="39"/>
        <v>30.66</v>
      </c>
      <c r="BL205" s="14" t="s">
        <v>205</v>
      </c>
      <c r="BM205" s="156" t="s">
        <v>454</v>
      </c>
    </row>
    <row r="206" spans="1:65" s="2" customFormat="1" ht="24.15" customHeight="1">
      <c r="A206" s="26"/>
      <c r="B206" s="144"/>
      <c r="C206" s="145" t="s">
        <v>315</v>
      </c>
      <c r="D206" s="145" t="s">
        <v>177</v>
      </c>
      <c r="E206" s="146" t="s">
        <v>790</v>
      </c>
      <c r="F206" s="147" t="s">
        <v>791</v>
      </c>
      <c r="G206" s="148" t="s">
        <v>254</v>
      </c>
      <c r="H206" s="149">
        <v>3</v>
      </c>
      <c r="I206" s="150">
        <v>6.28</v>
      </c>
      <c r="J206" s="150">
        <f t="shared" si="30"/>
        <v>18.84</v>
      </c>
      <c r="K206" s="151"/>
      <c r="L206" s="27"/>
      <c r="M206" s="152" t="s">
        <v>1</v>
      </c>
      <c r="N206" s="153" t="s">
        <v>35</v>
      </c>
      <c r="O206" s="154">
        <v>0.56642999999999999</v>
      </c>
      <c r="P206" s="154">
        <f t="shared" si="31"/>
        <v>1.69929</v>
      </c>
      <c r="Q206" s="154">
        <v>0</v>
      </c>
      <c r="R206" s="154">
        <f t="shared" si="32"/>
        <v>0</v>
      </c>
      <c r="S206" s="154">
        <v>0</v>
      </c>
      <c r="T206" s="155">
        <f t="shared" si="3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6" t="s">
        <v>205</v>
      </c>
      <c r="AT206" s="156" t="s">
        <v>177</v>
      </c>
      <c r="AU206" s="156" t="s">
        <v>182</v>
      </c>
      <c r="AY206" s="14" t="s">
        <v>175</v>
      </c>
      <c r="BE206" s="157">
        <f t="shared" si="34"/>
        <v>0</v>
      </c>
      <c r="BF206" s="157">
        <f t="shared" si="35"/>
        <v>18.84</v>
      </c>
      <c r="BG206" s="157">
        <f t="shared" si="36"/>
        <v>0</v>
      </c>
      <c r="BH206" s="157">
        <f t="shared" si="37"/>
        <v>0</v>
      </c>
      <c r="BI206" s="157">
        <f t="shared" si="38"/>
        <v>0</v>
      </c>
      <c r="BJ206" s="14" t="s">
        <v>182</v>
      </c>
      <c r="BK206" s="157">
        <f t="shared" si="39"/>
        <v>18.84</v>
      </c>
      <c r="BL206" s="14" t="s">
        <v>205</v>
      </c>
      <c r="BM206" s="156" t="s">
        <v>458</v>
      </c>
    </row>
    <row r="207" spans="1:65" s="2" customFormat="1" ht="24.15" customHeight="1">
      <c r="A207" s="26"/>
      <c r="B207" s="144"/>
      <c r="C207" s="158" t="s">
        <v>455</v>
      </c>
      <c r="D207" s="158" t="s">
        <v>285</v>
      </c>
      <c r="E207" s="159" t="s">
        <v>792</v>
      </c>
      <c r="F207" s="160" t="s">
        <v>793</v>
      </c>
      <c r="G207" s="161" t="s">
        <v>254</v>
      </c>
      <c r="H207" s="162">
        <v>3</v>
      </c>
      <c r="I207" s="163">
        <v>42.04</v>
      </c>
      <c r="J207" s="163">
        <f t="shared" si="30"/>
        <v>126.12</v>
      </c>
      <c r="K207" s="164"/>
      <c r="L207" s="165"/>
      <c r="M207" s="166" t="s">
        <v>1</v>
      </c>
      <c r="N207" s="167" t="s">
        <v>35</v>
      </c>
      <c r="O207" s="154">
        <v>0</v>
      </c>
      <c r="P207" s="154">
        <f t="shared" si="31"/>
        <v>0</v>
      </c>
      <c r="Q207" s="154">
        <v>7.5000000000000002E-4</v>
      </c>
      <c r="R207" s="154">
        <f t="shared" si="32"/>
        <v>2.2500000000000003E-3</v>
      </c>
      <c r="S207" s="154">
        <v>0</v>
      </c>
      <c r="T207" s="155">
        <f t="shared" si="3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6" t="s">
        <v>235</v>
      </c>
      <c r="AT207" s="156" t="s">
        <v>285</v>
      </c>
      <c r="AU207" s="156" t="s">
        <v>182</v>
      </c>
      <c r="AY207" s="14" t="s">
        <v>175</v>
      </c>
      <c r="BE207" s="157">
        <f t="shared" si="34"/>
        <v>0</v>
      </c>
      <c r="BF207" s="157">
        <f t="shared" si="35"/>
        <v>126.12</v>
      </c>
      <c r="BG207" s="157">
        <f t="shared" si="36"/>
        <v>0</v>
      </c>
      <c r="BH207" s="157">
        <f t="shared" si="37"/>
        <v>0</v>
      </c>
      <c r="BI207" s="157">
        <f t="shared" si="38"/>
        <v>0</v>
      </c>
      <c r="BJ207" s="14" t="s">
        <v>182</v>
      </c>
      <c r="BK207" s="157">
        <f t="shared" si="39"/>
        <v>126.12</v>
      </c>
      <c r="BL207" s="14" t="s">
        <v>205</v>
      </c>
      <c r="BM207" s="156" t="s">
        <v>461</v>
      </c>
    </row>
    <row r="208" spans="1:65" s="2" customFormat="1" ht="24.15" customHeight="1">
      <c r="A208" s="26"/>
      <c r="B208" s="144"/>
      <c r="C208" s="145" t="s">
        <v>318</v>
      </c>
      <c r="D208" s="145" t="s">
        <v>177</v>
      </c>
      <c r="E208" s="146" t="s">
        <v>794</v>
      </c>
      <c r="F208" s="147" t="s">
        <v>795</v>
      </c>
      <c r="G208" s="148" t="s">
        <v>254</v>
      </c>
      <c r="H208" s="149">
        <v>3</v>
      </c>
      <c r="I208" s="150">
        <v>5.49</v>
      </c>
      <c r="J208" s="150">
        <f t="shared" si="30"/>
        <v>16.47</v>
      </c>
      <c r="K208" s="151"/>
      <c r="L208" s="27"/>
      <c r="M208" s="152" t="s">
        <v>1</v>
      </c>
      <c r="N208" s="153" t="s">
        <v>35</v>
      </c>
      <c r="O208" s="154">
        <v>0.49547999999999998</v>
      </c>
      <c r="P208" s="154">
        <f t="shared" si="31"/>
        <v>1.48644</v>
      </c>
      <c r="Q208" s="154">
        <v>0</v>
      </c>
      <c r="R208" s="154">
        <f t="shared" si="32"/>
        <v>0</v>
      </c>
      <c r="S208" s="154">
        <v>0</v>
      </c>
      <c r="T208" s="155">
        <f t="shared" si="3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6" t="s">
        <v>205</v>
      </c>
      <c r="AT208" s="156" t="s">
        <v>177</v>
      </c>
      <c r="AU208" s="156" t="s">
        <v>182</v>
      </c>
      <c r="AY208" s="14" t="s">
        <v>175</v>
      </c>
      <c r="BE208" s="157">
        <f t="shared" si="34"/>
        <v>0</v>
      </c>
      <c r="BF208" s="157">
        <f t="shared" si="35"/>
        <v>16.47</v>
      </c>
      <c r="BG208" s="157">
        <f t="shared" si="36"/>
        <v>0</v>
      </c>
      <c r="BH208" s="157">
        <f t="shared" si="37"/>
        <v>0</v>
      </c>
      <c r="BI208" s="157">
        <f t="shared" si="38"/>
        <v>0</v>
      </c>
      <c r="BJ208" s="14" t="s">
        <v>182</v>
      </c>
      <c r="BK208" s="157">
        <f t="shared" si="39"/>
        <v>16.47</v>
      </c>
      <c r="BL208" s="14" t="s">
        <v>205</v>
      </c>
      <c r="BM208" s="156" t="s">
        <v>465</v>
      </c>
    </row>
    <row r="209" spans="1:65" s="2" customFormat="1" ht="37.799999999999997" customHeight="1">
      <c r="A209" s="26"/>
      <c r="B209" s="144"/>
      <c r="C209" s="158" t="s">
        <v>468</v>
      </c>
      <c r="D209" s="158" t="s">
        <v>285</v>
      </c>
      <c r="E209" s="159" t="s">
        <v>796</v>
      </c>
      <c r="F209" s="160" t="s">
        <v>797</v>
      </c>
      <c r="G209" s="161" t="s">
        <v>254</v>
      </c>
      <c r="H209" s="162">
        <v>3</v>
      </c>
      <c r="I209" s="163">
        <v>25.84</v>
      </c>
      <c r="J209" s="163">
        <f t="shared" si="30"/>
        <v>77.52</v>
      </c>
      <c r="K209" s="164"/>
      <c r="L209" s="165"/>
      <c r="M209" s="166" t="s">
        <v>1</v>
      </c>
      <c r="N209" s="167" t="s">
        <v>35</v>
      </c>
      <c r="O209" s="154">
        <v>0</v>
      </c>
      <c r="P209" s="154">
        <f t="shared" si="31"/>
        <v>0</v>
      </c>
      <c r="Q209" s="154">
        <v>8.9999999999999998E-4</v>
      </c>
      <c r="R209" s="154">
        <f t="shared" si="32"/>
        <v>2.7000000000000001E-3</v>
      </c>
      <c r="S209" s="154">
        <v>0</v>
      </c>
      <c r="T209" s="155">
        <f t="shared" si="3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6" t="s">
        <v>235</v>
      </c>
      <c r="AT209" s="156" t="s">
        <v>285</v>
      </c>
      <c r="AU209" s="156" t="s">
        <v>182</v>
      </c>
      <c r="AY209" s="14" t="s">
        <v>175</v>
      </c>
      <c r="BE209" s="157">
        <f t="shared" si="34"/>
        <v>0</v>
      </c>
      <c r="BF209" s="157">
        <f t="shared" si="35"/>
        <v>77.52</v>
      </c>
      <c r="BG209" s="157">
        <f t="shared" si="36"/>
        <v>0</v>
      </c>
      <c r="BH209" s="157">
        <f t="shared" si="37"/>
        <v>0</v>
      </c>
      <c r="BI209" s="157">
        <f t="shared" si="38"/>
        <v>0</v>
      </c>
      <c r="BJ209" s="14" t="s">
        <v>182</v>
      </c>
      <c r="BK209" s="157">
        <f t="shared" si="39"/>
        <v>77.52</v>
      </c>
      <c r="BL209" s="14" t="s">
        <v>205</v>
      </c>
      <c r="BM209" s="156" t="s">
        <v>471</v>
      </c>
    </row>
    <row r="210" spans="1:65" s="2" customFormat="1" ht="24.15" customHeight="1">
      <c r="A210" s="26"/>
      <c r="B210" s="144"/>
      <c r="C210" s="145" t="s">
        <v>322</v>
      </c>
      <c r="D210" s="145" t="s">
        <v>177</v>
      </c>
      <c r="E210" s="146" t="s">
        <v>798</v>
      </c>
      <c r="F210" s="147" t="s">
        <v>799</v>
      </c>
      <c r="G210" s="148" t="s">
        <v>209</v>
      </c>
      <c r="H210" s="149">
        <v>0.26300000000000001</v>
      </c>
      <c r="I210" s="150">
        <v>15.22</v>
      </c>
      <c r="J210" s="150">
        <f t="shared" si="30"/>
        <v>4</v>
      </c>
      <c r="K210" s="151"/>
      <c r="L210" s="27"/>
      <c r="M210" s="168" t="s">
        <v>1</v>
      </c>
      <c r="N210" s="169" t="s">
        <v>35</v>
      </c>
      <c r="O210" s="170">
        <v>1.4490000000000001</v>
      </c>
      <c r="P210" s="170">
        <f t="shared" si="31"/>
        <v>0.38108700000000001</v>
      </c>
      <c r="Q210" s="170">
        <v>0</v>
      </c>
      <c r="R210" s="170">
        <f t="shared" si="32"/>
        <v>0</v>
      </c>
      <c r="S210" s="170">
        <v>0</v>
      </c>
      <c r="T210" s="171">
        <f t="shared" si="3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6" t="s">
        <v>205</v>
      </c>
      <c r="AT210" s="156" t="s">
        <v>177</v>
      </c>
      <c r="AU210" s="156" t="s">
        <v>182</v>
      </c>
      <c r="AY210" s="14" t="s">
        <v>175</v>
      </c>
      <c r="BE210" s="157">
        <f t="shared" si="34"/>
        <v>0</v>
      </c>
      <c r="BF210" s="157">
        <f t="shared" si="35"/>
        <v>4</v>
      </c>
      <c r="BG210" s="157">
        <f t="shared" si="36"/>
        <v>0</v>
      </c>
      <c r="BH210" s="157">
        <f t="shared" si="37"/>
        <v>0</v>
      </c>
      <c r="BI210" s="157">
        <f t="shared" si="38"/>
        <v>0</v>
      </c>
      <c r="BJ210" s="14" t="s">
        <v>182</v>
      </c>
      <c r="BK210" s="157">
        <f t="shared" si="39"/>
        <v>4</v>
      </c>
      <c r="BL210" s="14" t="s">
        <v>205</v>
      </c>
      <c r="BM210" s="156" t="s">
        <v>474</v>
      </c>
    </row>
    <row r="211" spans="1:65" s="2" customFormat="1" ht="6.9" customHeight="1">
      <c r="A211" s="26"/>
      <c r="B211" s="44"/>
      <c r="C211" s="45"/>
      <c r="D211" s="45"/>
      <c r="E211" s="45"/>
      <c r="F211" s="45"/>
      <c r="G211" s="45"/>
      <c r="H211" s="45"/>
      <c r="I211" s="45"/>
      <c r="J211" s="45"/>
      <c r="K211" s="45"/>
      <c r="L211" s="27"/>
      <c r="M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</row>
  </sheetData>
  <autoFilter ref="C123:K210" xr:uid="{00000000-0009-0000-0000-000006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M191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90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802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ROUND(J123, 2)</f>
        <v>17607.22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ROUND((SUM(BE123:BE190)),  2)</f>
        <v>0</v>
      </c>
      <c r="G33" s="98"/>
      <c r="H33" s="98"/>
      <c r="I33" s="99">
        <v>0.2</v>
      </c>
      <c r="J33" s="97">
        <f>ROUND(((SUM(BE123:BE190))*I33),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ROUND((SUM(BF123:BF190)),  2)</f>
        <v>17607.22</v>
      </c>
      <c r="G34" s="26"/>
      <c r="H34" s="26"/>
      <c r="I34" s="101">
        <v>0.2</v>
      </c>
      <c r="J34" s="100">
        <f>ROUND(((SUM(BF123:BF190))*I34),  2)</f>
        <v>3521.44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ROUND((SUM(BG123:BG190)),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ROUND((SUM(BH123:BH190)),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ROUND((SUM(BI123:BI190)),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21128.66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SO-03A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J123</f>
        <v>17607.219999999998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147</v>
      </c>
      <c r="E97" s="115"/>
      <c r="F97" s="115"/>
      <c r="G97" s="115"/>
      <c r="H97" s="115"/>
      <c r="I97" s="115"/>
      <c r="J97" s="116">
        <f>J124</f>
        <v>17607.219999999998</v>
      </c>
      <c r="L97" s="113"/>
    </row>
    <row r="98" spans="1:31" s="10" customFormat="1" ht="19.95" hidden="1" customHeight="1">
      <c r="B98" s="117"/>
      <c r="D98" s="118" t="s">
        <v>150</v>
      </c>
      <c r="E98" s="119"/>
      <c r="F98" s="119"/>
      <c r="G98" s="119"/>
      <c r="H98" s="119"/>
      <c r="I98" s="119"/>
      <c r="J98" s="120">
        <f>J125</f>
        <v>299.40999999999997</v>
      </c>
      <c r="L98" s="117"/>
    </row>
    <row r="99" spans="1:31" s="10" customFormat="1" ht="19.95" hidden="1" customHeight="1">
      <c r="B99" s="117"/>
      <c r="D99" s="118" t="s">
        <v>803</v>
      </c>
      <c r="E99" s="119"/>
      <c r="F99" s="119"/>
      <c r="G99" s="119"/>
      <c r="H99" s="119"/>
      <c r="I99" s="119"/>
      <c r="J99" s="120">
        <f>J129</f>
        <v>7272.55</v>
      </c>
      <c r="L99" s="117"/>
    </row>
    <row r="100" spans="1:31" s="10" customFormat="1" ht="19.95" hidden="1" customHeight="1">
      <c r="B100" s="117"/>
      <c r="D100" s="118" t="s">
        <v>804</v>
      </c>
      <c r="E100" s="119"/>
      <c r="F100" s="119"/>
      <c r="G100" s="119"/>
      <c r="H100" s="119"/>
      <c r="I100" s="119"/>
      <c r="J100" s="120">
        <f>J136</f>
        <v>3987.889999999999</v>
      </c>
      <c r="L100" s="117"/>
    </row>
    <row r="101" spans="1:31" s="10" customFormat="1" ht="19.95" hidden="1" customHeight="1">
      <c r="B101" s="117"/>
      <c r="D101" s="118" t="s">
        <v>805</v>
      </c>
      <c r="E101" s="119"/>
      <c r="F101" s="119"/>
      <c r="G101" s="119"/>
      <c r="H101" s="119"/>
      <c r="I101" s="119"/>
      <c r="J101" s="120">
        <f>J159</f>
        <v>597.45999999999992</v>
      </c>
      <c r="L101" s="117"/>
    </row>
    <row r="102" spans="1:31" s="10" customFormat="1" ht="19.95" hidden="1" customHeight="1">
      <c r="B102" s="117"/>
      <c r="D102" s="118" t="s">
        <v>806</v>
      </c>
      <c r="E102" s="119"/>
      <c r="F102" s="119"/>
      <c r="G102" s="119"/>
      <c r="H102" s="119"/>
      <c r="I102" s="119"/>
      <c r="J102" s="120">
        <f>J166</f>
        <v>469.34000000000009</v>
      </c>
      <c r="L102" s="117"/>
    </row>
    <row r="103" spans="1:31" s="10" customFormat="1" ht="19.95" hidden="1" customHeight="1">
      <c r="B103" s="117"/>
      <c r="D103" s="118" t="s">
        <v>807</v>
      </c>
      <c r="E103" s="119"/>
      <c r="F103" s="119"/>
      <c r="G103" s="119"/>
      <c r="H103" s="119"/>
      <c r="I103" s="119"/>
      <c r="J103" s="120">
        <f>J178</f>
        <v>4980.5700000000006</v>
      </c>
      <c r="L103" s="117"/>
    </row>
    <row r="104" spans="1:31" s="2" customFormat="1" ht="21.75" hidden="1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" hidden="1" customHeight="1">
      <c r="A105" s="26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ht="10.199999999999999" hidden="1"/>
    <row r="107" spans="1:31" ht="10.199999999999999" hidden="1"/>
    <row r="108" spans="1:31" ht="10.199999999999999" hidden="1"/>
    <row r="109" spans="1:31" s="2" customFormat="1" ht="6.9" customHeight="1">
      <c r="A109" s="26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" customHeight="1">
      <c r="A110" s="26"/>
      <c r="B110" s="27"/>
      <c r="C110" s="18" t="s">
        <v>161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211" t="str">
        <f>E7</f>
        <v>Prestúpne Bývanie JELKA</v>
      </c>
      <c r="F113" s="212"/>
      <c r="G113" s="212"/>
      <c r="H113" s="212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132</v>
      </c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77" t="str">
        <f>E9</f>
        <v>SO-03A - Rozpočet</v>
      </c>
      <c r="F115" s="213"/>
      <c r="G115" s="213"/>
      <c r="H115" s="213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17</v>
      </c>
      <c r="D117" s="26"/>
      <c r="E117" s="26"/>
      <c r="F117" s="21" t="str">
        <f>F12</f>
        <v xml:space="preserve"> </v>
      </c>
      <c r="G117" s="26"/>
      <c r="H117" s="26"/>
      <c r="I117" s="23" t="s">
        <v>19</v>
      </c>
      <c r="J117" s="52" t="str">
        <f>IF(J12="","",J12)</f>
        <v>1. 3. 2022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15" customHeight="1">
      <c r="A119" s="26"/>
      <c r="B119" s="27"/>
      <c r="C119" s="23" t="s">
        <v>21</v>
      </c>
      <c r="D119" s="26"/>
      <c r="E119" s="26"/>
      <c r="F119" s="21" t="str">
        <f>E15</f>
        <v xml:space="preserve"> </v>
      </c>
      <c r="G119" s="26"/>
      <c r="H119" s="26"/>
      <c r="I119" s="23" t="s">
        <v>25</v>
      </c>
      <c r="J119" s="24" t="str">
        <f>E21</f>
        <v xml:space="preserve"> </v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15" customHeight="1">
      <c r="A120" s="26"/>
      <c r="B120" s="27"/>
      <c r="C120" s="23" t="s">
        <v>24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27</v>
      </c>
      <c r="J120" s="24" t="str">
        <f>E24</f>
        <v xml:space="preserve"> </v>
      </c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21"/>
      <c r="B122" s="122"/>
      <c r="C122" s="123" t="s">
        <v>162</v>
      </c>
      <c r="D122" s="124" t="s">
        <v>54</v>
      </c>
      <c r="E122" s="124" t="s">
        <v>50</v>
      </c>
      <c r="F122" s="124" t="s">
        <v>51</v>
      </c>
      <c r="G122" s="124" t="s">
        <v>163</v>
      </c>
      <c r="H122" s="124" t="s">
        <v>164</v>
      </c>
      <c r="I122" s="124" t="s">
        <v>165</v>
      </c>
      <c r="J122" s="125" t="s">
        <v>136</v>
      </c>
      <c r="K122" s="126" t="s">
        <v>166</v>
      </c>
      <c r="L122" s="127"/>
      <c r="M122" s="59" t="s">
        <v>1</v>
      </c>
      <c r="N122" s="60" t="s">
        <v>33</v>
      </c>
      <c r="O122" s="60" t="s">
        <v>167</v>
      </c>
      <c r="P122" s="60" t="s">
        <v>168</v>
      </c>
      <c r="Q122" s="60" t="s">
        <v>169</v>
      </c>
      <c r="R122" s="60" t="s">
        <v>170</v>
      </c>
      <c r="S122" s="60" t="s">
        <v>171</v>
      </c>
      <c r="T122" s="61" t="s">
        <v>172</v>
      </c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</row>
    <row r="123" spans="1:65" s="2" customFormat="1" ht="22.8" customHeight="1">
      <c r="A123" s="26"/>
      <c r="B123" s="27"/>
      <c r="C123" s="66" t="s">
        <v>137</v>
      </c>
      <c r="D123" s="26"/>
      <c r="E123" s="26"/>
      <c r="F123" s="26"/>
      <c r="G123" s="26"/>
      <c r="H123" s="26"/>
      <c r="I123" s="26"/>
      <c r="J123" s="128">
        <f>BK123</f>
        <v>17607.219999999998</v>
      </c>
      <c r="K123" s="26"/>
      <c r="L123" s="27"/>
      <c r="M123" s="62"/>
      <c r="N123" s="53"/>
      <c r="O123" s="63"/>
      <c r="P123" s="129">
        <f>P124</f>
        <v>102.60825207999999</v>
      </c>
      <c r="Q123" s="63"/>
      <c r="R123" s="129">
        <f>R124</f>
        <v>1.3798649759999999</v>
      </c>
      <c r="S123" s="63"/>
      <c r="T123" s="130">
        <f>T124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68</v>
      </c>
      <c r="AU123" s="14" t="s">
        <v>138</v>
      </c>
      <c r="BK123" s="131">
        <f>BK124</f>
        <v>17607.219999999998</v>
      </c>
    </row>
    <row r="124" spans="1:65" s="12" customFormat="1" ht="25.95" customHeight="1">
      <c r="B124" s="132"/>
      <c r="D124" s="133" t="s">
        <v>68</v>
      </c>
      <c r="E124" s="134" t="s">
        <v>361</v>
      </c>
      <c r="F124" s="134" t="s">
        <v>362</v>
      </c>
      <c r="J124" s="135">
        <f>BK124</f>
        <v>17607.219999999998</v>
      </c>
      <c r="L124" s="132"/>
      <c r="M124" s="136"/>
      <c r="N124" s="137"/>
      <c r="O124" s="137"/>
      <c r="P124" s="138">
        <f>P125+P129+P136+P159+P166+P178</f>
        <v>102.60825207999999</v>
      </c>
      <c r="Q124" s="137"/>
      <c r="R124" s="138">
        <f>R125+R129+R136+R159+R166+R178</f>
        <v>1.3798649759999999</v>
      </c>
      <c r="S124" s="137"/>
      <c r="T124" s="139">
        <f>T125+T129+T136+T159+T166+T178</f>
        <v>0</v>
      </c>
      <c r="AR124" s="133" t="s">
        <v>182</v>
      </c>
      <c r="AT124" s="140" t="s">
        <v>68</v>
      </c>
      <c r="AU124" s="140" t="s">
        <v>69</v>
      </c>
      <c r="AY124" s="133" t="s">
        <v>175</v>
      </c>
      <c r="BK124" s="141">
        <f>BK125+BK129+BK136+BK159+BK166+BK178</f>
        <v>17607.219999999998</v>
      </c>
    </row>
    <row r="125" spans="1:65" s="12" customFormat="1" ht="22.8" customHeight="1">
      <c r="B125" s="132"/>
      <c r="D125" s="133" t="s">
        <v>68</v>
      </c>
      <c r="E125" s="142" t="s">
        <v>412</v>
      </c>
      <c r="F125" s="142" t="s">
        <v>413</v>
      </c>
      <c r="J125" s="143">
        <f>BK125</f>
        <v>299.40999999999997</v>
      </c>
      <c r="L125" s="132"/>
      <c r="M125" s="136"/>
      <c r="N125" s="137"/>
      <c r="O125" s="137"/>
      <c r="P125" s="138">
        <f>SUM(P126:P128)</f>
        <v>12.388609799999999</v>
      </c>
      <c r="Q125" s="137"/>
      <c r="R125" s="138">
        <f>SUM(R126:R128)</f>
        <v>7.4747760000000007E-3</v>
      </c>
      <c r="S125" s="137"/>
      <c r="T125" s="139">
        <f>SUM(T126:T128)</f>
        <v>0</v>
      </c>
      <c r="AR125" s="133" t="s">
        <v>182</v>
      </c>
      <c r="AT125" s="140" t="s">
        <v>68</v>
      </c>
      <c r="AU125" s="140" t="s">
        <v>77</v>
      </c>
      <c r="AY125" s="133" t="s">
        <v>175</v>
      </c>
      <c r="BK125" s="141">
        <f>SUM(BK126:BK128)</f>
        <v>299.40999999999997</v>
      </c>
    </row>
    <row r="126" spans="1:65" s="2" customFormat="1" ht="21.75" customHeight="1">
      <c r="A126" s="26"/>
      <c r="B126" s="144"/>
      <c r="C126" s="145" t="s">
        <v>77</v>
      </c>
      <c r="D126" s="145" t="s">
        <v>177</v>
      </c>
      <c r="E126" s="146" t="s">
        <v>808</v>
      </c>
      <c r="F126" s="147" t="s">
        <v>809</v>
      </c>
      <c r="G126" s="148" t="s">
        <v>314</v>
      </c>
      <c r="H126" s="149">
        <v>86.915999999999997</v>
      </c>
      <c r="I126" s="150">
        <v>2.95</v>
      </c>
      <c r="J126" s="150">
        <f>ROUND(I126*H126,2)</f>
        <v>256.39999999999998</v>
      </c>
      <c r="K126" s="151"/>
      <c r="L126" s="27"/>
      <c r="M126" s="152" t="s">
        <v>1</v>
      </c>
      <c r="N126" s="153" t="s">
        <v>35</v>
      </c>
      <c r="O126" s="154">
        <v>0.13905000000000001</v>
      </c>
      <c r="P126" s="154">
        <f>O126*H126</f>
        <v>12.0856698</v>
      </c>
      <c r="Q126" s="154">
        <v>4.6E-5</v>
      </c>
      <c r="R126" s="154">
        <f>Q126*H126</f>
        <v>3.9981360000000002E-3</v>
      </c>
      <c r="S126" s="154">
        <v>0</v>
      </c>
      <c r="T126" s="155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205</v>
      </c>
      <c r="AT126" s="156" t="s">
        <v>177</v>
      </c>
      <c r="AU126" s="156" t="s">
        <v>182</v>
      </c>
      <c r="AY126" s="14" t="s">
        <v>175</v>
      </c>
      <c r="BE126" s="157">
        <f>IF(N126="základná",J126,0)</f>
        <v>0</v>
      </c>
      <c r="BF126" s="157">
        <f>IF(N126="znížená",J126,0)</f>
        <v>256.39999999999998</v>
      </c>
      <c r="BG126" s="157">
        <f>IF(N126="zákl. prenesená",J126,0)</f>
        <v>0</v>
      </c>
      <c r="BH126" s="157">
        <f>IF(N126="zníž. prenesená",J126,0)</f>
        <v>0</v>
      </c>
      <c r="BI126" s="157">
        <f>IF(N126="nulová",J126,0)</f>
        <v>0</v>
      </c>
      <c r="BJ126" s="14" t="s">
        <v>182</v>
      </c>
      <c r="BK126" s="157">
        <f>ROUND(I126*H126,2)</f>
        <v>256.39999999999998</v>
      </c>
      <c r="BL126" s="14" t="s">
        <v>205</v>
      </c>
      <c r="BM126" s="156" t="s">
        <v>182</v>
      </c>
    </row>
    <row r="127" spans="1:65" s="2" customFormat="1" ht="24.15" customHeight="1">
      <c r="A127" s="26"/>
      <c r="B127" s="144"/>
      <c r="C127" s="158" t="s">
        <v>182</v>
      </c>
      <c r="D127" s="158" t="s">
        <v>285</v>
      </c>
      <c r="E127" s="159" t="s">
        <v>810</v>
      </c>
      <c r="F127" s="160" t="s">
        <v>811</v>
      </c>
      <c r="G127" s="161" t="s">
        <v>314</v>
      </c>
      <c r="H127" s="162">
        <v>86.915999999999997</v>
      </c>
      <c r="I127" s="163">
        <v>0.45</v>
      </c>
      <c r="J127" s="163">
        <f>ROUND(I127*H127,2)</f>
        <v>39.11</v>
      </c>
      <c r="K127" s="164"/>
      <c r="L127" s="165"/>
      <c r="M127" s="166" t="s">
        <v>1</v>
      </c>
      <c r="N127" s="167" t="s">
        <v>35</v>
      </c>
      <c r="O127" s="154">
        <v>0</v>
      </c>
      <c r="P127" s="154">
        <f>O127*H127</f>
        <v>0</v>
      </c>
      <c r="Q127" s="154">
        <v>4.0000000000000003E-5</v>
      </c>
      <c r="R127" s="154">
        <f>Q127*H127</f>
        <v>3.47664E-3</v>
      </c>
      <c r="S127" s="154">
        <v>0</v>
      </c>
      <c r="T127" s="155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235</v>
      </c>
      <c r="AT127" s="156" t="s">
        <v>285</v>
      </c>
      <c r="AU127" s="156" t="s">
        <v>182</v>
      </c>
      <c r="AY127" s="14" t="s">
        <v>175</v>
      </c>
      <c r="BE127" s="157">
        <f>IF(N127="základná",J127,0)</f>
        <v>0</v>
      </c>
      <c r="BF127" s="157">
        <f>IF(N127="znížená",J127,0)</f>
        <v>39.11</v>
      </c>
      <c r="BG127" s="157">
        <f>IF(N127="zákl. prenesená",J127,0)</f>
        <v>0</v>
      </c>
      <c r="BH127" s="157">
        <f>IF(N127="zníž. prenesená",J127,0)</f>
        <v>0</v>
      </c>
      <c r="BI127" s="157">
        <f>IF(N127="nulová",J127,0)</f>
        <v>0</v>
      </c>
      <c r="BJ127" s="14" t="s">
        <v>182</v>
      </c>
      <c r="BK127" s="157">
        <f>ROUND(I127*H127,2)</f>
        <v>39.11</v>
      </c>
      <c r="BL127" s="14" t="s">
        <v>205</v>
      </c>
      <c r="BM127" s="156" t="s">
        <v>181</v>
      </c>
    </row>
    <row r="128" spans="1:65" s="2" customFormat="1" ht="24.15" customHeight="1">
      <c r="A128" s="26"/>
      <c r="B128" s="144"/>
      <c r="C128" s="145" t="s">
        <v>185</v>
      </c>
      <c r="D128" s="145" t="s">
        <v>177</v>
      </c>
      <c r="E128" s="146" t="s">
        <v>443</v>
      </c>
      <c r="F128" s="147" t="s">
        <v>444</v>
      </c>
      <c r="G128" s="148" t="s">
        <v>209</v>
      </c>
      <c r="H128" s="149">
        <v>0.17</v>
      </c>
      <c r="I128" s="150">
        <v>22.97</v>
      </c>
      <c r="J128" s="150">
        <f>ROUND(I128*H128,2)</f>
        <v>3.9</v>
      </c>
      <c r="K128" s="151"/>
      <c r="L128" s="27"/>
      <c r="M128" s="152" t="s">
        <v>1</v>
      </c>
      <c r="N128" s="153" t="s">
        <v>35</v>
      </c>
      <c r="O128" s="154">
        <v>1.782</v>
      </c>
      <c r="P128" s="154">
        <f>O128*H128</f>
        <v>0.30294000000000004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205</v>
      </c>
      <c r="AT128" s="156" t="s">
        <v>177</v>
      </c>
      <c r="AU128" s="156" t="s">
        <v>182</v>
      </c>
      <c r="AY128" s="14" t="s">
        <v>175</v>
      </c>
      <c r="BE128" s="157">
        <f>IF(N128="základná",J128,0)</f>
        <v>0</v>
      </c>
      <c r="BF128" s="157">
        <f>IF(N128="znížená",J128,0)</f>
        <v>3.9</v>
      </c>
      <c r="BG128" s="157">
        <f>IF(N128="zákl. prenesená",J128,0)</f>
        <v>0</v>
      </c>
      <c r="BH128" s="157">
        <f>IF(N128="zníž. prenesená",J128,0)</f>
        <v>0</v>
      </c>
      <c r="BI128" s="157">
        <f>IF(N128="nulová",J128,0)</f>
        <v>0</v>
      </c>
      <c r="BJ128" s="14" t="s">
        <v>182</v>
      </c>
      <c r="BK128" s="157">
        <f>ROUND(I128*H128,2)</f>
        <v>3.9</v>
      </c>
      <c r="BL128" s="14" t="s">
        <v>205</v>
      </c>
      <c r="BM128" s="156" t="s">
        <v>188</v>
      </c>
    </row>
    <row r="129" spans="1:65" s="12" customFormat="1" ht="22.8" customHeight="1">
      <c r="B129" s="132"/>
      <c r="D129" s="133" t="s">
        <v>68</v>
      </c>
      <c r="E129" s="142" t="s">
        <v>812</v>
      </c>
      <c r="F129" s="142" t="s">
        <v>813</v>
      </c>
      <c r="J129" s="143">
        <f>BK129</f>
        <v>7272.55</v>
      </c>
      <c r="L129" s="132"/>
      <c r="M129" s="136"/>
      <c r="N129" s="137"/>
      <c r="O129" s="137"/>
      <c r="P129" s="138">
        <f>SUM(P130:P135)</f>
        <v>0.19015199999999999</v>
      </c>
      <c r="Q129" s="137"/>
      <c r="R129" s="138">
        <f>SUM(R130:R135)</f>
        <v>1.9229999999999997E-2</v>
      </c>
      <c r="S129" s="137"/>
      <c r="T129" s="139">
        <f>SUM(T130:T135)</f>
        <v>0</v>
      </c>
      <c r="AR129" s="133" t="s">
        <v>182</v>
      </c>
      <c r="AT129" s="140" t="s">
        <v>68</v>
      </c>
      <c r="AU129" s="140" t="s">
        <v>77</v>
      </c>
      <c r="AY129" s="133" t="s">
        <v>175</v>
      </c>
      <c r="BK129" s="141">
        <f>SUM(BK130:BK135)</f>
        <v>7272.55</v>
      </c>
    </row>
    <row r="130" spans="1:65" s="2" customFormat="1" ht="76.349999999999994" customHeight="1">
      <c r="A130" s="26"/>
      <c r="B130" s="144"/>
      <c r="C130" s="145" t="s">
        <v>181</v>
      </c>
      <c r="D130" s="145" t="s">
        <v>177</v>
      </c>
      <c r="E130" s="146" t="s">
        <v>814</v>
      </c>
      <c r="F130" s="147" t="s">
        <v>815</v>
      </c>
      <c r="G130" s="148" t="s">
        <v>254</v>
      </c>
      <c r="H130" s="149">
        <v>1</v>
      </c>
      <c r="I130" s="150">
        <v>6507.36</v>
      </c>
      <c r="J130" s="150">
        <f t="shared" ref="J130:J135" si="0">ROUND(I130*H130,2)</f>
        <v>6507.36</v>
      </c>
      <c r="K130" s="151"/>
      <c r="L130" s="27"/>
      <c r="M130" s="152" t="s">
        <v>1</v>
      </c>
      <c r="N130" s="153" t="s">
        <v>35</v>
      </c>
      <c r="O130" s="154">
        <v>0</v>
      </c>
      <c r="P130" s="154">
        <f t="shared" ref="P130:P135" si="1">O130*H130</f>
        <v>0</v>
      </c>
      <c r="Q130" s="154">
        <v>0</v>
      </c>
      <c r="R130" s="154">
        <f t="shared" ref="R130:R135" si="2">Q130*H130</f>
        <v>0</v>
      </c>
      <c r="S130" s="154">
        <v>0</v>
      </c>
      <c r="T130" s="155">
        <f t="shared" ref="T130:T135" si="3"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205</v>
      </c>
      <c r="AT130" s="156" t="s">
        <v>177</v>
      </c>
      <c r="AU130" s="156" t="s">
        <v>182</v>
      </c>
      <c r="AY130" s="14" t="s">
        <v>175</v>
      </c>
      <c r="BE130" s="157">
        <f t="shared" ref="BE130:BE135" si="4">IF(N130="základná",J130,0)</f>
        <v>0</v>
      </c>
      <c r="BF130" s="157">
        <f t="shared" ref="BF130:BF135" si="5">IF(N130="znížená",J130,0)</f>
        <v>6507.36</v>
      </c>
      <c r="BG130" s="157">
        <f t="shared" ref="BG130:BG135" si="6">IF(N130="zákl. prenesená",J130,0)</f>
        <v>0</v>
      </c>
      <c r="BH130" s="157">
        <f t="shared" ref="BH130:BH135" si="7">IF(N130="zníž. prenesená",J130,0)</f>
        <v>0</v>
      </c>
      <c r="BI130" s="157">
        <f t="shared" ref="BI130:BI135" si="8">IF(N130="nulová",J130,0)</f>
        <v>0</v>
      </c>
      <c r="BJ130" s="14" t="s">
        <v>182</v>
      </c>
      <c r="BK130" s="157">
        <f t="shared" ref="BK130:BK135" si="9">ROUND(I130*H130,2)</f>
        <v>6507.36</v>
      </c>
      <c r="BL130" s="14" t="s">
        <v>205</v>
      </c>
      <c r="BM130" s="156" t="s">
        <v>191</v>
      </c>
    </row>
    <row r="131" spans="1:65" s="2" customFormat="1" ht="16.5" customHeight="1">
      <c r="A131" s="26"/>
      <c r="B131" s="144"/>
      <c r="C131" s="145" t="s">
        <v>192</v>
      </c>
      <c r="D131" s="145" t="s">
        <v>177</v>
      </c>
      <c r="E131" s="146" t="s">
        <v>816</v>
      </c>
      <c r="F131" s="147" t="s">
        <v>817</v>
      </c>
      <c r="G131" s="148" t="s">
        <v>254</v>
      </c>
      <c r="H131" s="149">
        <v>1</v>
      </c>
      <c r="I131" s="150">
        <v>95.34</v>
      </c>
      <c r="J131" s="150">
        <f t="shared" si="0"/>
        <v>95.34</v>
      </c>
      <c r="K131" s="151"/>
      <c r="L131" s="27"/>
      <c r="M131" s="152" t="s">
        <v>1</v>
      </c>
      <c r="N131" s="153" t="s">
        <v>35</v>
      </c>
      <c r="O131" s="154">
        <v>0</v>
      </c>
      <c r="P131" s="154">
        <f t="shared" si="1"/>
        <v>0</v>
      </c>
      <c r="Q131" s="154">
        <v>2.7499999999999998E-3</v>
      </c>
      <c r="R131" s="154">
        <f t="shared" si="2"/>
        <v>2.7499999999999998E-3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205</v>
      </c>
      <c r="AT131" s="156" t="s">
        <v>177</v>
      </c>
      <c r="AU131" s="156" t="s">
        <v>182</v>
      </c>
      <c r="AY131" s="14" t="s">
        <v>175</v>
      </c>
      <c r="BE131" s="157">
        <f t="shared" si="4"/>
        <v>0</v>
      </c>
      <c r="BF131" s="157">
        <f t="shared" si="5"/>
        <v>95.34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182</v>
      </c>
      <c r="BK131" s="157">
        <f t="shared" si="9"/>
        <v>95.34</v>
      </c>
      <c r="BL131" s="14" t="s">
        <v>205</v>
      </c>
      <c r="BM131" s="156" t="s">
        <v>195</v>
      </c>
    </row>
    <row r="132" spans="1:65" s="2" customFormat="1" ht="66.75" customHeight="1">
      <c r="A132" s="26"/>
      <c r="B132" s="144"/>
      <c r="C132" s="145" t="s">
        <v>188</v>
      </c>
      <c r="D132" s="145" t="s">
        <v>177</v>
      </c>
      <c r="E132" s="146" t="s">
        <v>818</v>
      </c>
      <c r="F132" s="147" t="s">
        <v>819</v>
      </c>
      <c r="G132" s="148" t="s">
        <v>254</v>
      </c>
      <c r="H132" s="149">
        <v>1</v>
      </c>
      <c r="I132" s="150">
        <v>528.91999999999996</v>
      </c>
      <c r="J132" s="150">
        <f t="shared" si="0"/>
        <v>528.91999999999996</v>
      </c>
      <c r="K132" s="151"/>
      <c r="L132" s="27"/>
      <c r="M132" s="152" t="s">
        <v>1</v>
      </c>
      <c r="N132" s="153" t="s">
        <v>35</v>
      </c>
      <c r="O132" s="154">
        <v>0</v>
      </c>
      <c r="P132" s="154">
        <f t="shared" si="1"/>
        <v>0</v>
      </c>
      <c r="Q132" s="154">
        <v>1.48E-3</v>
      </c>
      <c r="R132" s="154">
        <f t="shared" si="2"/>
        <v>1.48E-3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205</v>
      </c>
      <c r="AT132" s="156" t="s">
        <v>177</v>
      </c>
      <c r="AU132" s="156" t="s">
        <v>182</v>
      </c>
      <c r="AY132" s="14" t="s">
        <v>175</v>
      </c>
      <c r="BE132" s="157">
        <f t="shared" si="4"/>
        <v>0</v>
      </c>
      <c r="BF132" s="157">
        <f t="shared" si="5"/>
        <v>528.91999999999996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182</v>
      </c>
      <c r="BK132" s="157">
        <f t="shared" si="9"/>
        <v>528.91999999999996</v>
      </c>
      <c r="BL132" s="14" t="s">
        <v>205</v>
      </c>
      <c r="BM132" s="156" t="s">
        <v>198</v>
      </c>
    </row>
    <row r="133" spans="1:65" s="2" customFormat="1" ht="16.5" customHeight="1">
      <c r="A133" s="26"/>
      <c r="B133" s="144"/>
      <c r="C133" s="158" t="s">
        <v>199</v>
      </c>
      <c r="D133" s="158" t="s">
        <v>285</v>
      </c>
      <c r="E133" s="159" t="s">
        <v>820</v>
      </c>
      <c r="F133" s="160" t="s">
        <v>821</v>
      </c>
      <c r="G133" s="161" t="s">
        <v>254</v>
      </c>
      <c r="H133" s="162">
        <v>1</v>
      </c>
      <c r="I133" s="163">
        <v>127.05</v>
      </c>
      <c r="J133" s="163">
        <f t="shared" si="0"/>
        <v>127.05</v>
      </c>
      <c r="K133" s="164"/>
      <c r="L133" s="165"/>
      <c r="M133" s="166" t="s">
        <v>1</v>
      </c>
      <c r="N133" s="167" t="s">
        <v>35</v>
      </c>
      <c r="O133" s="154">
        <v>0</v>
      </c>
      <c r="P133" s="154">
        <f t="shared" si="1"/>
        <v>0</v>
      </c>
      <c r="Q133" s="154">
        <v>7.4999999999999997E-3</v>
      </c>
      <c r="R133" s="154">
        <f t="shared" si="2"/>
        <v>7.4999999999999997E-3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235</v>
      </c>
      <c r="AT133" s="156" t="s">
        <v>285</v>
      </c>
      <c r="AU133" s="156" t="s">
        <v>182</v>
      </c>
      <c r="AY133" s="14" t="s">
        <v>175</v>
      </c>
      <c r="BE133" s="157">
        <f t="shared" si="4"/>
        <v>0</v>
      </c>
      <c r="BF133" s="157">
        <f t="shared" si="5"/>
        <v>127.05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182</v>
      </c>
      <c r="BK133" s="157">
        <f t="shared" si="9"/>
        <v>127.05</v>
      </c>
      <c r="BL133" s="14" t="s">
        <v>205</v>
      </c>
      <c r="BM133" s="156" t="s">
        <v>202</v>
      </c>
    </row>
    <row r="134" spans="1:65" s="2" customFormat="1" ht="44.25" customHeight="1">
      <c r="A134" s="26"/>
      <c r="B134" s="144"/>
      <c r="C134" s="158" t="s">
        <v>191</v>
      </c>
      <c r="D134" s="158" t="s">
        <v>285</v>
      </c>
      <c r="E134" s="159" t="s">
        <v>822</v>
      </c>
      <c r="F134" s="160" t="s">
        <v>823</v>
      </c>
      <c r="G134" s="161" t="s">
        <v>254</v>
      </c>
      <c r="H134" s="162">
        <v>1</v>
      </c>
      <c r="I134" s="163">
        <v>11.76</v>
      </c>
      <c r="J134" s="163">
        <f t="shared" si="0"/>
        <v>11.76</v>
      </c>
      <c r="K134" s="164"/>
      <c r="L134" s="165"/>
      <c r="M134" s="166" t="s">
        <v>1</v>
      </c>
      <c r="N134" s="167" t="s">
        <v>35</v>
      </c>
      <c r="O134" s="154">
        <v>0</v>
      </c>
      <c r="P134" s="154">
        <f t="shared" si="1"/>
        <v>0</v>
      </c>
      <c r="Q134" s="154">
        <v>7.4999999999999997E-3</v>
      </c>
      <c r="R134" s="154">
        <f t="shared" si="2"/>
        <v>7.4999999999999997E-3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235</v>
      </c>
      <c r="AT134" s="156" t="s">
        <v>285</v>
      </c>
      <c r="AU134" s="156" t="s">
        <v>182</v>
      </c>
      <c r="AY134" s="14" t="s">
        <v>175</v>
      </c>
      <c r="BE134" s="157">
        <f t="shared" si="4"/>
        <v>0</v>
      </c>
      <c r="BF134" s="157">
        <f t="shared" si="5"/>
        <v>11.76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182</v>
      </c>
      <c r="BK134" s="157">
        <f t="shared" si="9"/>
        <v>11.76</v>
      </c>
      <c r="BL134" s="14" t="s">
        <v>205</v>
      </c>
      <c r="BM134" s="156" t="s">
        <v>205</v>
      </c>
    </row>
    <row r="135" spans="1:65" s="2" customFormat="1" ht="24.15" customHeight="1">
      <c r="A135" s="26"/>
      <c r="B135" s="144"/>
      <c r="C135" s="145" t="s">
        <v>206</v>
      </c>
      <c r="D135" s="145" t="s">
        <v>177</v>
      </c>
      <c r="E135" s="146" t="s">
        <v>824</v>
      </c>
      <c r="F135" s="147" t="s">
        <v>825</v>
      </c>
      <c r="G135" s="148" t="s">
        <v>209</v>
      </c>
      <c r="H135" s="149">
        <v>1.9E-2</v>
      </c>
      <c r="I135" s="150">
        <v>111.33</v>
      </c>
      <c r="J135" s="150">
        <f t="shared" si="0"/>
        <v>2.12</v>
      </c>
      <c r="K135" s="151"/>
      <c r="L135" s="27"/>
      <c r="M135" s="152" t="s">
        <v>1</v>
      </c>
      <c r="N135" s="153" t="s">
        <v>35</v>
      </c>
      <c r="O135" s="154">
        <v>10.007999999999999</v>
      </c>
      <c r="P135" s="154">
        <f t="shared" si="1"/>
        <v>0.19015199999999999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205</v>
      </c>
      <c r="AT135" s="156" t="s">
        <v>177</v>
      </c>
      <c r="AU135" s="156" t="s">
        <v>182</v>
      </c>
      <c r="AY135" s="14" t="s">
        <v>175</v>
      </c>
      <c r="BE135" s="157">
        <f t="shared" si="4"/>
        <v>0</v>
      </c>
      <c r="BF135" s="157">
        <f t="shared" si="5"/>
        <v>2.12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182</v>
      </c>
      <c r="BK135" s="157">
        <f t="shared" si="9"/>
        <v>2.12</v>
      </c>
      <c r="BL135" s="14" t="s">
        <v>205</v>
      </c>
      <c r="BM135" s="156" t="s">
        <v>210</v>
      </c>
    </row>
    <row r="136" spans="1:65" s="12" customFormat="1" ht="22.8" customHeight="1">
      <c r="B136" s="132"/>
      <c r="D136" s="133" t="s">
        <v>68</v>
      </c>
      <c r="E136" s="142" t="s">
        <v>826</v>
      </c>
      <c r="F136" s="142" t="s">
        <v>827</v>
      </c>
      <c r="J136" s="143">
        <f>BK136</f>
        <v>3987.889999999999</v>
      </c>
      <c r="L136" s="132"/>
      <c r="M136" s="136"/>
      <c r="N136" s="137"/>
      <c r="O136" s="137"/>
      <c r="P136" s="138">
        <f>SUM(P137:P158)</f>
        <v>2.5312190000000001</v>
      </c>
      <c r="Q136" s="137"/>
      <c r="R136" s="138">
        <f>SUM(R137:R158)</f>
        <v>0.72283999999999993</v>
      </c>
      <c r="S136" s="137"/>
      <c r="T136" s="139">
        <f>SUM(T137:T158)</f>
        <v>0</v>
      </c>
      <c r="AR136" s="133" t="s">
        <v>182</v>
      </c>
      <c r="AT136" s="140" t="s">
        <v>68</v>
      </c>
      <c r="AU136" s="140" t="s">
        <v>77</v>
      </c>
      <c r="AY136" s="133" t="s">
        <v>175</v>
      </c>
      <c r="BK136" s="141">
        <f>SUM(BK137:BK158)</f>
        <v>3987.889999999999</v>
      </c>
    </row>
    <row r="137" spans="1:65" s="2" customFormat="1" ht="76.349999999999994" customHeight="1">
      <c r="A137" s="26"/>
      <c r="B137" s="144"/>
      <c r="C137" s="145" t="s">
        <v>195</v>
      </c>
      <c r="D137" s="145" t="s">
        <v>177</v>
      </c>
      <c r="E137" s="146" t="s">
        <v>828</v>
      </c>
      <c r="F137" s="147" t="s">
        <v>829</v>
      </c>
      <c r="G137" s="148" t="s">
        <v>254</v>
      </c>
      <c r="H137" s="149">
        <v>1</v>
      </c>
      <c r="I137" s="150">
        <v>614.88</v>
      </c>
      <c r="J137" s="150">
        <f t="shared" ref="J137:J158" si="10">ROUND(I137*H137,2)</f>
        <v>614.88</v>
      </c>
      <c r="K137" s="151"/>
      <c r="L137" s="27"/>
      <c r="M137" s="152" t="s">
        <v>1</v>
      </c>
      <c r="N137" s="153" t="s">
        <v>35</v>
      </c>
      <c r="O137" s="154">
        <v>0</v>
      </c>
      <c r="P137" s="154">
        <f t="shared" ref="P137:P158" si="11">O137*H137</f>
        <v>0</v>
      </c>
      <c r="Q137" s="154">
        <v>0</v>
      </c>
      <c r="R137" s="154">
        <f t="shared" ref="R137:R158" si="12">Q137*H137</f>
        <v>0</v>
      </c>
      <c r="S137" s="154">
        <v>0</v>
      </c>
      <c r="T137" s="155">
        <f t="shared" ref="T137:T158" si="13"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205</v>
      </c>
      <c r="AT137" s="156" t="s">
        <v>177</v>
      </c>
      <c r="AU137" s="156" t="s">
        <v>182</v>
      </c>
      <c r="AY137" s="14" t="s">
        <v>175</v>
      </c>
      <c r="BE137" s="157">
        <f t="shared" ref="BE137:BE158" si="14">IF(N137="základná",J137,0)</f>
        <v>0</v>
      </c>
      <c r="BF137" s="157">
        <f t="shared" ref="BF137:BF158" si="15">IF(N137="znížená",J137,0)</f>
        <v>614.88</v>
      </c>
      <c r="BG137" s="157">
        <f t="shared" ref="BG137:BG158" si="16">IF(N137="zákl. prenesená",J137,0)</f>
        <v>0</v>
      </c>
      <c r="BH137" s="157">
        <f t="shared" ref="BH137:BH158" si="17">IF(N137="zníž. prenesená",J137,0)</f>
        <v>0</v>
      </c>
      <c r="BI137" s="157">
        <f t="shared" ref="BI137:BI158" si="18">IF(N137="nulová",J137,0)</f>
        <v>0</v>
      </c>
      <c r="BJ137" s="14" t="s">
        <v>182</v>
      </c>
      <c r="BK137" s="157">
        <f t="shared" ref="BK137:BK158" si="19">ROUND(I137*H137,2)</f>
        <v>614.88</v>
      </c>
      <c r="BL137" s="14" t="s">
        <v>205</v>
      </c>
      <c r="BM137" s="156" t="s">
        <v>7</v>
      </c>
    </row>
    <row r="138" spans="1:65" s="2" customFormat="1" ht="44.25" customHeight="1">
      <c r="A138" s="26"/>
      <c r="B138" s="144"/>
      <c r="C138" s="158" t="s">
        <v>214</v>
      </c>
      <c r="D138" s="158" t="s">
        <v>285</v>
      </c>
      <c r="E138" s="159" t="s">
        <v>830</v>
      </c>
      <c r="F138" s="160" t="s">
        <v>831</v>
      </c>
      <c r="G138" s="161" t="s">
        <v>254</v>
      </c>
      <c r="H138" s="162">
        <v>1</v>
      </c>
      <c r="I138" s="163">
        <v>301.45999999999998</v>
      </c>
      <c r="J138" s="163">
        <f t="shared" si="10"/>
        <v>301.45999999999998</v>
      </c>
      <c r="K138" s="164"/>
      <c r="L138" s="165"/>
      <c r="M138" s="166" t="s">
        <v>1</v>
      </c>
      <c r="N138" s="167" t="s">
        <v>35</v>
      </c>
      <c r="O138" s="154">
        <v>0</v>
      </c>
      <c r="P138" s="154">
        <f t="shared" si="11"/>
        <v>0</v>
      </c>
      <c r="Q138" s="154">
        <v>0.16700000000000001</v>
      </c>
      <c r="R138" s="154">
        <f t="shared" si="12"/>
        <v>0.16700000000000001</v>
      </c>
      <c r="S138" s="154">
        <v>0</v>
      </c>
      <c r="T138" s="155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235</v>
      </c>
      <c r="AT138" s="156" t="s">
        <v>285</v>
      </c>
      <c r="AU138" s="156" t="s">
        <v>182</v>
      </c>
      <c r="AY138" s="14" t="s">
        <v>175</v>
      </c>
      <c r="BE138" s="157">
        <f t="shared" si="14"/>
        <v>0</v>
      </c>
      <c r="BF138" s="157">
        <f t="shared" si="15"/>
        <v>301.45999999999998</v>
      </c>
      <c r="BG138" s="157">
        <f t="shared" si="16"/>
        <v>0</v>
      </c>
      <c r="BH138" s="157">
        <f t="shared" si="17"/>
        <v>0</v>
      </c>
      <c r="BI138" s="157">
        <f t="shared" si="18"/>
        <v>0</v>
      </c>
      <c r="BJ138" s="14" t="s">
        <v>182</v>
      </c>
      <c r="BK138" s="157">
        <f t="shared" si="19"/>
        <v>301.45999999999998</v>
      </c>
      <c r="BL138" s="14" t="s">
        <v>205</v>
      </c>
      <c r="BM138" s="156" t="s">
        <v>217</v>
      </c>
    </row>
    <row r="139" spans="1:65" s="2" customFormat="1" ht="16.5" customHeight="1">
      <c r="A139" s="26"/>
      <c r="B139" s="144"/>
      <c r="C139" s="145" t="s">
        <v>198</v>
      </c>
      <c r="D139" s="145" t="s">
        <v>177</v>
      </c>
      <c r="E139" s="146" t="s">
        <v>832</v>
      </c>
      <c r="F139" s="147" t="s">
        <v>833</v>
      </c>
      <c r="G139" s="148" t="s">
        <v>254</v>
      </c>
      <c r="H139" s="149">
        <v>1</v>
      </c>
      <c r="I139" s="150">
        <v>140.84</v>
      </c>
      <c r="J139" s="150">
        <f t="shared" si="10"/>
        <v>140.84</v>
      </c>
      <c r="K139" s="151"/>
      <c r="L139" s="27"/>
      <c r="M139" s="152" t="s">
        <v>1</v>
      </c>
      <c r="N139" s="153" t="s">
        <v>35</v>
      </c>
      <c r="O139" s="154">
        <v>0</v>
      </c>
      <c r="P139" s="154">
        <f t="shared" si="11"/>
        <v>0</v>
      </c>
      <c r="Q139" s="154">
        <v>0</v>
      </c>
      <c r="R139" s="154">
        <f t="shared" si="12"/>
        <v>0</v>
      </c>
      <c r="S139" s="154">
        <v>0</v>
      </c>
      <c r="T139" s="155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205</v>
      </c>
      <c r="AT139" s="156" t="s">
        <v>177</v>
      </c>
      <c r="AU139" s="156" t="s">
        <v>182</v>
      </c>
      <c r="AY139" s="14" t="s">
        <v>175</v>
      </c>
      <c r="BE139" s="157">
        <f t="shared" si="14"/>
        <v>0</v>
      </c>
      <c r="BF139" s="157">
        <f t="shared" si="15"/>
        <v>140.84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4" t="s">
        <v>182</v>
      </c>
      <c r="BK139" s="157">
        <f t="shared" si="19"/>
        <v>140.84</v>
      </c>
      <c r="BL139" s="14" t="s">
        <v>205</v>
      </c>
      <c r="BM139" s="156" t="s">
        <v>220</v>
      </c>
    </row>
    <row r="140" spans="1:65" s="2" customFormat="1" ht="55.5" customHeight="1">
      <c r="A140" s="26"/>
      <c r="B140" s="144"/>
      <c r="C140" s="158" t="s">
        <v>221</v>
      </c>
      <c r="D140" s="158" t="s">
        <v>285</v>
      </c>
      <c r="E140" s="159" t="s">
        <v>834</v>
      </c>
      <c r="F140" s="160" t="s">
        <v>835</v>
      </c>
      <c r="G140" s="161" t="s">
        <v>254</v>
      </c>
      <c r="H140" s="162">
        <v>1</v>
      </c>
      <c r="I140" s="163">
        <v>17.96</v>
      </c>
      <c r="J140" s="163">
        <f t="shared" si="10"/>
        <v>17.96</v>
      </c>
      <c r="K140" s="164"/>
      <c r="L140" s="165"/>
      <c r="M140" s="166" t="s">
        <v>1</v>
      </c>
      <c r="N140" s="167" t="s">
        <v>35</v>
      </c>
      <c r="O140" s="154">
        <v>0</v>
      </c>
      <c r="P140" s="154">
        <f t="shared" si="11"/>
        <v>0</v>
      </c>
      <c r="Q140" s="154">
        <v>0.14000000000000001</v>
      </c>
      <c r="R140" s="154">
        <f t="shared" si="12"/>
        <v>0.14000000000000001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235</v>
      </c>
      <c r="AT140" s="156" t="s">
        <v>285</v>
      </c>
      <c r="AU140" s="156" t="s">
        <v>182</v>
      </c>
      <c r="AY140" s="14" t="s">
        <v>175</v>
      </c>
      <c r="BE140" s="157">
        <f t="shared" si="14"/>
        <v>0</v>
      </c>
      <c r="BF140" s="157">
        <f t="shared" si="15"/>
        <v>17.96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182</v>
      </c>
      <c r="BK140" s="157">
        <f t="shared" si="19"/>
        <v>17.96</v>
      </c>
      <c r="BL140" s="14" t="s">
        <v>205</v>
      </c>
      <c r="BM140" s="156" t="s">
        <v>224</v>
      </c>
    </row>
    <row r="141" spans="1:65" s="2" customFormat="1" ht="76.349999999999994" customHeight="1">
      <c r="A141" s="26"/>
      <c r="B141" s="144"/>
      <c r="C141" s="145" t="s">
        <v>202</v>
      </c>
      <c r="D141" s="145" t="s">
        <v>177</v>
      </c>
      <c r="E141" s="146" t="s">
        <v>836</v>
      </c>
      <c r="F141" s="147" t="s">
        <v>837</v>
      </c>
      <c r="G141" s="148" t="s">
        <v>254</v>
      </c>
      <c r="H141" s="149">
        <v>1</v>
      </c>
      <c r="I141" s="150">
        <v>325.64</v>
      </c>
      <c r="J141" s="150">
        <f t="shared" si="10"/>
        <v>325.64</v>
      </c>
      <c r="K141" s="151"/>
      <c r="L141" s="27"/>
      <c r="M141" s="152" t="s">
        <v>1</v>
      </c>
      <c r="N141" s="153" t="s">
        <v>35</v>
      </c>
      <c r="O141" s="154">
        <v>0</v>
      </c>
      <c r="P141" s="154">
        <f t="shared" si="11"/>
        <v>0</v>
      </c>
      <c r="Q141" s="154">
        <v>0</v>
      </c>
      <c r="R141" s="154">
        <f t="shared" si="12"/>
        <v>0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205</v>
      </c>
      <c r="AT141" s="156" t="s">
        <v>177</v>
      </c>
      <c r="AU141" s="156" t="s">
        <v>182</v>
      </c>
      <c r="AY141" s="14" t="s">
        <v>175</v>
      </c>
      <c r="BE141" s="157">
        <f t="shared" si="14"/>
        <v>0</v>
      </c>
      <c r="BF141" s="157">
        <f t="shared" si="15"/>
        <v>325.64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4" t="s">
        <v>182</v>
      </c>
      <c r="BK141" s="157">
        <f t="shared" si="19"/>
        <v>325.64</v>
      </c>
      <c r="BL141" s="14" t="s">
        <v>205</v>
      </c>
      <c r="BM141" s="156" t="s">
        <v>227</v>
      </c>
    </row>
    <row r="142" spans="1:65" s="2" customFormat="1" ht="62.7" customHeight="1">
      <c r="A142" s="26"/>
      <c r="B142" s="144"/>
      <c r="C142" s="158" t="s">
        <v>228</v>
      </c>
      <c r="D142" s="158" t="s">
        <v>285</v>
      </c>
      <c r="E142" s="159" t="s">
        <v>838</v>
      </c>
      <c r="F142" s="160" t="s">
        <v>839</v>
      </c>
      <c r="G142" s="161" t="s">
        <v>254</v>
      </c>
      <c r="H142" s="162">
        <v>1</v>
      </c>
      <c r="I142" s="163">
        <v>393.61</v>
      </c>
      <c r="J142" s="163">
        <f t="shared" si="10"/>
        <v>393.61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1"/>
        <v>0</v>
      </c>
      <c r="Q142" s="154">
        <v>7.4999999999999997E-3</v>
      </c>
      <c r="R142" s="154">
        <f t="shared" si="12"/>
        <v>7.4999999999999997E-3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235</v>
      </c>
      <c r="AT142" s="156" t="s">
        <v>285</v>
      </c>
      <c r="AU142" s="156" t="s">
        <v>182</v>
      </c>
      <c r="AY142" s="14" t="s">
        <v>175</v>
      </c>
      <c r="BE142" s="157">
        <f t="shared" si="14"/>
        <v>0</v>
      </c>
      <c r="BF142" s="157">
        <f t="shared" si="15"/>
        <v>393.61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182</v>
      </c>
      <c r="BK142" s="157">
        <f t="shared" si="19"/>
        <v>393.61</v>
      </c>
      <c r="BL142" s="14" t="s">
        <v>205</v>
      </c>
      <c r="BM142" s="156" t="s">
        <v>232</v>
      </c>
    </row>
    <row r="143" spans="1:65" s="2" customFormat="1" ht="37.799999999999997" customHeight="1">
      <c r="A143" s="26"/>
      <c r="B143" s="144"/>
      <c r="C143" s="145" t="s">
        <v>205</v>
      </c>
      <c r="D143" s="145" t="s">
        <v>177</v>
      </c>
      <c r="E143" s="146" t="s">
        <v>840</v>
      </c>
      <c r="F143" s="147" t="s">
        <v>841</v>
      </c>
      <c r="G143" s="148" t="s">
        <v>254</v>
      </c>
      <c r="H143" s="149">
        <v>1</v>
      </c>
      <c r="I143" s="150">
        <v>147</v>
      </c>
      <c r="J143" s="150">
        <f t="shared" si="10"/>
        <v>147</v>
      </c>
      <c r="K143" s="151"/>
      <c r="L143" s="27"/>
      <c r="M143" s="152" t="s">
        <v>1</v>
      </c>
      <c r="N143" s="153" t="s">
        <v>35</v>
      </c>
      <c r="O143" s="154">
        <v>0</v>
      </c>
      <c r="P143" s="154">
        <f t="shared" si="11"/>
        <v>0</v>
      </c>
      <c r="Q143" s="154">
        <v>0</v>
      </c>
      <c r="R143" s="154">
        <f t="shared" si="12"/>
        <v>0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205</v>
      </c>
      <c r="AT143" s="156" t="s">
        <v>177</v>
      </c>
      <c r="AU143" s="156" t="s">
        <v>182</v>
      </c>
      <c r="AY143" s="14" t="s">
        <v>175</v>
      </c>
      <c r="BE143" s="157">
        <f t="shared" si="14"/>
        <v>0</v>
      </c>
      <c r="BF143" s="157">
        <f t="shared" si="15"/>
        <v>147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182</v>
      </c>
      <c r="BK143" s="157">
        <f t="shared" si="19"/>
        <v>147</v>
      </c>
      <c r="BL143" s="14" t="s">
        <v>205</v>
      </c>
      <c r="BM143" s="156" t="s">
        <v>235</v>
      </c>
    </row>
    <row r="144" spans="1:65" s="2" customFormat="1" ht="33" customHeight="1">
      <c r="A144" s="26"/>
      <c r="B144" s="144"/>
      <c r="C144" s="158" t="s">
        <v>236</v>
      </c>
      <c r="D144" s="158" t="s">
        <v>285</v>
      </c>
      <c r="E144" s="159" t="s">
        <v>842</v>
      </c>
      <c r="F144" s="160" t="s">
        <v>843</v>
      </c>
      <c r="G144" s="161" t="s">
        <v>254</v>
      </c>
      <c r="H144" s="162">
        <v>1</v>
      </c>
      <c r="I144" s="163">
        <v>11.1</v>
      </c>
      <c r="J144" s="163">
        <f t="shared" si="10"/>
        <v>11.1</v>
      </c>
      <c r="K144" s="164"/>
      <c r="L144" s="165"/>
      <c r="M144" s="166" t="s">
        <v>1</v>
      </c>
      <c r="N144" s="167" t="s">
        <v>35</v>
      </c>
      <c r="O144" s="154">
        <v>0</v>
      </c>
      <c r="P144" s="154">
        <f t="shared" si="11"/>
        <v>0</v>
      </c>
      <c r="Q144" s="154">
        <v>0.13</v>
      </c>
      <c r="R144" s="154">
        <f t="shared" si="12"/>
        <v>0.13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235</v>
      </c>
      <c r="AT144" s="156" t="s">
        <v>285</v>
      </c>
      <c r="AU144" s="156" t="s">
        <v>182</v>
      </c>
      <c r="AY144" s="14" t="s">
        <v>175</v>
      </c>
      <c r="BE144" s="157">
        <f t="shared" si="14"/>
        <v>0</v>
      </c>
      <c r="BF144" s="157">
        <f t="shared" si="15"/>
        <v>11.1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182</v>
      </c>
      <c r="BK144" s="157">
        <f t="shared" si="19"/>
        <v>11.1</v>
      </c>
      <c r="BL144" s="14" t="s">
        <v>205</v>
      </c>
      <c r="BM144" s="156" t="s">
        <v>239</v>
      </c>
    </row>
    <row r="145" spans="1:65" s="2" customFormat="1" ht="24.15" customHeight="1">
      <c r="A145" s="26"/>
      <c r="B145" s="144"/>
      <c r="C145" s="158" t="s">
        <v>210</v>
      </c>
      <c r="D145" s="158" t="s">
        <v>285</v>
      </c>
      <c r="E145" s="159" t="s">
        <v>844</v>
      </c>
      <c r="F145" s="160" t="s">
        <v>845</v>
      </c>
      <c r="G145" s="161" t="s">
        <v>254</v>
      </c>
      <c r="H145" s="162">
        <v>1</v>
      </c>
      <c r="I145" s="163">
        <v>11.1</v>
      </c>
      <c r="J145" s="163">
        <f t="shared" si="10"/>
        <v>11.1</v>
      </c>
      <c r="K145" s="164"/>
      <c r="L145" s="165"/>
      <c r="M145" s="166" t="s">
        <v>1</v>
      </c>
      <c r="N145" s="167" t="s">
        <v>35</v>
      </c>
      <c r="O145" s="154">
        <v>0</v>
      </c>
      <c r="P145" s="154">
        <f t="shared" si="11"/>
        <v>0</v>
      </c>
      <c r="Q145" s="154">
        <v>0.13</v>
      </c>
      <c r="R145" s="154">
        <f t="shared" si="12"/>
        <v>0.13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235</v>
      </c>
      <c r="AT145" s="156" t="s">
        <v>285</v>
      </c>
      <c r="AU145" s="156" t="s">
        <v>182</v>
      </c>
      <c r="AY145" s="14" t="s">
        <v>175</v>
      </c>
      <c r="BE145" s="157">
        <f t="shared" si="14"/>
        <v>0</v>
      </c>
      <c r="BF145" s="157">
        <f t="shared" si="15"/>
        <v>11.1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4" t="s">
        <v>182</v>
      </c>
      <c r="BK145" s="157">
        <f t="shared" si="19"/>
        <v>11.1</v>
      </c>
      <c r="BL145" s="14" t="s">
        <v>205</v>
      </c>
      <c r="BM145" s="156" t="s">
        <v>242</v>
      </c>
    </row>
    <row r="146" spans="1:65" s="2" customFormat="1" ht="37.799999999999997" customHeight="1">
      <c r="A146" s="26"/>
      <c r="B146" s="144"/>
      <c r="C146" s="158" t="s">
        <v>244</v>
      </c>
      <c r="D146" s="158" t="s">
        <v>285</v>
      </c>
      <c r="E146" s="159" t="s">
        <v>846</v>
      </c>
      <c r="F146" s="160" t="s">
        <v>847</v>
      </c>
      <c r="G146" s="161" t="s">
        <v>254</v>
      </c>
      <c r="H146" s="162">
        <v>1</v>
      </c>
      <c r="I146" s="163">
        <v>43.02</v>
      </c>
      <c r="J146" s="163">
        <f t="shared" si="10"/>
        <v>43.02</v>
      </c>
      <c r="K146" s="164"/>
      <c r="L146" s="165"/>
      <c r="M146" s="166" t="s">
        <v>1</v>
      </c>
      <c r="N146" s="167" t="s">
        <v>35</v>
      </c>
      <c r="O146" s="154">
        <v>0</v>
      </c>
      <c r="P146" s="154">
        <f t="shared" si="11"/>
        <v>0</v>
      </c>
      <c r="Q146" s="154">
        <v>5.0000000000000001E-4</v>
      </c>
      <c r="R146" s="154">
        <f t="shared" si="12"/>
        <v>5.0000000000000001E-4</v>
      </c>
      <c r="S146" s="154">
        <v>0</v>
      </c>
      <c r="T146" s="155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235</v>
      </c>
      <c r="AT146" s="156" t="s">
        <v>285</v>
      </c>
      <c r="AU146" s="156" t="s">
        <v>182</v>
      </c>
      <c r="AY146" s="14" t="s">
        <v>175</v>
      </c>
      <c r="BE146" s="157">
        <f t="shared" si="14"/>
        <v>0</v>
      </c>
      <c r="BF146" s="157">
        <f t="shared" si="15"/>
        <v>43.02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4" t="s">
        <v>182</v>
      </c>
      <c r="BK146" s="157">
        <f t="shared" si="19"/>
        <v>43.02</v>
      </c>
      <c r="BL146" s="14" t="s">
        <v>205</v>
      </c>
      <c r="BM146" s="156" t="s">
        <v>247</v>
      </c>
    </row>
    <row r="147" spans="1:65" s="2" customFormat="1" ht="24.15" customHeight="1">
      <c r="A147" s="26"/>
      <c r="B147" s="144"/>
      <c r="C147" s="145" t="s">
        <v>7</v>
      </c>
      <c r="D147" s="145" t="s">
        <v>177</v>
      </c>
      <c r="E147" s="146" t="s">
        <v>848</v>
      </c>
      <c r="F147" s="147" t="s">
        <v>849</v>
      </c>
      <c r="G147" s="148" t="s">
        <v>254</v>
      </c>
      <c r="H147" s="149">
        <v>1</v>
      </c>
      <c r="I147" s="150">
        <v>189.21</v>
      </c>
      <c r="J147" s="150">
        <f t="shared" si="10"/>
        <v>189.21</v>
      </c>
      <c r="K147" s="151"/>
      <c r="L147" s="27"/>
      <c r="M147" s="152" t="s">
        <v>1</v>
      </c>
      <c r="N147" s="153" t="s">
        <v>35</v>
      </c>
      <c r="O147" s="154">
        <v>0</v>
      </c>
      <c r="P147" s="154">
        <f t="shared" si="11"/>
        <v>0</v>
      </c>
      <c r="Q147" s="154">
        <v>0</v>
      </c>
      <c r="R147" s="154">
        <f t="shared" si="12"/>
        <v>0</v>
      </c>
      <c r="S147" s="154">
        <v>0</v>
      </c>
      <c r="T147" s="155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205</v>
      </c>
      <c r="AT147" s="156" t="s">
        <v>177</v>
      </c>
      <c r="AU147" s="156" t="s">
        <v>182</v>
      </c>
      <c r="AY147" s="14" t="s">
        <v>175</v>
      </c>
      <c r="BE147" s="157">
        <f t="shared" si="14"/>
        <v>0</v>
      </c>
      <c r="BF147" s="157">
        <f t="shared" si="15"/>
        <v>189.21</v>
      </c>
      <c r="BG147" s="157">
        <f t="shared" si="16"/>
        <v>0</v>
      </c>
      <c r="BH147" s="157">
        <f t="shared" si="17"/>
        <v>0</v>
      </c>
      <c r="BI147" s="157">
        <f t="shared" si="18"/>
        <v>0</v>
      </c>
      <c r="BJ147" s="14" t="s">
        <v>182</v>
      </c>
      <c r="BK147" s="157">
        <f t="shared" si="19"/>
        <v>189.21</v>
      </c>
      <c r="BL147" s="14" t="s">
        <v>205</v>
      </c>
      <c r="BM147" s="156" t="s">
        <v>250</v>
      </c>
    </row>
    <row r="148" spans="1:65" s="2" customFormat="1" ht="44.25" customHeight="1">
      <c r="A148" s="26"/>
      <c r="B148" s="144"/>
      <c r="C148" s="158" t="s">
        <v>251</v>
      </c>
      <c r="D148" s="158" t="s">
        <v>285</v>
      </c>
      <c r="E148" s="159" t="s">
        <v>850</v>
      </c>
      <c r="F148" s="160" t="s">
        <v>851</v>
      </c>
      <c r="G148" s="161" t="s">
        <v>254</v>
      </c>
      <c r="H148" s="162">
        <v>2</v>
      </c>
      <c r="I148" s="163">
        <v>126.46</v>
      </c>
      <c r="J148" s="163">
        <f t="shared" si="10"/>
        <v>252.92</v>
      </c>
      <c r="K148" s="164"/>
      <c r="L148" s="165"/>
      <c r="M148" s="166" t="s">
        <v>1</v>
      </c>
      <c r="N148" s="167" t="s">
        <v>35</v>
      </c>
      <c r="O148" s="154">
        <v>0</v>
      </c>
      <c r="P148" s="154">
        <f t="shared" si="11"/>
        <v>0</v>
      </c>
      <c r="Q148" s="154">
        <v>3.2000000000000001E-2</v>
      </c>
      <c r="R148" s="154">
        <f t="shared" si="12"/>
        <v>6.4000000000000001E-2</v>
      </c>
      <c r="S148" s="154">
        <v>0</v>
      </c>
      <c r="T148" s="155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235</v>
      </c>
      <c r="AT148" s="156" t="s">
        <v>285</v>
      </c>
      <c r="AU148" s="156" t="s">
        <v>182</v>
      </c>
      <c r="AY148" s="14" t="s">
        <v>175</v>
      </c>
      <c r="BE148" s="157">
        <f t="shared" si="14"/>
        <v>0</v>
      </c>
      <c r="BF148" s="157">
        <f t="shared" si="15"/>
        <v>252.92</v>
      </c>
      <c r="BG148" s="157">
        <f t="shared" si="16"/>
        <v>0</v>
      </c>
      <c r="BH148" s="157">
        <f t="shared" si="17"/>
        <v>0</v>
      </c>
      <c r="BI148" s="157">
        <f t="shared" si="18"/>
        <v>0</v>
      </c>
      <c r="BJ148" s="14" t="s">
        <v>182</v>
      </c>
      <c r="BK148" s="157">
        <f t="shared" si="19"/>
        <v>252.92</v>
      </c>
      <c r="BL148" s="14" t="s">
        <v>205</v>
      </c>
      <c r="BM148" s="156" t="s">
        <v>255</v>
      </c>
    </row>
    <row r="149" spans="1:65" s="2" customFormat="1" ht="66.75" customHeight="1">
      <c r="A149" s="26"/>
      <c r="B149" s="144"/>
      <c r="C149" s="145" t="s">
        <v>217</v>
      </c>
      <c r="D149" s="145" t="s">
        <v>177</v>
      </c>
      <c r="E149" s="146" t="s">
        <v>852</v>
      </c>
      <c r="F149" s="147" t="s">
        <v>853</v>
      </c>
      <c r="G149" s="148" t="s">
        <v>254</v>
      </c>
      <c r="H149" s="149">
        <v>1</v>
      </c>
      <c r="I149" s="150">
        <v>476.49</v>
      </c>
      <c r="J149" s="150">
        <f t="shared" si="10"/>
        <v>476.49</v>
      </c>
      <c r="K149" s="151"/>
      <c r="L149" s="27"/>
      <c r="M149" s="152" t="s">
        <v>1</v>
      </c>
      <c r="N149" s="153" t="s">
        <v>35</v>
      </c>
      <c r="O149" s="154">
        <v>0</v>
      </c>
      <c r="P149" s="154">
        <f t="shared" si="11"/>
        <v>0</v>
      </c>
      <c r="Q149" s="154">
        <v>6.8000000000000005E-4</v>
      </c>
      <c r="R149" s="154">
        <f t="shared" si="12"/>
        <v>6.8000000000000005E-4</v>
      </c>
      <c r="S149" s="154">
        <v>0</v>
      </c>
      <c r="T149" s="155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205</v>
      </c>
      <c r="AT149" s="156" t="s">
        <v>177</v>
      </c>
      <c r="AU149" s="156" t="s">
        <v>182</v>
      </c>
      <c r="AY149" s="14" t="s">
        <v>175</v>
      </c>
      <c r="BE149" s="157">
        <f t="shared" si="14"/>
        <v>0</v>
      </c>
      <c r="BF149" s="157">
        <f t="shared" si="15"/>
        <v>476.49</v>
      </c>
      <c r="BG149" s="157">
        <f t="shared" si="16"/>
        <v>0</v>
      </c>
      <c r="BH149" s="157">
        <f t="shared" si="17"/>
        <v>0</v>
      </c>
      <c r="BI149" s="157">
        <f t="shared" si="18"/>
        <v>0</v>
      </c>
      <c r="BJ149" s="14" t="s">
        <v>182</v>
      </c>
      <c r="BK149" s="157">
        <f t="shared" si="19"/>
        <v>476.49</v>
      </c>
      <c r="BL149" s="14" t="s">
        <v>205</v>
      </c>
      <c r="BM149" s="156" t="s">
        <v>258</v>
      </c>
    </row>
    <row r="150" spans="1:65" s="2" customFormat="1" ht="33" customHeight="1">
      <c r="A150" s="26"/>
      <c r="B150" s="144"/>
      <c r="C150" s="145" t="s">
        <v>259</v>
      </c>
      <c r="D150" s="145" t="s">
        <v>177</v>
      </c>
      <c r="E150" s="146" t="s">
        <v>854</v>
      </c>
      <c r="F150" s="147" t="s">
        <v>855</v>
      </c>
      <c r="G150" s="148" t="s">
        <v>254</v>
      </c>
      <c r="H150" s="149">
        <v>1</v>
      </c>
      <c r="I150" s="150">
        <v>28.14</v>
      </c>
      <c r="J150" s="150">
        <f t="shared" si="10"/>
        <v>28.14</v>
      </c>
      <c r="K150" s="151"/>
      <c r="L150" s="27"/>
      <c r="M150" s="152" t="s">
        <v>1</v>
      </c>
      <c r="N150" s="153" t="s">
        <v>35</v>
      </c>
      <c r="O150" s="154">
        <v>0</v>
      </c>
      <c r="P150" s="154">
        <f t="shared" si="11"/>
        <v>0</v>
      </c>
      <c r="Q150" s="154">
        <v>5.4000000000000001E-4</v>
      </c>
      <c r="R150" s="154">
        <f t="shared" si="12"/>
        <v>5.4000000000000001E-4</v>
      </c>
      <c r="S150" s="154">
        <v>0</v>
      </c>
      <c r="T150" s="155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205</v>
      </c>
      <c r="AT150" s="156" t="s">
        <v>177</v>
      </c>
      <c r="AU150" s="156" t="s">
        <v>182</v>
      </c>
      <c r="AY150" s="14" t="s">
        <v>175</v>
      </c>
      <c r="BE150" s="157">
        <f t="shared" si="14"/>
        <v>0</v>
      </c>
      <c r="BF150" s="157">
        <f t="shared" si="15"/>
        <v>28.14</v>
      </c>
      <c r="BG150" s="157">
        <f t="shared" si="16"/>
        <v>0</v>
      </c>
      <c r="BH150" s="157">
        <f t="shared" si="17"/>
        <v>0</v>
      </c>
      <c r="BI150" s="157">
        <f t="shared" si="18"/>
        <v>0</v>
      </c>
      <c r="BJ150" s="14" t="s">
        <v>182</v>
      </c>
      <c r="BK150" s="157">
        <f t="shared" si="19"/>
        <v>28.14</v>
      </c>
      <c r="BL150" s="14" t="s">
        <v>205</v>
      </c>
      <c r="BM150" s="156" t="s">
        <v>262</v>
      </c>
    </row>
    <row r="151" spans="1:65" s="2" customFormat="1" ht="44.25" customHeight="1">
      <c r="A151" s="26"/>
      <c r="B151" s="144"/>
      <c r="C151" s="145" t="s">
        <v>220</v>
      </c>
      <c r="D151" s="145" t="s">
        <v>177</v>
      </c>
      <c r="E151" s="146" t="s">
        <v>856</v>
      </c>
      <c r="F151" s="147" t="s">
        <v>857</v>
      </c>
      <c r="G151" s="148" t="s">
        <v>254</v>
      </c>
      <c r="H151" s="149">
        <v>1</v>
      </c>
      <c r="I151" s="150">
        <v>5.99</v>
      </c>
      <c r="J151" s="150">
        <f t="shared" si="10"/>
        <v>5.99</v>
      </c>
      <c r="K151" s="151"/>
      <c r="L151" s="27"/>
      <c r="M151" s="152" t="s">
        <v>1</v>
      </c>
      <c r="N151" s="153" t="s">
        <v>35</v>
      </c>
      <c r="O151" s="154">
        <v>0</v>
      </c>
      <c r="P151" s="154">
        <f t="shared" si="11"/>
        <v>0</v>
      </c>
      <c r="Q151" s="154">
        <v>5.4000000000000001E-4</v>
      </c>
      <c r="R151" s="154">
        <f t="shared" si="12"/>
        <v>5.4000000000000001E-4</v>
      </c>
      <c r="S151" s="154">
        <v>0</v>
      </c>
      <c r="T151" s="155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205</v>
      </c>
      <c r="AT151" s="156" t="s">
        <v>177</v>
      </c>
      <c r="AU151" s="156" t="s">
        <v>182</v>
      </c>
      <c r="AY151" s="14" t="s">
        <v>175</v>
      </c>
      <c r="BE151" s="157">
        <f t="shared" si="14"/>
        <v>0</v>
      </c>
      <c r="BF151" s="157">
        <f t="shared" si="15"/>
        <v>5.99</v>
      </c>
      <c r="BG151" s="157">
        <f t="shared" si="16"/>
        <v>0</v>
      </c>
      <c r="BH151" s="157">
        <f t="shared" si="17"/>
        <v>0</v>
      </c>
      <c r="BI151" s="157">
        <f t="shared" si="18"/>
        <v>0</v>
      </c>
      <c r="BJ151" s="14" t="s">
        <v>182</v>
      </c>
      <c r="BK151" s="157">
        <f t="shared" si="19"/>
        <v>5.99</v>
      </c>
      <c r="BL151" s="14" t="s">
        <v>205</v>
      </c>
      <c r="BM151" s="156" t="s">
        <v>265</v>
      </c>
    </row>
    <row r="152" spans="1:65" s="2" customFormat="1" ht="24.15" customHeight="1">
      <c r="A152" s="26"/>
      <c r="B152" s="144"/>
      <c r="C152" s="145" t="s">
        <v>267</v>
      </c>
      <c r="D152" s="145" t="s">
        <v>177</v>
      </c>
      <c r="E152" s="146" t="s">
        <v>858</v>
      </c>
      <c r="F152" s="147" t="s">
        <v>859</v>
      </c>
      <c r="G152" s="148" t="s">
        <v>254</v>
      </c>
      <c r="H152" s="149">
        <v>2</v>
      </c>
      <c r="I152" s="150">
        <v>122.92</v>
      </c>
      <c r="J152" s="150">
        <f t="shared" si="10"/>
        <v>245.84</v>
      </c>
      <c r="K152" s="151"/>
      <c r="L152" s="27"/>
      <c r="M152" s="152" t="s">
        <v>1</v>
      </c>
      <c r="N152" s="153" t="s">
        <v>35</v>
      </c>
      <c r="O152" s="154">
        <v>0</v>
      </c>
      <c r="P152" s="154">
        <f t="shared" si="11"/>
        <v>0</v>
      </c>
      <c r="Q152" s="154">
        <v>5.4000000000000001E-4</v>
      </c>
      <c r="R152" s="154">
        <f t="shared" si="12"/>
        <v>1.08E-3</v>
      </c>
      <c r="S152" s="154">
        <v>0</v>
      </c>
      <c r="T152" s="155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205</v>
      </c>
      <c r="AT152" s="156" t="s">
        <v>177</v>
      </c>
      <c r="AU152" s="156" t="s">
        <v>182</v>
      </c>
      <c r="AY152" s="14" t="s">
        <v>175</v>
      </c>
      <c r="BE152" s="157">
        <f t="shared" si="14"/>
        <v>0</v>
      </c>
      <c r="BF152" s="157">
        <f t="shared" si="15"/>
        <v>245.84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4" t="s">
        <v>182</v>
      </c>
      <c r="BK152" s="157">
        <f t="shared" si="19"/>
        <v>245.84</v>
      </c>
      <c r="BL152" s="14" t="s">
        <v>205</v>
      </c>
      <c r="BM152" s="156" t="s">
        <v>270</v>
      </c>
    </row>
    <row r="153" spans="1:65" s="2" customFormat="1" ht="33" customHeight="1">
      <c r="A153" s="26"/>
      <c r="B153" s="144"/>
      <c r="C153" s="145" t="s">
        <v>224</v>
      </c>
      <c r="D153" s="145" t="s">
        <v>177</v>
      </c>
      <c r="E153" s="146" t="s">
        <v>860</v>
      </c>
      <c r="F153" s="147" t="s">
        <v>861</v>
      </c>
      <c r="G153" s="148" t="s">
        <v>254</v>
      </c>
      <c r="H153" s="149">
        <v>1</v>
      </c>
      <c r="I153" s="150">
        <v>175</v>
      </c>
      <c r="J153" s="150">
        <f t="shared" si="10"/>
        <v>175</v>
      </c>
      <c r="K153" s="151"/>
      <c r="L153" s="27"/>
      <c r="M153" s="152" t="s">
        <v>1</v>
      </c>
      <c r="N153" s="153" t="s">
        <v>35</v>
      </c>
      <c r="O153" s="154">
        <v>0</v>
      </c>
      <c r="P153" s="154">
        <f t="shared" si="11"/>
        <v>0</v>
      </c>
      <c r="Q153" s="154">
        <v>5.4000000000000001E-4</v>
      </c>
      <c r="R153" s="154">
        <f t="shared" si="12"/>
        <v>5.4000000000000001E-4</v>
      </c>
      <c r="S153" s="154">
        <v>0</v>
      </c>
      <c r="T153" s="155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205</v>
      </c>
      <c r="AT153" s="156" t="s">
        <v>177</v>
      </c>
      <c r="AU153" s="156" t="s">
        <v>182</v>
      </c>
      <c r="AY153" s="14" t="s">
        <v>175</v>
      </c>
      <c r="BE153" s="157">
        <f t="shared" si="14"/>
        <v>0</v>
      </c>
      <c r="BF153" s="157">
        <f t="shared" si="15"/>
        <v>175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4" t="s">
        <v>182</v>
      </c>
      <c r="BK153" s="157">
        <f t="shared" si="19"/>
        <v>175</v>
      </c>
      <c r="BL153" s="14" t="s">
        <v>205</v>
      </c>
      <c r="BM153" s="156" t="s">
        <v>273</v>
      </c>
    </row>
    <row r="154" spans="1:65" s="2" customFormat="1" ht="55.5" customHeight="1">
      <c r="A154" s="26"/>
      <c r="B154" s="144"/>
      <c r="C154" s="145" t="s">
        <v>274</v>
      </c>
      <c r="D154" s="145" t="s">
        <v>177</v>
      </c>
      <c r="E154" s="146" t="s">
        <v>862</v>
      </c>
      <c r="F154" s="147" t="s">
        <v>863</v>
      </c>
      <c r="G154" s="148" t="s">
        <v>254</v>
      </c>
      <c r="H154" s="149">
        <v>1</v>
      </c>
      <c r="I154" s="150">
        <v>129.5</v>
      </c>
      <c r="J154" s="150">
        <f t="shared" si="10"/>
        <v>129.5</v>
      </c>
      <c r="K154" s="151"/>
      <c r="L154" s="27"/>
      <c r="M154" s="152" t="s">
        <v>1</v>
      </c>
      <c r="N154" s="153" t="s">
        <v>35</v>
      </c>
      <c r="O154" s="154">
        <v>0</v>
      </c>
      <c r="P154" s="154">
        <f t="shared" si="11"/>
        <v>0</v>
      </c>
      <c r="Q154" s="154">
        <v>5.4000000000000001E-4</v>
      </c>
      <c r="R154" s="154">
        <f t="shared" si="12"/>
        <v>5.4000000000000001E-4</v>
      </c>
      <c r="S154" s="154">
        <v>0</v>
      </c>
      <c r="T154" s="155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205</v>
      </c>
      <c r="AT154" s="156" t="s">
        <v>177</v>
      </c>
      <c r="AU154" s="156" t="s">
        <v>182</v>
      </c>
      <c r="AY154" s="14" t="s">
        <v>175</v>
      </c>
      <c r="BE154" s="157">
        <f t="shared" si="14"/>
        <v>0</v>
      </c>
      <c r="BF154" s="157">
        <f t="shared" si="15"/>
        <v>129.5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4" t="s">
        <v>182</v>
      </c>
      <c r="BK154" s="157">
        <f t="shared" si="19"/>
        <v>129.5</v>
      </c>
      <c r="BL154" s="14" t="s">
        <v>205</v>
      </c>
      <c r="BM154" s="156" t="s">
        <v>277</v>
      </c>
    </row>
    <row r="155" spans="1:65" s="2" customFormat="1" ht="24.15" customHeight="1">
      <c r="A155" s="26"/>
      <c r="B155" s="144"/>
      <c r="C155" s="145" t="s">
        <v>227</v>
      </c>
      <c r="D155" s="145" t="s">
        <v>177</v>
      </c>
      <c r="E155" s="146" t="s">
        <v>864</v>
      </c>
      <c r="F155" s="147" t="s">
        <v>865</v>
      </c>
      <c r="G155" s="148" t="s">
        <v>254</v>
      </c>
      <c r="H155" s="149">
        <v>3</v>
      </c>
      <c r="I155" s="150">
        <v>29.4</v>
      </c>
      <c r="J155" s="150">
        <f t="shared" si="10"/>
        <v>88.2</v>
      </c>
      <c r="K155" s="151"/>
      <c r="L155" s="27"/>
      <c r="M155" s="152" t="s">
        <v>1</v>
      </c>
      <c r="N155" s="153" t="s">
        <v>35</v>
      </c>
      <c r="O155" s="154">
        <v>0</v>
      </c>
      <c r="P155" s="154">
        <f t="shared" si="11"/>
        <v>0</v>
      </c>
      <c r="Q155" s="154">
        <v>5.4000000000000001E-4</v>
      </c>
      <c r="R155" s="154">
        <f t="shared" si="12"/>
        <v>1.6199999999999999E-3</v>
      </c>
      <c r="S155" s="154">
        <v>0</v>
      </c>
      <c r="T155" s="155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205</v>
      </c>
      <c r="AT155" s="156" t="s">
        <v>177</v>
      </c>
      <c r="AU155" s="156" t="s">
        <v>182</v>
      </c>
      <c r="AY155" s="14" t="s">
        <v>175</v>
      </c>
      <c r="BE155" s="157">
        <f t="shared" si="14"/>
        <v>0</v>
      </c>
      <c r="BF155" s="157">
        <f t="shared" si="15"/>
        <v>88.2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4" t="s">
        <v>182</v>
      </c>
      <c r="BK155" s="157">
        <f t="shared" si="19"/>
        <v>88.2</v>
      </c>
      <c r="BL155" s="14" t="s">
        <v>205</v>
      </c>
      <c r="BM155" s="156" t="s">
        <v>280</v>
      </c>
    </row>
    <row r="156" spans="1:65" s="2" customFormat="1" ht="33" customHeight="1">
      <c r="A156" s="26"/>
      <c r="B156" s="144"/>
      <c r="C156" s="145" t="s">
        <v>281</v>
      </c>
      <c r="D156" s="145" t="s">
        <v>177</v>
      </c>
      <c r="E156" s="146" t="s">
        <v>866</v>
      </c>
      <c r="F156" s="147" t="s">
        <v>867</v>
      </c>
      <c r="G156" s="148" t="s">
        <v>254</v>
      </c>
      <c r="H156" s="149">
        <v>1</v>
      </c>
      <c r="I156" s="150">
        <v>112</v>
      </c>
      <c r="J156" s="150">
        <f t="shared" si="10"/>
        <v>112</v>
      </c>
      <c r="K156" s="151"/>
      <c r="L156" s="27"/>
      <c r="M156" s="152" t="s">
        <v>1</v>
      </c>
      <c r="N156" s="153" t="s">
        <v>35</v>
      </c>
      <c r="O156" s="154">
        <v>0</v>
      </c>
      <c r="P156" s="154">
        <f t="shared" si="11"/>
        <v>0</v>
      </c>
      <c r="Q156" s="154">
        <v>5.4000000000000001E-4</v>
      </c>
      <c r="R156" s="154">
        <f t="shared" si="12"/>
        <v>5.4000000000000001E-4</v>
      </c>
      <c r="S156" s="154">
        <v>0</v>
      </c>
      <c r="T156" s="155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205</v>
      </c>
      <c r="AT156" s="156" t="s">
        <v>177</v>
      </c>
      <c r="AU156" s="156" t="s">
        <v>182</v>
      </c>
      <c r="AY156" s="14" t="s">
        <v>175</v>
      </c>
      <c r="BE156" s="157">
        <f t="shared" si="14"/>
        <v>0</v>
      </c>
      <c r="BF156" s="157">
        <f t="shared" si="15"/>
        <v>112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4" t="s">
        <v>182</v>
      </c>
      <c r="BK156" s="157">
        <f t="shared" si="19"/>
        <v>112</v>
      </c>
      <c r="BL156" s="14" t="s">
        <v>205</v>
      </c>
      <c r="BM156" s="156" t="s">
        <v>284</v>
      </c>
    </row>
    <row r="157" spans="1:65" s="2" customFormat="1" ht="16.5" customHeight="1">
      <c r="A157" s="26"/>
      <c r="B157" s="144"/>
      <c r="C157" s="145" t="s">
        <v>232</v>
      </c>
      <c r="D157" s="145" t="s">
        <v>177</v>
      </c>
      <c r="E157" s="146" t="s">
        <v>868</v>
      </c>
      <c r="F157" s="147" t="s">
        <v>869</v>
      </c>
      <c r="G157" s="148" t="s">
        <v>254</v>
      </c>
      <c r="H157" s="149">
        <v>144</v>
      </c>
      <c r="I157" s="150">
        <v>1.72</v>
      </c>
      <c r="J157" s="150">
        <f t="shared" si="10"/>
        <v>247.68</v>
      </c>
      <c r="K157" s="151"/>
      <c r="L157" s="27"/>
      <c r="M157" s="152" t="s">
        <v>1</v>
      </c>
      <c r="N157" s="153" t="s">
        <v>35</v>
      </c>
      <c r="O157" s="154">
        <v>0</v>
      </c>
      <c r="P157" s="154">
        <f t="shared" si="11"/>
        <v>0</v>
      </c>
      <c r="Q157" s="154">
        <v>5.4000000000000001E-4</v>
      </c>
      <c r="R157" s="154">
        <f t="shared" si="12"/>
        <v>7.7759999999999996E-2</v>
      </c>
      <c r="S157" s="154">
        <v>0</v>
      </c>
      <c r="T157" s="155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205</v>
      </c>
      <c r="AT157" s="156" t="s">
        <v>177</v>
      </c>
      <c r="AU157" s="156" t="s">
        <v>182</v>
      </c>
      <c r="AY157" s="14" t="s">
        <v>175</v>
      </c>
      <c r="BE157" s="157">
        <f t="shared" si="14"/>
        <v>0</v>
      </c>
      <c r="BF157" s="157">
        <f t="shared" si="15"/>
        <v>247.68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4" t="s">
        <v>182</v>
      </c>
      <c r="BK157" s="157">
        <f t="shared" si="19"/>
        <v>247.68</v>
      </c>
      <c r="BL157" s="14" t="s">
        <v>205</v>
      </c>
      <c r="BM157" s="156" t="s">
        <v>288</v>
      </c>
    </row>
    <row r="158" spans="1:65" s="2" customFormat="1" ht="21.75" customHeight="1">
      <c r="A158" s="26"/>
      <c r="B158" s="144"/>
      <c r="C158" s="145" t="s">
        <v>290</v>
      </c>
      <c r="D158" s="145" t="s">
        <v>177</v>
      </c>
      <c r="E158" s="146" t="s">
        <v>870</v>
      </c>
      <c r="F158" s="147" t="s">
        <v>871</v>
      </c>
      <c r="G158" s="148" t="s">
        <v>209</v>
      </c>
      <c r="H158" s="149">
        <v>0.65900000000000003</v>
      </c>
      <c r="I158" s="150">
        <v>45.99</v>
      </c>
      <c r="J158" s="150">
        <f t="shared" si="10"/>
        <v>30.31</v>
      </c>
      <c r="K158" s="151"/>
      <c r="L158" s="27"/>
      <c r="M158" s="152" t="s">
        <v>1</v>
      </c>
      <c r="N158" s="153" t="s">
        <v>35</v>
      </c>
      <c r="O158" s="154">
        <v>3.8410000000000002</v>
      </c>
      <c r="P158" s="154">
        <f t="shared" si="11"/>
        <v>2.5312190000000001</v>
      </c>
      <c r="Q158" s="154">
        <v>0</v>
      </c>
      <c r="R158" s="154">
        <f t="shared" si="12"/>
        <v>0</v>
      </c>
      <c r="S158" s="154">
        <v>0</v>
      </c>
      <c r="T158" s="15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205</v>
      </c>
      <c r="AT158" s="156" t="s">
        <v>177</v>
      </c>
      <c r="AU158" s="156" t="s">
        <v>182</v>
      </c>
      <c r="AY158" s="14" t="s">
        <v>175</v>
      </c>
      <c r="BE158" s="157">
        <f t="shared" si="14"/>
        <v>0</v>
      </c>
      <c r="BF158" s="157">
        <f t="shared" si="15"/>
        <v>30.31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4" t="s">
        <v>182</v>
      </c>
      <c r="BK158" s="157">
        <f t="shared" si="19"/>
        <v>30.31</v>
      </c>
      <c r="BL158" s="14" t="s">
        <v>205</v>
      </c>
      <c r="BM158" s="156" t="s">
        <v>293</v>
      </c>
    </row>
    <row r="159" spans="1:65" s="12" customFormat="1" ht="22.8" customHeight="1">
      <c r="B159" s="132"/>
      <c r="D159" s="133" t="s">
        <v>68</v>
      </c>
      <c r="E159" s="142" t="s">
        <v>872</v>
      </c>
      <c r="F159" s="142" t="s">
        <v>873</v>
      </c>
      <c r="J159" s="143">
        <f>BK159</f>
        <v>597.45999999999992</v>
      </c>
      <c r="L159" s="132"/>
      <c r="M159" s="136"/>
      <c r="N159" s="137"/>
      <c r="O159" s="137"/>
      <c r="P159" s="138">
        <f>SUM(P160:P165)</f>
        <v>32.216160479999992</v>
      </c>
      <c r="Q159" s="137"/>
      <c r="R159" s="138">
        <f>SUM(R160:R165)</f>
        <v>6.8752279999999999E-2</v>
      </c>
      <c r="S159" s="137"/>
      <c r="T159" s="139">
        <f>SUM(T160:T165)</f>
        <v>0</v>
      </c>
      <c r="AR159" s="133" t="s">
        <v>182</v>
      </c>
      <c r="AT159" s="140" t="s">
        <v>68</v>
      </c>
      <c r="AU159" s="140" t="s">
        <v>77</v>
      </c>
      <c r="AY159" s="133" t="s">
        <v>175</v>
      </c>
      <c r="BK159" s="141">
        <f>SUM(BK160:BK165)</f>
        <v>597.45999999999992</v>
      </c>
    </row>
    <row r="160" spans="1:65" s="2" customFormat="1" ht="16.5" customHeight="1">
      <c r="A160" s="26"/>
      <c r="B160" s="144"/>
      <c r="C160" s="145" t="s">
        <v>235</v>
      </c>
      <c r="D160" s="145" t="s">
        <v>177</v>
      </c>
      <c r="E160" s="146" t="s">
        <v>874</v>
      </c>
      <c r="F160" s="147" t="s">
        <v>875</v>
      </c>
      <c r="G160" s="148" t="s">
        <v>254</v>
      </c>
      <c r="H160" s="149">
        <v>1</v>
      </c>
      <c r="I160" s="150">
        <v>24.75</v>
      </c>
      <c r="J160" s="150">
        <f t="shared" ref="J160:J165" si="20">ROUND(I160*H160,2)</f>
        <v>24.75</v>
      </c>
      <c r="K160" s="151"/>
      <c r="L160" s="27"/>
      <c r="M160" s="152" t="s">
        <v>1</v>
      </c>
      <c r="N160" s="153" t="s">
        <v>35</v>
      </c>
      <c r="O160" s="154">
        <v>1.82124</v>
      </c>
      <c r="P160" s="154">
        <f t="shared" ref="P160:P165" si="21">O160*H160</f>
        <v>1.82124</v>
      </c>
      <c r="Q160" s="154">
        <v>3.4099999999999999E-4</v>
      </c>
      <c r="R160" s="154">
        <f t="shared" ref="R160:R165" si="22">Q160*H160</f>
        <v>3.4099999999999999E-4</v>
      </c>
      <c r="S160" s="154">
        <v>0</v>
      </c>
      <c r="T160" s="155">
        <f t="shared" ref="T160:T165" si="23"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205</v>
      </c>
      <c r="AT160" s="156" t="s">
        <v>177</v>
      </c>
      <c r="AU160" s="156" t="s">
        <v>182</v>
      </c>
      <c r="AY160" s="14" t="s">
        <v>175</v>
      </c>
      <c r="BE160" s="157">
        <f t="shared" ref="BE160:BE165" si="24">IF(N160="základná",J160,0)</f>
        <v>0</v>
      </c>
      <c r="BF160" s="157">
        <f t="shared" ref="BF160:BF165" si="25">IF(N160="znížená",J160,0)</f>
        <v>24.75</v>
      </c>
      <c r="BG160" s="157">
        <f t="shared" ref="BG160:BG165" si="26">IF(N160="zákl. prenesená",J160,0)</f>
        <v>0</v>
      </c>
      <c r="BH160" s="157">
        <f t="shared" ref="BH160:BH165" si="27">IF(N160="zníž. prenesená",J160,0)</f>
        <v>0</v>
      </c>
      <c r="BI160" s="157">
        <f t="shared" ref="BI160:BI165" si="28">IF(N160="nulová",J160,0)</f>
        <v>0</v>
      </c>
      <c r="BJ160" s="14" t="s">
        <v>182</v>
      </c>
      <c r="BK160" s="157">
        <f t="shared" ref="BK160:BK165" si="29">ROUND(I160*H160,2)</f>
        <v>24.75</v>
      </c>
      <c r="BL160" s="14" t="s">
        <v>205</v>
      </c>
      <c r="BM160" s="156" t="s">
        <v>296</v>
      </c>
    </row>
    <row r="161" spans="1:65" s="2" customFormat="1" ht="24.15" customHeight="1">
      <c r="A161" s="26"/>
      <c r="B161" s="144"/>
      <c r="C161" s="158" t="s">
        <v>297</v>
      </c>
      <c r="D161" s="158" t="s">
        <v>285</v>
      </c>
      <c r="E161" s="159" t="s">
        <v>876</v>
      </c>
      <c r="F161" s="160" t="s">
        <v>877</v>
      </c>
      <c r="G161" s="161" t="s">
        <v>254</v>
      </c>
      <c r="H161" s="162">
        <v>1</v>
      </c>
      <c r="I161" s="163">
        <v>101.92</v>
      </c>
      <c r="J161" s="163">
        <f t="shared" si="20"/>
        <v>101.92</v>
      </c>
      <c r="K161" s="164"/>
      <c r="L161" s="165"/>
      <c r="M161" s="166" t="s">
        <v>1</v>
      </c>
      <c r="N161" s="167" t="s">
        <v>35</v>
      </c>
      <c r="O161" s="154">
        <v>0</v>
      </c>
      <c r="P161" s="154">
        <f t="shared" si="21"/>
        <v>0</v>
      </c>
      <c r="Q161" s="154">
        <v>1.7999999999999999E-2</v>
      </c>
      <c r="R161" s="154">
        <f t="shared" si="22"/>
        <v>1.7999999999999999E-2</v>
      </c>
      <c r="S161" s="154">
        <v>0</v>
      </c>
      <c r="T161" s="155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235</v>
      </c>
      <c r="AT161" s="156" t="s">
        <v>285</v>
      </c>
      <c r="AU161" s="156" t="s">
        <v>182</v>
      </c>
      <c r="AY161" s="14" t="s">
        <v>175</v>
      </c>
      <c r="BE161" s="157">
        <f t="shared" si="24"/>
        <v>0</v>
      </c>
      <c r="BF161" s="157">
        <f t="shared" si="25"/>
        <v>101.92</v>
      </c>
      <c r="BG161" s="157">
        <f t="shared" si="26"/>
        <v>0</v>
      </c>
      <c r="BH161" s="157">
        <f t="shared" si="27"/>
        <v>0</v>
      </c>
      <c r="BI161" s="157">
        <f t="shared" si="28"/>
        <v>0</v>
      </c>
      <c r="BJ161" s="14" t="s">
        <v>182</v>
      </c>
      <c r="BK161" s="157">
        <f t="shared" si="29"/>
        <v>101.92</v>
      </c>
      <c r="BL161" s="14" t="s">
        <v>205</v>
      </c>
      <c r="BM161" s="156" t="s">
        <v>300</v>
      </c>
    </row>
    <row r="162" spans="1:65" s="2" customFormat="1" ht="24.15" customHeight="1">
      <c r="A162" s="26"/>
      <c r="B162" s="144"/>
      <c r="C162" s="145" t="s">
        <v>239</v>
      </c>
      <c r="D162" s="145" t="s">
        <v>177</v>
      </c>
      <c r="E162" s="146" t="s">
        <v>878</v>
      </c>
      <c r="F162" s="147" t="s">
        <v>879</v>
      </c>
      <c r="G162" s="148" t="s">
        <v>314</v>
      </c>
      <c r="H162" s="149">
        <v>86.915999999999997</v>
      </c>
      <c r="I162" s="150">
        <v>3.95</v>
      </c>
      <c r="J162" s="150">
        <f t="shared" si="20"/>
        <v>343.32</v>
      </c>
      <c r="K162" s="151"/>
      <c r="L162" s="27"/>
      <c r="M162" s="152" t="s">
        <v>1</v>
      </c>
      <c r="N162" s="153" t="s">
        <v>35</v>
      </c>
      <c r="O162" s="154">
        <v>0.31002999999999997</v>
      </c>
      <c r="P162" s="154">
        <f t="shared" si="21"/>
        <v>26.946567479999995</v>
      </c>
      <c r="Q162" s="154">
        <v>0</v>
      </c>
      <c r="R162" s="154">
        <f t="shared" si="22"/>
        <v>0</v>
      </c>
      <c r="S162" s="154">
        <v>0</v>
      </c>
      <c r="T162" s="155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205</v>
      </c>
      <c r="AT162" s="156" t="s">
        <v>177</v>
      </c>
      <c r="AU162" s="156" t="s">
        <v>182</v>
      </c>
      <c r="AY162" s="14" t="s">
        <v>175</v>
      </c>
      <c r="BE162" s="157">
        <f t="shared" si="24"/>
        <v>0</v>
      </c>
      <c r="BF162" s="157">
        <f t="shared" si="25"/>
        <v>343.32</v>
      </c>
      <c r="BG162" s="157">
        <f t="shared" si="26"/>
        <v>0</v>
      </c>
      <c r="BH162" s="157">
        <f t="shared" si="27"/>
        <v>0</v>
      </c>
      <c r="BI162" s="157">
        <f t="shared" si="28"/>
        <v>0</v>
      </c>
      <c r="BJ162" s="14" t="s">
        <v>182</v>
      </c>
      <c r="BK162" s="157">
        <f t="shared" si="29"/>
        <v>343.32</v>
      </c>
      <c r="BL162" s="14" t="s">
        <v>205</v>
      </c>
      <c r="BM162" s="156" t="s">
        <v>303</v>
      </c>
    </row>
    <row r="163" spans="1:65" s="2" customFormat="1" ht="44.25" customHeight="1">
      <c r="A163" s="26"/>
      <c r="B163" s="144"/>
      <c r="C163" s="158" t="s">
        <v>304</v>
      </c>
      <c r="D163" s="158" t="s">
        <v>285</v>
      </c>
      <c r="E163" s="159" t="s">
        <v>880</v>
      </c>
      <c r="F163" s="160" t="s">
        <v>881</v>
      </c>
      <c r="G163" s="161" t="s">
        <v>314</v>
      </c>
      <c r="H163" s="162">
        <v>86.915999999999997</v>
      </c>
      <c r="I163" s="163">
        <v>1.03</v>
      </c>
      <c r="J163" s="163">
        <f t="shared" si="20"/>
        <v>89.52</v>
      </c>
      <c r="K163" s="164"/>
      <c r="L163" s="165"/>
      <c r="M163" s="166" t="s">
        <v>1</v>
      </c>
      <c r="N163" s="167" t="s">
        <v>35</v>
      </c>
      <c r="O163" s="154">
        <v>0</v>
      </c>
      <c r="P163" s="154">
        <f t="shared" si="21"/>
        <v>0</v>
      </c>
      <c r="Q163" s="154">
        <v>5.8E-4</v>
      </c>
      <c r="R163" s="154">
        <f t="shared" si="22"/>
        <v>5.0411279999999996E-2</v>
      </c>
      <c r="S163" s="154">
        <v>0</v>
      </c>
      <c r="T163" s="155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235</v>
      </c>
      <c r="AT163" s="156" t="s">
        <v>285</v>
      </c>
      <c r="AU163" s="156" t="s">
        <v>182</v>
      </c>
      <c r="AY163" s="14" t="s">
        <v>175</v>
      </c>
      <c r="BE163" s="157">
        <f t="shared" si="24"/>
        <v>0</v>
      </c>
      <c r="BF163" s="157">
        <f t="shared" si="25"/>
        <v>89.52</v>
      </c>
      <c r="BG163" s="157">
        <f t="shared" si="26"/>
        <v>0</v>
      </c>
      <c r="BH163" s="157">
        <f t="shared" si="27"/>
        <v>0</v>
      </c>
      <c r="BI163" s="157">
        <f t="shared" si="28"/>
        <v>0</v>
      </c>
      <c r="BJ163" s="14" t="s">
        <v>182</v>
      </c>
      <c r="BK163" s="157">
        <f t="shared" si="29"/>
        <v>89.52</v>
      </c>
      <c r="BL163" s="14" t="s">
        <v>205</v>
      </c>
      <c r="BM163" s="156" t="s">
        <v>307</v>
      </c>
    </row>
    <row r="164" spans="1:65" s="2" customFormat="1" ht="21.75" customHeight="1">
      <c r="A164" s="26"/>
      <c r="B164" s="144"/>
      <c r="C164" s="145" t="s">
        <v>242</v>
      </c>
      <c r="D164" s="145" t="s">
        <v>177</v>
      </c>
      <c r="E164" s="146" t="s">
        <v>882</v>
      </c>
      <c r="F164" s="147" t="s">
        <v>883</v>
      </c>
      <c r="G164" s="148" t="s">
        <v>314</v>
      </c>
      <c r="H164" s="149">
        <v>86.915999999999997</v>
      </c>
      <c r="I164" s="150">
        <v>0.41</v>
      </c>
      <c r="J164" s="150">
        <f t="shared" si="20"/>
        <v>35.64</v>
      </c>
      <c r="K164" s="151"/>
      <c r="L164" s="27"/>
      <c r="M164" s="152" t="s">
        <v>1</v>
      </c>
      <c r="N164" s="153" t="s">
        <v>35</v>
      </c>
      <c r="O164" s="154">
        <v>3.6999999999999998E-2</v>
      </c>
      <c r="P164" s="154">
        <f t="shared" si="21"/>
        <v>3.2158919999999998</v>
      </c>
      <c r="Q164" s="154">
        <v>0</v>
      </c>
      <c r="R164" s="154">
        <f t="shared" si="22"/>
        <v>0</v>
      </c>
      <c r="S164" s="154">
        <v>0</v>
      </c>
      <c r="T164" s="155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205</v>
      </c>
      <c r="AT164" s="156" t="s">
        <v>177</v>
      </c>
      <c r="AU164" s="156" t="s">
        <v>182</v>
      </c>
      <c r="AY164" s="14" t="s">
        <v>175</v>
      </c>
      <c r="BE164" s="157">
        <f t="shared" si="24"/>
        <v>0</v>
      </c>
      <c r="BF164" s="157">
        <f t="shared" si="25"/>
        <v>35.64</v>
      </c>
      <c r="BG164" s="157">
        <f t="shared" si="26"/>
        <v>0</v>
      </c>
      <c r="BH164" s="157">
        <f t="shared" si="27"/>
        <v>0</v>
      </c>
      <c r="BI164" s="157">
        <f t="shared" si="28"/>
        <v>0</v>
      </c>
      <c r="BJ164" s="14" t="s">
        <v>182</v>
      </c>
      <c r="BK164" s="157">
        <f t="shared" si="29"/>
        <v>35.64</v>
      </c>
      <c r="BL164" s="14" t="s">
        <v>205</v>
      </c>
      <c r="BM164" s="156" t="s">
        <v>310</v>
      </c>
    </row>
    <row r="165" spans="1:65" s="2" customFormat="1" ht="24.15" customHeight="1">
      <c r="A165" s="26"/>
      <c r="B165" s="144"/>
      <c r="C165" s="145" t="s">
        <v>311</v>
      </c>
      <c r="D165" s="145" t="s">
        <v>177</v>
      </c>
      <c r="E165" s="146" t="s">
        <v>884</v>
      </c>
      <c r="F165" s="147" t="s">
        <v>885</v>
      </c>
      <c r="G165" s="148" t="s">
        <v>209</v>
      </c>
      <c r="H165" s="149">
        <v>6.9000000000000006E-2</v>
      </c>
      <c r="I165" s="150">
        <v>33.47</v>
      </c>
      <c r="J165" s="150">
        <f t="shared" si="20"/>
        <v>2.31</v>
      </c>
      <c r="K165" s="151"/>
      <c r="L165" s="27"/>
      <c r="M165" s="152" t="s">
        <v>1</v>
      </c>
      <c r="N165" s="153" t="s">
        <v>35</v>
      </c>
      <c r="O165" s="154">
        <v>3.3690000000000002</v>
      </c>
      <c r="P165" s="154">
        <f t="shared" si="21"/>
        <v>0.23246100000000003</v>
      </c>
      <c r="Q165" s="154">
        <v>0</v>
      </c>
      <c r="R165" s="154">
        <f t="shared" si="22"/>
        <v>0</v>
      </c>
      <c r="S165" s="154">
        <v>0</v>
      </c>
      <c r="T165" s="155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205</v>
      </c>
      <c r="AT165" s="156" t="s">
        <v>177</v>
      </c>
      <c r="AU165" s="156" t="s">
        <v>182</v>
      </c>
      <c r="AY165" s="14" t="s">
        <v>175</v>
      </c>
      <c r="BE165" s="157">
        <f t="shared" si="24"/>
        <v>0</v>
      </c>
      <c r="BF165" s="157">
        <f t="shared" si="25"/>
        <v>2.31</v>
      </c>
      <c r="BG165" s="157">
        <f t="shared" si="26"/>
        <v>0</v>
      </c>
      <c r="BH165" s="157">
        <f t="shared" si="27"/>
        <v>0</v>
      </c>
      <c r="BI165" s="157">
        <f t="shared" si="28"/>
        <v>0</v>
      </c>
      <c r="BJ165" s="14" t="s">
        <v>182</v>
      </c>
      <c r="BK165" s="157">
        <f t="shared" si="29"/>
        <v>2.31</v>
      </c>
      <c r="BL165" s="14" t="s">
        <v>205</v>
      </c>
      <c r="BM165" s="156" t="s">
        <v>315</v>
      </c>
    </row>
    <row r="166" spans="1:65" s="12" customFormat="1" ht="22.8" customHeight="1">
      <c r="B166" s="132"/>
      <c r="D166" s="133" t="s">
        <v>68</v>
      </c>
      <c r="E166" s="142" t="s">
        <v>886</v>
      </c>
      <c r="F166" s="142" t="s">
        <v>887</v>
      </c>
      <c r="J166" s="143">
        <f>BK166</f>
        <v>469.34000000000009</v>
      </c>
      <c r="L166" s="132"/>
      <c r="M166" s="136"/>
      <c r="N166" s="137"/>
      <c r="O166" s="137"/>
      <c r="P166" s="138">
        <f>SUM(P167:P177)</f>
        <v>0</v>
      </c>
      <c r="Q166" s="137"/>
      <c r="R166" s="138">
        <f>SUM(R167:R177)</f>
        <v>2.2499999999999999E-2</v>
      </c>
      <c r="S166" s="137"/>
      <c r="T166" s="139">
        <f>SUM(T167:T177)</f>
        <v>0</v>
      </c>
      <c r="AR166" s="133" t="s">
        <v>182</v>
      </c>
      <c r="AT166" s="140" t="s">
        <v>68</v>
      </c>
      <c r="AU166" s="140" t="s">
        <v>77</v>
      </c>
      <c r="AY166" s="133" t="s">
        <v>175</v>
      </c>
      <c r="BK166" s="141">
        <f>SUM(BK167:BK177)</f>
        <v>469.34000000000009</v>
      </c>
    </row>
    <row r="167" spans="1:65" s="2" customFormat="1" ht="16.5" customHeight="1">
      <c r="A167" s="26"/>
      <c r="B167" s="144"/>
      <c r="C167" s="145" t="s">
        <v>247</v>
      </c>
      <c r="D167" s="145" t="s">
        <v>177</v>
      </c>
      <c r="E167" s="146" t="s">
        <v>888</v>
      </c>
      <c r="F167" s="147" t="s">
        <v>889</v>
      </c>
      <c r="G167" s="148" t="s">
        <v>254</v>
      </c>
      <c r="H167" s="149">
        <v>5</v>
      </c>
      <c r="I167" s="150">
        <v>4.0999999999999996</v>
      </c>
      <c r="J167" s="150">
        <f t="shared" ref="J167:J177" si="30">ROUND(I167*H167,2)</f>
        <v>20.5</v>
      </c>
      <c r="K167" s="151"/>
      <c r="L167" s="27"/>
      <c r="M167" s="152" t="s">
        <v>1</v>
      </c>
      <c r="N167" s="153" t="s">
        <v>35</v>
      </c>
      <c r="O167" s="154">
        <v>0</v>
      </c>
      <c r="P167" s="154">
        <f t="shared" ref="P167:P177" si="31">O167*H167</f>
        <v>0</v>
      </c>
      <c r="Q167" s="154">
        <v>0</v>
      </c>
      <c r="R167" s="154">
        <f t="shared" ref="R167:R177" si="32">Q167*H167</f>
        <v>0</v>
      </c>
      <c r="S167" s="154">
        <v>0</v>
      </c>
      <c r="T167" s="155">
        <f t="shared" ref="T167:T177" si="33"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205</v>
      </c>
      <c r="AT167" s="156" t="s">
        <v>177</v>
      </c>
      <c r="AU167" s="156" t="s">
        <v>182</v>
      </c>
      <c r="AY167" s="14" t="s">
        <v>175</v>
      </c>
      <c r="BE167" s="157">
        <f t="shared" ref="BE167:BE177" si="34">IF(N167="základná",J167,0)</f>
        <v>0</v>
      </c>
      <c r="BF167" s="157">
        <f t="shared" ref="BF167:BF177" si="35">IF(N167="znížená",J167,0)</f>
        <v>20.5</v>
      </c>
      <c r="BG167" s="157">
        <f t="shared" ref="BG167:BG177" si="36">IF(N167="zákl. prenesená",J167,0)</f>
        <v>0</v>
      </c>
      <c r="BH167" s="157">
        <f t="shared" ref="BH167:BH177" si="37">IF(N167="zníž. prenesená",J167,0)</f>
        <v>0</v>
      </c>
      <c r="BI167" s="157">
        <f t="shared" ref="BI167:BI177" si="38">IF(N167="nulová",J167,0)</f>
        <v>0</v>
      </c>
      <c r="BJ167" s="14" t="s">
        <v>182</v>
      </c>
      <c r="BK167" s="157">
        <f t="shared" ref="BK167:BK177" si="39">ROUND(I167*H167,2)</f>
        <v>20.5</v>
      </c>
      <c r="BL167" s="14" t="s">
        <v>205</v>
      </c>
      <c r="BM167" s="156" t="s">
        <v>318</v>
      </c>
    </row>
    <row r="168" spans="1:65" s="2" customFormat="1" ht="16.5" customHeight="1">
      <c r="A168" s="26"/>
      <c r="B168" s="144"/>
      <c r="C168" s="145" t="s">
        <v>319</v>
      </c>
      <c r="D168" s="145" t="s">
        <v>177</v>
      </c>
      <c r="E168" s="146" t="s">
        <v>890</v>
      </c>
      <c r="F168" s="147" t="s">
        <v>891</v>
      </c>
      <c r="G168" s="148" t="s">
        <v>254</v>
      </c>
      <c r="H168" s="149">
        <v>5</v>
      </c>
      <c r="I168" s="150">
        <v>5.25</v>
      </c>
      <c r="J168" s="150">
        <f t="shared" si="30"/>
        <v>26.25</v>
      </c>
      <c r="K168" s="151"/>
      <c r="L168" s="27"/>
      <c r="M168" s="152" t="s">
        <v>1</v>
      </c>
      <c r="N168" s="153" t="s">
        <v>35</v>
      </c>
      <c r="O168" s="154">
        <v>0</v>
      </c>
      <c r="P168" s="154">
        <f t="shared" si="31"/>
        <v>0</v>
      </c>
      <c r="Q168" s="154">
        <v>0</v>
      </c>
      <c r="R168" s="154">
        <f t="shared" si="32"/>
        <v>0</v>
      </c>
      <c r="S168" s="154">
        <v>0</v>
      </c>
      <c r="T168" s="155">
        <f t="shared" si="3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205</v>
      </c>
      <c r="AT168" s="156" t="s">
        <v>177</v>
      </c>
      <c r="AU168" s="156" t="s">
        <v>182</v>
      </c>
      <c r="AY168" s="14" t="s">
        <v>175</v>
      </c>
      <c r="BE168" s="157">
        <f t="shared" si="34"/>
        <v>0</v>
      </c>
      <c r="BF168" s="157">
        <f t="shared" si="35"/>
        <v>26.25</v>
      </c>
      <c r="BG168" s="157">
        <f t="shared" si="36"/>
        <v>0</v>
      </c>
      <c r="BH168" s="157">
        <f t="shared" si="37"/>
        <v>0</v>
      </c>
      <c r="BI168" s="157">
        <f t="shared" si="38"/>
        <v>0</v>
      </c>
      <c r="BJ168" s="14" t="s">
        <v>182</v>
      </c>
      <c r="BK168" s="157">
        <f t="shared" si="39"/>
        <v>26.25</v>
      </c>
      <c r="BL168" s="14" t="s">
        <v>205</v>
      </c>
      <c r="BM168" s="156" t="s">
        <v>322</v>
      </c>
    </row>
    <row r="169" spans="1:65" s="2" customFormat="1" ht="16.5" customHeight="1">
      <c r="A169" s="26"/>
      <c r="B169" s="144"/>
      <c r="C169" s="145" t="s">
        <v>250</v>
      </c>
      <c r="D169" s="145" t="s">
        <v>177</v>
      </c>
      <c r="E169" s="146" t="s">
        <v>892</v>
      </c>
      <c r="F169" s="147" t="s">
        <v>893</v>
      </c>
      <c r="G169" s="148" t="s">
        <v>254</v>
      </c>
      <c r="H169" s="149">
        <v>10</v>
      </c>
      <c r="I169" s="150">
        <v>6.76</v>
      </c>
      <c r="J169" s="150">
        <f t="shared" si="30"/>
        <v>67.599999999999994</v>
      </c>
      <c r="K169" s="151"/>
      <c r="L169" s="27"/>
      <c r="M169" s="152" t="s">
        <v>1</v>
      </c>
      <c r="N169" s="153" t="s">
        <v>35</v>
      </c>
      <c r="O169" s="154">
        <v>0</v>
      </c>
      <c r="P169" s="154">
        <f t="shared" si="31"/>
        <v>0</v>
      </c>
      <c r="Q169" s="154">
        <v>0</v>
      </c>
      <c r="R169" s="154">
        <f t="shared" si="32"/>
        <v>0</v>
      </c>
      <c r="S169" s="154">
        <v>0</v>
      </c>
      <c r="T169" s="155">
        <f t="shared" si="3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205</v>
      </c>
      <c r="AT169" s="156" t="s">
        <v>177</v>
      </c>
      <c r="AU169" s="156" t="s">
        <v>182</v>
      </c>
      <c r="AY169" s="14" t="s">
        <v>175</v>
      </c>
      <c r="BE169" s="157">
        <f t="shared" si="34"/>
        <v>0</v>
      </c>
      <c r="BF169" s="157">
        <f t="shared" si="35"/>
        <v>67.599999999999994</v>
      </c>
      <c r="BG169" s="157">
        <f t="shared" si="36"/>
        <v>0</v>
      </c>
      <c r="BH169" s="157">
        <f t="shared" si="37"/>
        <v>0</v>
      </c>
      <c r="BI169" s="157">
        <f t="shared" si="38"/>
        <v>0</v>
      </c>
      <c r="BJ169" s="14" t="s">
        <v>182</v>
      </c>
      <c r="BK169" s="157">
        <f t="shared" si="39"/>
        <v>67.599999999999994</v>
      </c>
      <c r="BL169" s="14" t="s">
        <v>205</v>
      </c>
      <c r="BM169" s="156" t="s">
        <v>325</v>
      </c>
    </row>
    <row r="170" spans="1:65" s="2" customFormat="1" ht="16.5" customHeight="1">
      <c r="A170" s="26"/>
      <c r="B170" s="144"/>
      <c r="C170" s="158" t="s">
        <v>326</v>
      </c>
      <c r="D170" s="158" t="s">
        <v>285</v>
      </c>
      <c r="E170" s="159" t="s">
        <v>894</v>
      </c>
      <c r="F170" s="160" t="s">
        <v>895</v>
      </c>
      <c r="G170" s="161" t="s">
        <v>254</v>
      </c>
      <c r="H170" s="162">
        <v>5</v>
      </c>
      <c r="I170" s="163">
        <v>27.02</v>
      </c>
      <c r="J170" s="163">
        <f t="shared" si="30"/>
        <v>135.1</v>
      </c>
      <c r="K170" s="164"/>
      <c r="L170" s="165"/>
      <c r="M170" s="166" t="s">
        <v>1</v>
      </c>
      <c r="N170" s="167" t="s">
        <v>35</v>
      </c>
      <c r="O170" s="154">
        <v>0</v>
      </c>
      <c r="P170" s="154">
        <f t="shared" si="31"/>
        <v>0</v>
      </c>
      <c r="Q170" s="154">
        <v>7.5000000000000002E-4</v>
      </c>
      <c r="R170" s="154">
        <f t="shared" si="32"/>
        <v>3.7499999999999999E-3</v>
      </c>
      <c r="S170" s="154">
        <v>0</v>
      </c>
      <c r="T170" s="155">
        <f t="shared" si="3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235</v>
      </c>
      <c r="AT170" s="156" t="s">
        <v>285</v>
      </c>
      <c r="AU170" s="156" t="s">
        <v>182</v>
      </c>
      <c r="AY170" s="14" t="s">
        <v>175</v>
      </c>
      <c r="BE170" s="157">
        <f t="shared" si="34"/>
        <v>0</v>
      </c>
      <c r="BF170" s="157">
        <f t="shared" si="35"/>
        <v>135.1</v>
      </c>
      <c r="BG170" s="157">
        <f t="shared" si="36"/>
        <v>0</v>
      </c>
      <c r="BH170" s="157">
        <f t="shared" si="37"/>
        <v>0</v>
      </c>
      <c r="BI170" s="157">
        <f t="shared" si="38"/>
        <v>0</v>
      </c>
      <c r="BJ170" s="14" t="s">
        <v>182</v>
      </c>
      <c r="BK170" s="157">
        <f t="shared" si="39"/>
        <v>135.1</v>
      </c>
      <c r="BL170" s="14" t="s">
        <v>205</v>
      </c>
      <c r="BM170" s="156" t="s">
        <v>329</v>
      </c>
    </row>
    <row r="171" spans="1:65" s="2" customFormat="1" ht="16.5" customHeight="1">
      <c r="A171" s="26"/>
      <c r="B171" s="144"/>
      <c r="C171" s="158" t="s">
        <v>255</v>
      </c>
      <c r="D171" s="158" t="s">
        <v>285</v>
      </c>
      <c r="E171" s="159" t="s">
        <v>896</v>
      </c>
      <c r="F171" s="160" t="s">
        <v>897</v>
      </c>
      <c r="G171" s="161" t="s">
        <v>254</v>
      </c>
      <c r="H171" s="162">
        <v>10</v>
      </c>
      <c r="I171" s="163">
        <v>9.6999999999999993</v>
      </c>
      <c r="J171" s="163">
        <f t="shared" si="30"/>
        <v>97</v>
      </c>
      <c r="K171" s="164"/>
      <c r="L171" s="165"/>
      <c r="M171" s="166" t="s">
        <v>1</v>
      </c>
      <c r="N171" s="167" t="s">
        <v>35</v>
      </c>
      <c r="O171" s="154">
        <v>0</v>
      </c>
      <c r="P171" s="154">
        <f t="shared" si="31"/>
        <v>0</v>
      </c>
      <c r="Q171" s="154">
        <v>7.5000000000000002E-4</v>
      </c>
      <c r="R171" s="154">
        <f t="shared" si="32"/>
        <v>7.4999999999999997E-3</v>
      </c>
      <c r="S171" s="154">
        <v>0</v>
      </c>
      <c r="T171" s="155">
        <f t="shared" si="3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235</v>
      </c>
      <c r="AT171" s="156" t="s">
        <v>285</v>
      </c>
      <c r="AU171" s="156" t="s">
        <v>182</v>
      </c>
      <c r="AY171" s="14" t="s">
        <v>175</v>
      </c>
      <c r="BE171" s="157">
        <f t="shared" si="34"/>
        <v>0</v>
      </c>
      <c r="BF171" s="157">
        <f t="shared" si="35"/>
        <v>97</v>
      </c>
      <c r="BG171" s="157">
        <f t="shared" si="36"/>
        <v>0</v>
      </c>
      <c r="BH171" s="157">
        <f t="shared" si="37"/>
        <v>0</v>
      </c>
      <c r="BI171" s="157">
        <f t="shared" si="38"/>
        <v>0</v>
      </c>
      <c r="BJ171" s="14" t="s">
        <v>182</v>
      </c>
      <c r="BK171" s="157">
        <f t="shared" si="39"/>
        <v>97</v>
      </c>
      <c r="BL171" s="14" t="s">
        <v>205</v>
      </c>
      <c r="BM171" s="156" t="s">
        <v>332</v>
      </c>
    </row>
    <row r="172" spans="1:65" s="2" customFormat="1" ht="16.5" customHeight="1">
      <c r="A172" s="26"/>
      <c r="B172" s="144"/>
      <c r="C172" s="158" t="s">
        <v>333</v>
      </c>
      <c r="D172" s="158" t="s">
        <v>285</v>
      </c>
      <c r="E172" s="159" t="s">
        <v>898</v>
      </c>
      <c r="F172" s="160" t="s">
        <v>899</v>
      </c>
      <c r="G172" s="161" t="s">
        <v>254</v>
      </c>
      <c r="H172" s="162">
        <v>5</v>
      </c>
      <c r="I172" s="163">
        <v>5.52</v>
      </c>
      <c r="J172" s="163">
        <f t="shared" si="30"/>
        <v>27.6</v>
      </c>
      <c r="K172" s="164"/>
      <c r="L172" s="165"/>
      <c r="M172" s="166" t="s">
        <v>1</v>
      </c>
      <c r="N172" s="167" t="s">
        <v>35</v>
      </c>
      <c r="O172" s="154">
        <v>0</v>
      </c>
      <c r="P172" s="154">
        <f t="shared" si="31"/>
        <v>0</v>
      </c>
      <c r="Q172" s="154">
        <v>7.5000000000000002E-4</v>
      </c>
      <c r="R172" s="154">
        <f t="shared" si="32"/>
        <v>3.7499999999999999E-3</v>
      </c>
      <c r="S172" s="154">
        <v>0</v>
      </c>
      <c r="T172" s="155">
        <f t="shared" si="3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235</v>
      </c>
      <c r="AT172" s="156" t="s">
        <v>285</v>
      </c>
      <c r="AU172" s="156" t="s">
        <v>182</v>
      </c>
      <c r="AY172" s="14" t="s">
        <v>175</v>
      </c>
      <c r="BE172" s="157">
        <f t="shared" si="34"/>
        <v>0</v>
      </c>
      <c r="BF172" s="157">
        <f t="shared" si="35"/>
        <v>27.6</v>
      </c>
      <c r="BG172" s="157">
        <f t="shared" si="36"/>
        <v>0</v>
      </c>
      <c r="BH172" s="157">
        <f t="shared" si="37"/>
        <v>0</v>
      </c>
      <c r="BI172" s="157">
        <f t="shared" si="38"/>
        <v>0</v>
      </c>
      <c r="BJ172" s="14" t="s">
        <v>182</v>
      </c>
      <c r="BK172" s="157">
        <f t="shared" si="39"/>
        <v>27.6</v>
      </c>
      <c r="BL172" s="14" t="s">
        <v>205</v>
      </c>
      <c r="BM172" s="156" t="s">
        <v>336</v>
      </c>
    </row>
    <row r="173" spans="1:65" s="2" customFormat="1" ht="16.5" customHeight="1">
      <c r="A173" s="26"/>
      <c r="B173" s="144"/>
      <c r="C173" s="158" t="s">
        <v>258</v>
      </c>
      <c r="D173" s="158" t="s">
        <v>285</v>
      </c>
      <c r="E173" s="159" t="s">
        <v>900</v>
      </c>
      <c r="F173" s="160" t="s">
        <v>901</v>
      </c>
      <c r="G173" s="161" t="s">
        <v>254</v>
      </c>
      <c r="H173" s="162">
        <v>5</v>
      </c>
      <c r="I173" s="163">
        <v>11.8</v>
      </c>
      <c r="J173" s="163">
        <f t="shared" si="30"/>
        <v>59</v>
      </c>
      <c r="K173" s="164"/>
      <c r="L173" s="165"/>
      <c r="M173" s="166" t="s">
        <v>1</v>
      </c>
      <c r="N173" s="167" t="s">
        <v>35</v>
      </c>
      <c r="O173" s="154">
        <v>0</v>
      </c>
      <c r="P173" s="154">
        <f t="shared" si="31"/>
        <v>0</v>
      </c>
      <c r="Q173" s="154">
        <v>7.5000000000000002E-4</v>
      </c>
      <c r="R173" s="154">
        <f t="shared" si="32"/>
        <v>3.7499999999999999E-3</v>
      </c>
      <c r="S173" s="154">
        <v>0</v>
      </c>
      <c r="T173" s="155">
        <f t="shared" si="3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235</v>
      </c>
      <c r="AT173" s="156" t="s">
        <v>285</v>
      </c>
      <c r="AU173" s="156" t="s">
        <v>182</v>
      </c>
      <c r="AY173" s="14" t="s">
        <v>175</v>
      </c>
      <c r="BE173" s="157">
        <f t="shared" si="34"/>
        <v>0</v>
      </c>
      <c r="BF173" s="157">
        <f t="shared" si="35"/>
        <v>59</v>
      </c>
      <c r="BG173" s="157">
        <f t="shared" si="36"/>
        <v>0</v>
      </c>
      <c r="BH173" s="157">
        <f t="shared" si="37"/>
        <v>0</v>
      </c>
      <c r="BI173" s="157">
        <f t="shared" si="38"/>
        <v>0</v>
      </c>
      <c r="BJ173" s="14" t="s">
        <v>182</v>
      </c>
      <c r="BK173" s="157">
        <f t="shared" si="39"/>
        <v>59</v>
      </c>
      <c r="BL173" s="14" t="s">
        <v>205</v>
      </c>
      <c r="BM173" s="156" t="s">
        <v>339</v>
      </c>
    </row>
    <row r="174" spans="1:65" s="2" customFormat="1" ht="16.5" customHeight="1">
      <c r="A174" s="26"/>
      <c r="B174" s="144"/>
      <c r="C174" s="158" t="s">
        <v>340</v>
      </c>
      <c r="D174" s="158" t="s">
        <v>285</v>
      </c>
      <c r="E174" s="159" t="s">
        <v>902</v>
      </c>
      <c r="F174" s="160" t="s">
        <v>903</v>
      </c>
      <c r="G174" s="161" t="s">
        <v>254</v>
      </c>
      <c r="H174" s="162">
        <v>1</v>
      </c>
      <c r="I174" s="163">
        <v>5.92</v>
      </c>
      <c r="J174" s="163">
        <f t="shared" si="30"/>
        <v>5.92</v>
      </c>
      <c r="K174" s="164"/>
      <c r="L174" s="165"/>
      <c r="M174" s="166" t="s">
        <v>1</v>
      </c>
      <c r="N174" s="167" t="s">
        <v>35</v>
      </c>
      <c r="O174" s="154">
        <v>0</v>
      </c>
      <c r="P174" s="154">
        <f t="shared" si="31"/>
        <v>0</v>
      </c>
      <c r="Q174" s="154">
        <v>7.5000000000000002E-4</v>
      </c>
      <c r="R174" s="154">
        <f t="shared" si="32"/>
        <v>7.5000000000000002E-4</v>
      </c>
      <c r="S174" s="154">
        <v>0</v>
      </c>
      <c r="T174" s="155">
        <f t="shared" si="3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6" t="s">
        <v>235</v>
      </c>
      <c r="AT174" s="156" t="s">
        <v>285</v>
      </c>
      <c r="AU174" s="156" t="s">
        <v>182</v>
      </c>
      <c r="AY174" s="14" t="s">
        <v>175</v>
      </c>
      <c r="BE174" s="157">
        <f t="shared" si="34"/>
        <v>0</v>
      </c>
      <c r="BF174" s="157">
        <f t="shared" si="35"/>
        <v>5.92</v>
      </c>
      <c r="BG174" s="157">
        <f t="shared" si="36"/>
        <v>0</v>
      </c>
      <c r="BH174" s="157">
        <f t="shared" si="37"/>
        <v>0</v>
      </c>
      <c r="BI174" s="157">
        <f t="shared" si="38"/>
        <v>0</v>
      </c>
      <c r="BJ174" s="14" t="s">
        <v>182</v>
      </c>
      <c r="BK174" s="157">
        <f t="shared" si="39"/>
        <v>5.92</v>
      </c>
      <c r="BL174" s="14" t="s">
        <v>205</v>
      </c>
      <c r="BM174" s="156" t="s">
        <v>343</v>
      </c>
    </row>
    <row r="175" spans="1:65" s="2" customFormat="1" ht="16.5" customHeight="1">
      <c r="A175" s="26"/>
      <c r="B175" s="144"/>
      <c r="C175" s="158" t="s">
        <v>262</v>
      </c>
      <c r="D175" s="158" t="s">
        <v>285</v>
      </c>
      <c r="E175" s="159" t="s">
        <v>904</v>
      </c>
      <c r="F175" s="160" t="s">
        <v>905</v>
      </c>
      <c r="G175" s="161" t="s">
        <v>254</v>
      </c>
      <c r="H175" s="162">
        <v>3</v>
      </c>
      <c r="I175" s="163">
        <v>7.18</v>
      </c>
      <c r="J175" s="163">
        <f t="shared" si="30"/>
        <v>21.54</v>
      </c>
      <c r="K175" s="164"/>
      <c r="L175" s="165"/>
      <c r="M175" s="166" t="s">
        <v>1</v>
      </c>
      <c r="N175" s="167" t="s">
        <v>35</v>
      </c>
      <c r="O175" s="154">
        <v>0</v>
      </c>
      <c r="P175" s="154">
        <f t="shared" si="31"/>
        <v>0</v>
      </c>
      <c r="Q175" s="154">
        <v>7.5000000000000002E-4</v>
      </c>
      <c r="R175" s="154">
        <f t="shared" si="32"/>
        <v>2.2500000000000003E-3</v>
      </c>
      <c r="S175" s="154">
        <v>0</v>
      </c>
      <c r="T175" s="155">
        <f t="shared" si="3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6" t="s">
        <v>235</v>
      </c>
      <c r="AT175" s="156" t="s">
        <v>285</v>
      </c>
      <c r="AU175" s="156" t="s">
        <v>182</v>
      </c>
      <c r="AY175" s="14" t="s">
        <v>175</v>
      </c>
      <c r="BE175" s="157">
        <f t="shared" si="34"/>
        <v>0</v>
      </c>
      <c r="BF175" s="157">
        <f t="shared" si="35"/>
        <v>21.54</v>
      </c>
      <c r="BG175" s="157">
        <f t="shared" si="36"/>
        <v>0</v>
      </c>
      <c r="BH175" s="157">
        <f t="shared" si="37"/>
        <v>0</v>
      </c>
      <c r="BI175" s="157">
        <f t="shared" si="38"/>
        <v>0</v>
      </c>
      <c r="BJ175" s="14" t="s">
        <v>182</v>
      </c>
      <c r="BK175" s="157">
        <f t="shared" si="39"/>
        <v>21.54</v>
      </c>
      <c r="BL175" s="14" t="s">
        <v>205</v>
      </c>
      <c r="BM175" s="156" t="s">
        <v>347</v>
      </c>
    </row>
    <row r="176" spans="1:65" s="2" customFormat="1" ht="16.5" customHeight="1">
      <c r="A176" s="26"/>
      <c r="B176" s="144"/>
      <c r="C176" s="158" t="s">
        <v>348</v>
      </c>
      <c r="D176" s="158" t="s">
        <v>285</v>
      </c>
      <c r="E176" s="159" t="s">
        <v>906</v>
      </c>
      <c r="F176" s="160" t="s">
        <v>907</v>
      </c>
      <c r="G176" s="161" t="s">
        <v>254</v>
      </c>
      <c r="H176" s="162">
        <v>1</v>
      </c>
      <c r="I176" s="163">
        <v>8.7899999999999991</v>
      </c>
      <c r="J176" s="163">
        <f t="shared" si="30"/>
        <v>8.7899999999999991</v>
      </c>
      <c r="K176" s="164"/>
      <c r="L176" s="165"/>
      <c r="M176" s="166" t="s">
        <v>1</v>
      </c>
      <c r="N176" s="167" t="s">
        <v>35</v>
      </c>
      <c r="O176" s="154">
        <v>0</v>
      </c>
      <c r="P176" s="154">
        <f t="shared" si="31"/>
        <v>0</v>
      </c>
      <c r="Q176" s="154">
        <v>7.5000000000000002E-4</v>
      </c>
      <c r="R176" s="154">
        <f t="shared" si="32"/>
        <v>7.5000000000000002E-4</v>
      </c>
      <c r="S176" s="154">
        <v>0</v>
      </c>
      <c r="T176" s="155">
        <f t="shared" si="3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235</v>
      </c>
      <c r="AT176" s="156" t="s">
        <v>285</v>
      </c>
      <c r="AU176" s="156" t="s">
        <v>182</v>
      </c>
      <c r="AY176" s="14" t="s">
        <v>175</v>
      </c>
      <c r="BE176" s="157">
        <f t="shared" si="34"/>
        <v>0</v>
      </c>
      <c r="BF176" s="157">
        <f t="shared" si="35"/>
        <v>8.7899999999999991</v>
      </c>
      <c r="BG176" s="157">
        <f t="shared" si="36"/>
        <v>0</v>
      </c>
      <c r="BH176" s="157">
        <f t="shared" si="37"/>
        <v>0</v>
      </c>
      <c r="BI176" s="157">
        <f t="shared" si="38"/>
        <v>0</v>
      </c>
      <c r="BJ176" s="14" t="s">
        <v>182</v>
      </c>
      <c r="BK176" s="157">
        <f t="shared" si="39"/>
        <v>8.7899999999999991</v>
      </c>
      <c r="BL176" s="14" t="s">
        <v>205</v>
      </c>
      <c r="BM176" s="156" t="s">
        <v>351</v>
      </c>
    </row>
    <row r="177" spans="1:65" s="2" customFormat="1" ht="21.75" customHeight="1">
      <c r="A177" s="26"/>
      <c r="B177" s="144"/>
      <c r="C177" s="145" t="s">
        <v>265</v>
      </c>
      <c r="D177" s="145" t="s">
        <v>177</v>
      </c>
      <c r="E177" s="146" t="s">
        <v>908</v>
      </c>
      <c r="F177" s="147" t="s">
        <v>909</v>
      </c>
      <c r="G177" s="148" t="s">
        <v>464</v>
      </c>
      <c r="H177" s="149">
        <v>0.23</v>
      </c>
      <c r="I177" s="150">
        <v>0.17499999999999999</v>
      </c>
      <c r="J177" s="150">
        <f t="shared" si="30"/>
        <v>0.04</v>
      </c>
      <c r="K177" s="151"/>
      <c r="L177" s="27"/>
      <c r="M177" s="152" t="s">
        <v>1</v>
      </c>
      <c r="N177" s="153" t="s">
        <v>35</v>
      </c>
      <c r="O177" s="154">
        <v>0</v>
      </c>
      <c r="P177" s="154">
        <f t="shared" si="31"/>
        <v>0</v>
      </c>
      <c r="Q177" s="154">
        <v>0</v>
      </c>
      <c r="R177" s="154">
        <f t="shared" si="32"/>
        <v>0</v>
      </c>
      <c r="S177" s="154">
        <v>0</v>
      </c>
      <c r="T177" s="155">
        <f t="shared" si="3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205</v>
      </c>
      <c r="AT177" s="156" t="s">
        <v>177</v>
      </c>
      <c r="AU177" s="156" t="s">
        <v>182</v>
      </c>
      <c r="AY177" s="14" t="s">
        <v>175</v>
      </c>
      <c r="BE177" s="157">
        <f t="shared" si="34"/>
        <v>0</v>
      </c>
      <c r="BF177" s="157">
        <f t="shared" si="35"/>
        <v>0.04</v>
      </c>
      <c r="BG177" s="157">
        <f t="shared" si="36"/>
        <v>0</v>
      </c>
      <c r="BH177" s="157">
        <f t="shared" si="37"/>
        <v>0</v>
      </c>
      <c r="BI177" s="157">
        <f t="shared" si="38"/>
        <v>0</v>
      </c>
      <c r="BJ177" s="14" t="s">
        <v>182</v>
      </c>
      <c r="BK177" s="157">
        <f t="shared" si="39"/>
        <v>0.04</v>
      </c>
      <c r="BL177" s="14" t="s">
        <v>205</v>
      </c>
      <c r="BM177" s="156" t="s">
        <v>354</v>
      </c>
    </row>
    <row r="178" spans="1:65" s="12" customFormat="1" ht="22.8" customHeight="1">
      <c r="B178" s="132"/>
      <c r="D178" s="133" t="s">
        <v>68</v>
      </c>
      <c r="E178" s="142" t="s">
        <v>910</v>
      </c>
      <c r="F178" s="142" t="s">
        <v>911</v>
      </c>
      <c r="J178" s="143">
        <f>BK178</f>
        <v>4980.5700000000006</v>
      </c>
      <c r="L178" s="132"/>
      <c r="M178" s="136"/>
      <c r="N178" s="137"/>
      <c r="O178" s="137"/>
      <c r="P178" s="138">
        <f>SUM(P179:P190)</f>
        <v>55.282110799999998</v>
      </c>
      <c r="Q178" s="137"/>
      <c r="R178" s="138">
        <f>SUM(R179:R190)</f>
        <v>0.53906792000000003</v>
      </c>
      <c r="S178" s="137"/>
      <c r="T178" s="139">
        <f>SUM(T179:T190)</f>
        <v>0</v>
      </c>
      <c r="AR178" s="133" t="s">
        <v>182</v>
      </c>
      <c r="AT178" s="140" t="s">
        <v>68</v>
      </c>
      <c r="AU178" s="140" t="s">
        <v>77</v>
      </c>
      <c r="AY178" s="133" t="s">
        <v>175</v>
      </c>
      <c r="BK178" s="141">
        <f>SUM(BK179:BK190)</f>
        <v>4980.5700000000006</v>
      </c>
    </row>
    <row r="179" spans="1:65" s="2" customFormat="1" ht="24.15" customHeight="1">
      <c r="A179" s="26"/>
      <c r="B179" s="144"/>
      <c r="C179" s="145" t="s">
        <v>357</v>
      </c>
      <c r="D179" s="145" t="s">
        <v>177</v>
      </c>
      <c r="E179" s="146" t="s">
        <v>912</v>
      </c>
      <c r="F179" s="147" t="s">
        <v>913</v>
      </c>
      <c r="G179" s="148" t="s">
        <v>254</v>
      </c>
      <c r="H179" s="149">
        <v>3</v>
      </c>
      <c r="I179" s="150">
        <v>7.95</v>
      </c>
      <c r="J179" s="150">
        <f t="shared" ref="J179:J190" si="40">ROUND(I179*H179,2)</f>
        <v>23.85</v>
      </c>
      <c r="K179" s="151"/>
      <c r="L179" s="27"/>
      <c r="M179" s="152" t="s">
        <v>1</v>
      </c>
      <c r="N179" s="153" t="s">
        <v>35</v>
      </c>
      <c r="O179" s="154">
        <v>0.58542000000000005</v>
      </c>
      <c r="P179" s="154">
        <f t="shared" ref="P179:P190" si="41">O179*H179</f>
        <v>1.7562600000000002</v>
      </c>
      <c r="Q179" s="154">
        <v>8.6799999999999996E-5</v>
      </c>
      <c r="R179" s="154">
        <f t="shared" ref="R179:R190" si="42">Q179*H179</f>
        <v>2.6039999999999999E-4</v>
      </c>
      <c r="S179" s="154">
        <v>0</v>
      </c>
      <c r="T179" s="155">
        <f t="shared" ref="T179:T190" si="43"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6" t="s">
        <v>205</v>
      </c>
      <c r="AT179" s="156" t="s">
        <v>177</v>
      </c>
      <c r="AU179" s="156" t="s">
        <v>182</v>
      </c>
      <c r="AY179" s="14" t="s">
        <v>175</v>
      </c>
      <c r="BE179" s="157">
        <f t="shared" ref="BE179:BE190" si="44">IF(N179="základná",J179,0)</f>
        <v>0</v>
      </c>
      <c r="BF179" s="157">
        <f t="shared" ref="BF179:BF190" si="45">IF(N179="znížená",J179,0)</f>
        <v>23.85</v>
      </c>
      <c r="BG179" s="157">
        <f t="shared" ref="BG179:BG190" si="46">IF(N179="zákl. prenesená",J179,0)</f>
        <v>0</v>
      </c>
      <c r="BH179" s="157">
        <f t="shared" ref="BH179:BH190" si="47">IF(N179="zníž. prenesená",J179,0)</f>
        <v>0</v>
      </c>
      <c r="BI179" s="157">
        <f t="shared" ref="BI179:BI190" si="48">IF(N179="nulová",J179,0)</f>
        <v>0</v>
      </c>
      <c r="BJ179" s="14" t="s">
        <v>182</v>
      </c>
      <c r="BK179" s="157">
        <f t="shared" ref="BK179:BK190" si="49">ROUND(I179*H179,2)</f>
        <v>23.85</v>
      </c>
      <c r="BL179" s="14" t="s">
        <v>205</v>
      </c>
      <c r="BM179" s="156" t="s">
        <v>360</v>
      </c>
    </row>
    <row r="180" spans="1:65" s="2" customFormat="1" ht="37.799999999999997" customHeight="1">
      <c r="A180" s="26"/>
      <c r="B180" s="144"/>
      <c r="C180" s="158" t="s">
        <v>270</v>
      </c>
      <c r="D180" s="158" t="s">
        <v>285</v>
      </c>
      <c r="E180" s="159" t="s">
        <v>914</v>
      </c>
      <c r="F180" s="160" t="s">
        <v>915</v>
      </c>
      <c r="G180" s="161" t="s">
        <v>254</v>
      </c>
      <c r="H180" s="162">
        <v>3</v>
      </c>
      <c r="I180" s="163">
        <v>238.15</v>
      </c>
      <c r="J180" s="163">
        <f t="shared" si="40"/>
        <v>714.45</v>
      </c>
      <c r="K180" s="164"/>
      <c r="L180" s="165"/>
      <c r="M180" s="166" t="s">
        <v>1</v>
      </c>
      <c r="N180" s="167" t="s">
        <v>35</v>
      </c>
      <c r="O180" s="154">
        <v>0</v>
      </c>
      <c r="P180" s="154">
        <f t="shared" si="41"/>
        <v>0</v>
      </c>
      <c r="Q180" s="154">
        <v>5.3400000000000001E-3</v>
      </c>
      <c r="R180" s="154">
        <f t="shared" si="42"/>
        <v>1.602E-2</v>
      </c>
      <c r="S180" s="154">
        <v>0</v>
      </c>
      <c r="T180" s="155">
        <f t="shared" si="4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235</v>
      </c>
      <c r="AT180" s="156" t="s">
        <v>285</v>
      </c>
      <c r="AU180" s="156" t="s">
        <v>182</v>
      </c>
      <c r="AY180" s="14" t="s">
        <v>175</v>
      </c>
      <c r="BE180" s="157">
        <f t="shared" si="44"/>
        <v>0</v>
      </c>
      <c r="BF180" s="157">
        <f t="shared" si="45"/>
        <v>714.45</v>
      </c>
      <c r="BG180" s="157">
        <f t="shared" si="46"/>
        <v>0</v>
      </c>
      <c r="BH180" s="157">
        <f t="shared" si="47"/>
        <v>0</v>
      </c>
      <c r="BI180" s="157">
        <f t="shared" si="48"/>
        <v>0</v>
      </c>
      <c r="BJ180" s="14" t="s">
        <v>182</v>
      </c>
      <c r="BK180" s="157">
        <f t="shared" si="49"/>
        <v>714.45</v>
      </c>
      <c r="BL180" s="14" t="s">
        <v>205</v>
      </c>
      <c r="BM180" s="156" t="s">
        <v>367</v>
      </c>
    </row>
    <row r="181" spans="1:65" s="2" customFormat="1" ht="33" customHeight="1">
      <c r="A181" s="26"/>
      <c r="B181" s="144"/>
      <c r="C181" s="158" t="s">
        <v>368</v>
      </c>
      <c r="D181" s="158" t="s">
        <v>285</v>
      </c>
      <c r="E181" s="159" t="s">
        <v>916</v>
      </c>
      <c r="F181" s="160" t="s">
        <v>917</v>
      </c>
      <c r="G181" s="161" t="s">
        <v>719</v>
      </c>
      <c r="H181" s="162">
        <v>3</v>
      </c>
      <c r="I181" s="163">
        <v>20.55</v>
      </c>
      <c r="J181" s="163">
        <f t="shared" si="40"/>
        <v>61.65</v>
      </c>
      <c r="K181" s="164"/>
      <c r="L181" s="165"/>
      <c r="M181" s="166" t="s">
        <v>1</v>
      </c>
      <c r="N181" s="167" t="s">
        <v>35</v>
      </c>
      <c r="O181" s="154">
        <v>0</v>
      </c>
      <c r="P181" s="154">
        <f t="shared" si="41"/>
        <v>0</v>
      </c>
      <c r="Q181" s="154">
        <v>6.3000000000000003E-4</v>
      </c>
      <c r="R181" s="154">
        <f t="shared" si="42"/>
        <v>1.8900000000000002E-3</v>
      </c>
      <c r="S181" s="154">
        <v>0</v>
      </c>
      <c r="T181" s="155">
        <f t="shared" si="4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235</v>
      </c>
      <c r="AT181" s="156" t="s">
        <v>285</v>
      </c>
      <c r="AU181" s="156" t="s">
        <v>182</v>
      </c>
      <c r="AY181" s="14" t="s">
        <v>175</v>
      </c>
      <c r="BE181" s="157">
        <f t="shared" si="44"/>
        <v>0</v>
      </c>
      <c r="BF181" s="157">
        <f t="shared" si="45"/>
        <v>61.65</v>
      </c>
      <c r="BG181" s="157">
        <f t="shared" si="46"/>
        <v>0</v>
      </c>
      <c r="BH181" s="157">
        <f t="shared" si="47"/>
        <v>0</v>
      </c>
      <c r="BI181" s="157">
        <f t="shared" si="48"/>
        <v>0</v>
      </c>
      <c r="BJ181" s="14" t="s">
        <v>182</v>
      </c>
      <c r="BK181" s="157">
        <f t="shared" si="49"/>
        <v>61.65</v>
      </c>
      <c r="BL181" s="14" t="s">
        <v>205</v>
      </c>
      <c r="BM181" s="156" t="s">
        <v>371</v>
      </c>
    </row>
    <row r="182" spans="1:65" s="2" customFormat="1" ht="21.75" customHeight="1">
      <c r="A182" s="26"/>
      <c r="B182" s="144"/>
      <c r="C182" s="145" t="s">
        <v>273</v>
      </c>
      <c r="D182" s="145" t="s">
        <v>177</v>
      </c>
      <c r="E182" s="146" t="s">
        <v>918</v>
      </c>
      <c r="F182" s="147" t="s">
        <v>919</v>
      </c>
      <c r="G182" s="148" t="s">
        <v>254</v>
      </c>
      <c r="H182" s="149">
        <v>3</v>
      </c>
      <c r="I182" s="150">
        <v>6.19</v>
      </c>
      <c r="J182" s="150">
        <f t="shared" si="40"/>
        <v>18.57</v>
      </c>
      <c r="K182" s="151"/>
      <c r="L182" s="27"/>
      <c r="M182" s="152" t="s">
        <v>1</v>
      </c>
      <c r="N182" s="153" t="s">
        <v>35</v>
      </c>
      <c r="O182" s="154">
        <v>0.47871000000000002</v>
      </c>
      <c r="P182" s="154">
        <f t="shared" si="41"/>
        <v>1.4361300000000001</v>
      </c>
      <c r="Q182" s="154">
        <v>0</v>
      </c>
      <c r="R182" s="154">
        <f t="shared" si="42"/>
        <v>0</v>
      </c>
      <c r="S182" s="154">
        <v>0</v>
      </c>
      <c r="T182" s="155">
        <f t="shared" si="4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6" t="s">
        <v>205</v>
      </c>
      <c r="AT182" s="156" t="s">
        <v>177</v>
      </c>
      <c r="AU182" s="156" t="s">
        <v>182</v>
      </c>
      <c r="AY182" s="14" t="s">
        <v>175</v>
      </c>
      <c r="BE182" s="157">
        <f t="shared" si="44"/>
        <v>0</v>
      </c>
      <c r="BF182" s="157">
        <f t="shared" si="45"/>
        <v>18.57</v>
      </c>
      <c r="BG182" s="157">
        <f t="shared" si="46"/>
        <v>0</v>
      </c>
      <c r="BH182" s="157">
        <f t="shared" si="47"/>
        <v>0</v>
      </c>
      <c r="BI182" s="157">
        <f t="shared" si="48"/>
        <v>0</v>
      </c>
      <c r="BJ182" s="14" t="s">
        <v>182</v>
      </c>
      <c r="BK182" s="157">
        <f t="shared" si="49"/>
        <v>18.57</v>
      </c>
      <c r="BL182" s="14" t="s">
        <v>205</v>
      </c>
      <c r="BM182" s="156" t="s">
        <v>374</v>
      </c>
    </row>
    <row r="183" spans="1:65" s="2" customFormat="1" ht="37.799999999999997" customHeight="1">
      <c r="A183" s="26"/>
      <c r="B183" s="144"/>
      <c r="C183" s="158" t="s">
        <v>375</v>
      </c>
      <c r="D183" s="158" t="s">
        <v>285</v>
      </c>
      <c r="E183" s="159" t="s">
        <v>920</v>
      </c>
      <c r="F183" s="160" t="s">
        <v>921</v>
      </c>
      <c r="G183" s="161" t="s">
        <v>254</v>
      </c>
      <c r="H183" s="162">
        <v>3</v>
      </c>
      <c r="I183" s="163">
        <v>94.71</v>
      </c>
      <c r="J183" s="163">
        <f t="shared" si="40"/>
        <v>284.13</v>
      </c>
      <c r="K183" s="164"/>
      <c r="L183" s="165"/>
      <c r="M183" s="166" t="s">
        <v>1</v>
      </c>
      <c r="N183" s="167" t="s">
        <v>35</v>
      </c>
      <c r="O183" s="154">
        <v>0</v>
      </c>
      <c r="P183" s="154">
        <f t="shared" si="41"/>
        <v>0</v>
      </c>
      <c r="Q183" s="154">
        <v>1.9140000000000001E-2</v>
      </c>
      <c r="R183" s="154">
        <f t="shared" si="42"/>
        <v>5.7419999999999999E-2</v>
      </c>
      <c r="S183" s="154">
        <v>0</v>
      </c>
      <c r="T183" s="155">
        <f t="shared" si="4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6" t="s">
        <v>235</v>
      </c>
      <c r="AT183" s="156" t="s">
        <v>285</v>
      </c>
      <c r="AU183" s="156" t="s">
        <v>182</v>
      </c>
      <c r="AY183" s="14" t="s">
        <v>175</v>
      </c>
      <c r="BE183" s="157">
        <f t="shared" si="44"/>
        <v>0</v>
      </c>
      <c r="BF183" s="157">
        <f t="shared" si="45"/>
        <v>284.13</v>
      </c>
      <c r="BG183" s="157">
        <f t="shared" si="46"/>
        <v>0</v>
      </c>
      <c r="BH183" s="157">
        <f t="shared" si="47"/>
        <v>0</v>
      </c>
      <c r="BI183" s="157">
        <f t="shared" si="48"/>
        <v>0</v>
      </c>
      <c r="BJ183" s="14" t="s">
        <v>182</v>
      </c>
      <c r="BK183" s="157">
        <f t="shared" si="49"/>
        <v>284.13</v>
      </c>
      <c r="BL183" s="14" t="s">
        <v>205</v>
      </c>
      <c r="BM183" s="156" t="s">
        <v>378</v>
      </c>
    </row>
    <row r="184" spans="1:65" s="2" customFormat="1" ht="37.799999999999997" customHeight="1">
      <c r="A184" s="26"/>
      <c r="B184" s="144"/>
      <c r="C184" s="145" t="s">
        <v>277</v>
      </c>
      <c r="D184" s="145" t="s">
        <v>177</v>
      </c>
      <c r="E184" s="146" t="s">
        <v>922</v>
      </c>
      <c r="F184" s="147" t="s">
        <v>923</v>
      </c>
      <c r="G184" s="148" t="s">
        <v>231</v>
      </c>
      <c r="H184" s="149">
        <v>160.97999999999999</v>
      </c>
      <c r="I184" s="150">
        <v>21.76</v>
      </c>
      <c r="J184" s="150">
        <f t="shared" si="40"/>
        <v>3502.92</v>
      </c>
      <c r="K184" s="151"/>
      <c r="L184" s="27"/>
      <c r="M184" s="152" t="s">
        <v>1</v>
      </c>
      <c r="N184" s="153" t="s">
        <v>35</v>
      </c>
      <c r="O184" s="154">
        <v>0.30546000000000001</v>
      </c>
      <c r="P184" s="154">
        <f t="shared" si="41"/>
        <v>49.172950799999995</v>
      </c>
      <c r="Q184" s="154">
        <v>2.3240000000000001E-3</v>
      </c>
      <c r="R184" s="154">
        <f t="shared" si="42"/>
        <v>0.37411751999999998</v>
      </c>
      <c r="S184" s="154">
        <v>0</v>
      </c>
      <c r="T184" s="155">
        <f t="shared" si="4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6" t="s">
        <v>205</v>
      </c>
      <c r="AT184" s="156" t="s">
        <v>177</v>
      </c>
      <c r="AU184" s="156" t="s">
        <v>182</v>
      </c>
      <c r="AY184" s="14" t="s">
        <v>175</v>
      </c>
      <c r="BE184" s="157">
        <f t="shared" si="44"/>
        <v>0</v>
      </c>
      <c r="BF184" s="157">
        <f t="shared" si="45"/>
        <v>3502.92</v>
      </c>
      <c r="BG184" s="157">
        <f t="shared" si="46"/>
        <v>0</v>
      </c>
      <c r="BH184" s="157">
        <f t="shared" si="47"/>
        <v>0</v>
      </c>
      <c r="BI184" s="157">
        <f t="shared" si="48"/>
        <v>0</v>
      </c>
      <c r="BJ184" s="14" t="s">
        <v>182</v>
      </c>
      <c r="BK184" s="157">
        <f t="shared" si="49"/>
        <v>3502.92</v>
      </c>
      <c r="BL184" s="14" t="s">
        <v>205</v>
      </c>
      <c r="BM184" s="156" t="s">
        <v>381</v>
      </c>
    </row>
    <row r="185" spans="1:65" s="2" customFormat="1" ht="24.15" customHeight="1">
      <c r="A185" s="26"/>
      <c r="B185" s="144"/>
      <c r="C185" s="145" t="s">
        <v>384</v>
      </c>
      <c r="D185" s="145" t="s">
        <v>177</v>
      </c>
      <c r="E185" s="146" t="s">
        <v>924</v>
      </c>
      <c r="F185" s="147" t="s">
        <v>925</v>
      </c>
      <c r="G185" s="148" t="s">
        <v>254</v>
      </c>
      <c r="H185" s="149">
        <v>1</v>
      </c>
      <c r="I185" s="150">
        <v>6.71</v>
      </c>
      <c r="J185" s="150">
        <f t="shared" si="40"/>
        <v>6.71</v>
      </c>
      <c r="K185" s="151"/>
      <c r="L185" s="27"/>
      <c r="M185" s="152" t="s">
        <v>1</v>
      </c>
      <c r="N185" s="153" t="s">
        <v>35</v>
      </c>
      <c r="O185" s="154">
        <v>0.510548</v>
      </c>
      <c r="P185" s="154">
        <f t="shared" si="41"/>
        <v>0.510548</v>
      </c>
      <c r="Q185" s="154">
        <v>2.5999999999999998E-5</v>
      </c>
      <c r="R185" s="154">
        <f t="shared" si="42"/>
        <v>2.5999999999999998E-5</v>
      </c>
      <c r="S185" s="154">
        <v>0</v>
      </c>
      <c r="T185" s="155">
        <f t="shared" si="4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6" t="s">
        <v>205</v>
      </c>
      <c r="AT185" s="156" t="s">
        <v>177</v>
      </c>
      <c r="AU185" s="156" t="s">
        <v>182</v>
      </c>
      <c r="AY185" s="14" t="s">
        <v>175</v>
      </c>
      <c r="BE185" s="157">
        <f t="shared" si="44"/>
        <v>0</v>
      </c>
      <c r="BF185" s="157">
        <f t="shared" si="45"/>
        <v>6.71</v>
      </c>
      <c r="BG185" s="157">
        <f t="shared" si="46"/>
        <v>0</v>
      </c>
      <c r="BH185" s="157">
        <f t="shared" si="47"/>
        <v>0</v>
      </c>
      <c r="BI185" s="157">
        <f t="shared" si="48"/>
        <v>0</v>
      </c>
      <c r="BJ185" s="14" t="s">
        <v>182</v>
      </c>
      <c r="BK185" s="157">
        <f t="shared" si="49"/>
        <v>6.71</v>
      </c>
      <c r="BL185" s="14" t="s">
        <v>205</v>
      </c>
      <c r="BM185" s="156" t="s">
        <v>387</v>
      </c>
    </row>
    <row r="186" spans="1:65" s="2" customFormat="1" ht="44.25" customHeight="1">
      <c r="A186" s="26"/>
      <c r="B186" s="144"/>
      <c r="C186" s="158" t="s">
        <v>280</v>
      </c>
      <c r="D186" s="158" t="s">
        <v>285</v>
      </c>
      <c r="E186" s="159" t="s">
        <v>926</v>
      </c>
      <c r="F186" s="160" t="s">
        <v>927</v>
      </c>
      <c r="G186" s="161" t="s">
        <v>254</v>
      </c>
      <c r="H186" s="162">
        <v>1</v>
      </c>
      <c r="I186" s="163">
        <v>68.89</v>
      </c>
      <c r="J186" s="163">
        <f t="shared" si="40"/>
        <v>68.89</v>
      </c>
      <c r="K186" s="164"/>
      <c r="L186" s="165"/>
      <c r="M186" s="166" t="s">
        <v>1</v>
      </c>
      <c r="N186" s="167" t="s">
        <v>35</v>
      </c>
      <c r="O186" s="154">
        <v>0</v>
      </c>
      <c r="P186" s="154">
        <f t="shared" si="41"/>
        <v>0</v>
      </c>
      <c r="Q186" s="154">
        <v>1.575E-2</v>
      </c>
      <c r="R186" s="154">
        <f t="shared" si="42"/>
        <v>1.575E-2</v>
      </c>
      <c r="S186" s="154">
        <v>0</v>
      </c>
      <c r="T186" s="155">
        <f t="shared" si="4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6" t="s">
        <v>235</v>
      </c>
      <c r="AT186" s="156" t="s">
        <v>285</v>
      </c>
      <c r="AU186" s="156" t="s">
        <v>182</v>
      </c>
      <c r="AY186" s="14" t="s">
        <v>175</v>
      </c>
      <c r="BE186" s="157">
        <f t="shared" si="44"/>
        <v>0</v>
      </c>
      <c r="BF186" s="157">
        <f t="shared" si="45"/>
        <v>68.89</v>
      </c>
      <c r="BG186" s="157">
        <f t="shared" si="46"/>
        <v>0</v>
      </c>
      <c r="BH186" s="157">
        <f t="shared" si="47"/>
        <v>0</v>
      </c>
      <c r="BI186" s="157">
        <f t="shared" si="48"/>
        <v>0</v>
      </c>
      <c r="BJ186" s="14" t="s">
        <v>182</v>
      </c>
      <c r="BK186" s="157">
        <f t="shared" si="49"/>
        <v>68.89</v>
      </c>
      <c r="BL186" s="14" t="s">
        <v>205</v>
      </c>
      <c r="BM186" s="156" t="s">
        <v>390</v>
      </c>
    </row>
    <row r="187" spans="1:65" s="2" customFormat="1" ht="33" customHeight="1">
      <c r="A187" s="26"/>
      <c r="B187" s="144"/>
      <c r="C187" s="145" t="s">
        <v>391</v>
      </c>
      <c r="D187" s="145" t="s">
        <v>177</v>
      </c>
      <c r="E187" s="146" t="s">
        <v>928</v>
      </c>
      <c r="F187" s="147" t="s">
        <v>929</v>
      </c>
      <c r="G187" s="148" t="s">
        <v>254</v>
      </c>
      <c r="H187" s="149">
        <v>1</v>
      </c>
      <c r="I187" s="150">
        <v>7.64</v>
      </c>
      <c r="J187" s="150">
        <f t="shared" si="40"/>
        <v>7.64</v>
      </c>
      <c r="K187" s="151"/>
      <c r="L187" s="27"/>
      <c r="M187" s="152" t="s">
        <v>1</v>
      </c>
      <c r="N187" s="153" t="s">
        <v>35</v>
      </c>
      <c r="O187" s="154">
        <v>0.58267199999999997</v>
      </c>
      <c r="P187" s="154">
        <f t="shared" si="41"/>
        <v>0.58267199999999997</v>
      </c>
      <c r="Q187" s="154">
        <v>2.5999999999999998E-5</v>
      </c>
      <c r="R187" s="154">
        <f t="shared" si="42"/>
        <v>2.5999999999999998E-5</v>
      </c>
      <c r="S187" s="154">
        <v>0</v>
      </c>
      <c r="T187" s="155">
        <f t="shared" si="4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6" t="s">
        <v>205</v>
      </c>
      <c r="AT187" s="156" t="s">
        <v>177</v>
      </c>
      <c r="AU187" s="156" t="s">
        <v>182</v>
      </c>
      <c r="AY187" s="14" t="s">
        <v>175</v>
      </c>
      <c r="BE187" s="157">
        <f t="shared" si="44"/>
        <v>0</v>
      </c>
      <c r="BF187" s="157">
        <f t="shared" si="45"/>
        <v>7.64</v>
      </c>
      <c r="BG187" s="157">
        <f t="shared" si="46"/>
        <v>0</v>
      </c>
      <c r="BH187" s="157">
        <f t="shared" si="47"/>
        <v>0</v>
      </c>
      <c r="BI187" s="157">
        <f t="shared" si="48"/>
        <v>0</v>
      </c>
      <c r="BJ187" s="14" t="s">
        <v>182</v>
      </c>
      <c r="BK187" s="157">
        <f t="shared" si="49"/>
        <v>7.64</v>
      </c>
      <c r="BL187" s="14" t="s">
        <v>205</v>
      </c>
      <c r="BM187" s="156" t="s">
        <v>394</v>
      </c>
    </row>
    <row r="188" spans="1:65" s="2" customFormat="1" ht="44.25" customHeight="1">
      <c r="A188" s="26"/>
      <c r="B188" s="144"/>
      <c r="C188" s="158" t="s">
        <v>284</v>
      </c>
      <c r="D188" s="158" t="s">
        <v>285</v>
      </c>
      <c r="E188" s="159" t="s">
        <v>930</v>
      </c>
      <c r="F188" s="160" t="s">
        <v>931</v>
      </c>
      <c r="G188" s="161" t="s">
        <v>254</v>
      </c>
      <c r="H188" s="162">
        <v>1</v>
      </c>
      <c r="I188" s="163">
        <v>98.92</v>
      </c>
      <c r="J188" s="163">
        <f t="shared" si="40"/>
        <v>98.92</v>
      </c>
      <c r="K188" s="164"/>
      <c r="L188" s="165"/>
      <c r="M188" s="166" t="s">
        <v>1</v>
      </c>
      <c r="N188" s="167" t="s">
        <v>35</v>
      </c>
      <c r="O188" s="154">
        <v>0</v>
      </c>
      <c r="P188" s="154">
        <f t="shared" si="41"/>
        <v>0</v>
      </c>
      <c r="Q188" s="154">
        <v>3.0009999999999998E-2</v>
      </c>
      <c r="R188" s="154">
        <f t="shared" si="42"/>
        <v>3.0009999999999998E-2</v>
      </c>
      <c r="S188" s="154">
        <v>0</v>
      </c>
      <c r="T188" s="155">
        <f t="shared" si="4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6" t="s">
        <v>235</v>
      </c>
      <c r="AT188" s="156" t="s">
        <v>285</v>
      </c>
      <c r="AU188" s="156" t="s">
        <v>182</v>
      </c>
      <c r="AY188" s="14" t="s">
        <v>175</v>
      </c>
      <c r="BE188" s="157">
        <f t="shared" si="44"/>
        <v>0</v>
      </c>
      <c r="BF188" s="157">
        <f t="shared" si="45"/>
        <v>98.92</v>
      </c>
      <c r="BG188" s="157">
        <f t="shared" si="46"/>
        <v>0</v>
      </c>
      <c r="BH188" s="157">
        <f t="shared" si="47"/>
        <v>0</v>
      </c>
      <c r="BI188" s="157">
        <f t="shared" si="48"/>
        <v>0</v>
      </c>
      <c r="BJ188" s="14" t="s">
        <v>182</v>
      </c>
      <c r="BK188" s="157">
        <f t="shared" si="49"/>
        <v>98.92</v>
      </c>
      <c r="BL188" s="14" t="s">
        <v>205</v>
      </c>
      <c r="BM188" s="156" t="s">
        <v>397</v>
      </c>
    </row>
    <row r="189" spans="1:65" s="2" customFormat="1" ht="21.75" customHeight="1">
      <c r="A189" s="26"/>
      <c r="B189" s="144"/>
      <c r="C189" s="145" t="s">
        <v>398</v>
      </c>
      <c r="D189" s="145" t="s">
        <v>177</v>
      </c>
      <c r="E189" s="146" t="s">
        <v>932</v>
      </c>
      <c r="F189" s="147" t="s">
        <v>933</v>
      </c>
      <c r="G189" s="148" t="s">
        <v>254</v>
      </c>
      <c r="H189" s="149">
        <v>3</v>
      </c>
      <c r="I189" s="150">
        <v>7.97</v>
      </c>
      <c r="J189" s="150">
        <f t="shared" si="40"/>
        <v>23.91</v>
      </c>
      <c r="K189" s="151"/>
      <c r="L189" s="27"/>
      <c r="M189" s="152" t="s">
        <v>1</v>
      </c>
      <c r="N189" s="153" t="s">
        <v>35</v>
      </c>
      <c r="O189" s="154">
        <v>0.60785</v>
      </c>
      <c r="P189" s="154">
        <f t="shared" si="41"/>
        <v>1.82355</v>
      </c>
      <c r="Q189" s="154">
        <v>2.5999999999999998E-5</v>
      </c>
      <c r="R189" s="154">
        <f t="shared" si="42"/>
        <v>7.7999999999999999E-5</v>
      </c>
      <c r="S189" s="154">
        <v>0</v>
      </c>
      <c r="T189" s="155">
        <f t="shared" si="4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6" t="s">
        <v>205</v>
      </c>
      <c r="AT189" s="156" t="s">
        <v>177</v>
      </c>
      <c r="AU189" s="156" t="s">
        <v>182</v>
      </c>
      <c r="AY189" s="14" t="s">
        <v>175</v>
      </c>
      <c r="BE189" s="157">
        <f t="shared" si="44"/>
        <v>0</v>
      </c>
      <c r="BF189" s="157">
        <f t="shared" si="45"/>
        <v>23.91</v>
      </c>
      <c r="BG189" s="157">
        <f t="shared" si="46"/>
        <v>0</v>
      </c>
      <c r="BH189" s="157">
        <f t="shared" si="47"/>
        <v>0</v>
      </c>
      <c r="BI189" s="157">
        <f t="shared" si="48"/>
        <v>0</v>
      </c>
      <c r="BJ189" s="14" t="s">
        <v>182</v>
      </c>
      <c r="BK189" s="157">
        <f t="shared" si="49"/>
        <v>23.91</v>
      </c>
      <c r="BL189" s="14" t="s">
        <v>205</v>
      </c>
      <c r="BM189" s="156" t="s">
        <v>401</v>
      </c>
    </row>
    <row r="190" spans="1:65" s="2" customFormat="1" ht="37.799999999999997" customHeight="1">
      <c r="A190" s="26"/>
      <c r="B190" s="144"/>
      <c r="C190" s="158" t="s">
        <v>288</v>
      </c>
      <c r="D190" s="158" t="s">
        <v>285</v>
      </c>
      <c r="E190" s="159" t="s">
        <v>934</v>
      </c>
      <c r="F190" s="160" t="s">
        <v>935</v>
      </c>
      <c r="G190" s="161" t="s">
        <v>254</v>
      </c>
      <c r="H190" s="162">
        <v>3</v>
      </c>
      <c r="I190" s="163">
        <v>56.31</v>
      </c>
      <c r="J190" s="163">
        <f t="shared" si="40"/>
        <v>168.93</v>
      </c>
      <c r="K190" s="164"/>
      <c r="L190" s="165"/>
      <c r="M190" s="172" t="s">
        <v>1</v>
      </c>
      <c r="N190" s="173" t="s">
        <v>35</v>
      </c>
      <c r="O190" s="170">
        <v>0</v>
      </c>
      <c r="P190" s="170">
        <f t="shared" si="41"/>
        <v>0</v>
      </c>
      <c r="Q190" s="170">
        <v>1.4489999999999999E-2</v>
      </c>
      <c r="R190" s="170">
        <f t="shared" si="42"/>
        <v>4.3469999999999995E-2</v>
      </c>
      <c r="S190" s="170">
        <v>0</v>
      </c>
      <c r="T190" s="171">
        <f t="shared" si="4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6" t="s">
        <v>235</v>
      </c>
      <c r="AT190" s="156" t="s">
        <v>285</v>
      </c>
      <c r="AU190" s="156" t="s">
        <v>182</v>
      </c>
      <c r="AY190" s="14" t="s">
        <v>175</v>
      </c>
      <c r="BE190" s="157">
        <f t="shared" si="44"/>
        <v>0</v>
      </c>
      <c r="BF190" s="157">
        <f t="shared" si="45"/>
        <v>168.93</v>
      </c>
      <c r="BG190" s="157">
        <f t="shared" si="46"/>
        <v>0</v>
      </c>
      <c r="BH190" s="157">
        <f t="shared" si="47"/>
        <v>0</v>
      </c>
      <c r="BI190" s="157">
        <f t="shared" si="48"/>
        <v>0</v>
      </c>
      <c r="BJ190" s="14" t="s">
        <v>182</v>
      </c>
      <c r="BK190" s="157">
        <f t="shared" si="49"/>
        <v>168.93</v>
      </c>
      <c r="BL190" s="14" t="s">
        <v>205</v>
      </c>
      <c r="BM190" s="156" t="s">
        <v>404</v>
      </c>
    </row>
    <row r="191" spans="1:65" s="2" customFormat="1" ht="6.9" customHeight="1">
      <c r="A191" s="26"/>
      <c r="B191" s="44"/>
      <c r="C191" s="45"/>
      <c r="D191" s="45"/>
      <c r="E191" s="45"/>
      <c r="F191" s="45"/>
      <c r="G191" s="45"/>
      <c r="H191" s="45"/>
      <c r="I191" s="45"/>
      <c r="J191" s="45"/>
      <c r="K191" s="45"/>
      <c r="L191" s="27"/>
      <c r="M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</row>
  </sheetData>
  <autoFilter ref="C122:K190" xr:uid="{00000000-0009-0000-0000-000007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M191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0"/>
    </row>
    <row r="2" spans="1:46" s="1" customFormat="1" ht="36.9" customHeight="1">
      <c r="L2" s="21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4" t="s">
        <v>92</v>
      </c>
    </row>
    <row r="3" spans="1:46" s="1" customFormat="1" ht="6.9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hidden="1" customHeight="1">
      <c r="B4" s="17"/>
      <c r="D4" s="18" t="s">
        <v>131</v>
      </c>
      <c r="L4" s="17"/>
      <c r="M4" s="91" t="s">
        <v>9</v>
      </c>
      <c r="AT4" s="14" t="s">
        <v>3</v>
      </c>
    </row>
    <row r="5" spans="1:46" s="1" customFormat="1" ht="6.9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211" t="str">
        <f>'Rekapitulácia stavby'!K6</f>
        <v>Prestúpne Bývanie JELKA</v>
      </c>
      <c r="F7" s="212"/>
      <c r="G7" s="212"/>
      <c r="H7" s="212"/>
      <c r="L7" s="17"/>
    </row>
    <row r="8" spans="1:46" s="2" customFormat="1" ht="12" hidden="1" customHeight="1">
      <c r="A8" s="26"/>
      <c r="B8" s="27"/>
      <c r="C8" s="26"/>
      <c r="D8" s="23" t="s">
        <v>132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77" t="s">
        <v>936</v>
      </c>
      <c r="F9" s="213"/>
      <c r="G9" s="213"/>
      <c r="H9" s="2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0.199999999999999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2" t="str">
        <f>'Rekapitulácia stavby'!AN8</f>
        <v>1. 3. 2022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86" t="str">
        <f>'Rekapitulácia stavby'!E14</f>
        <v xml:space="preserve"> </v>
      </c>
      <c r="F18" s="186"/>
      <c r="G18" s="186"/>
      <c r="H18" s="18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92"/>
      <c r="B27" s="93"/>
      <c r="C27" s="92"/>
      <c r="D27" s="92"/>
      <c r="E27" s="189" t="s">
        <v>1</v>
      </c>
      <c r="F27" s="189"/>
      <c r="G27" s="189"/>
      <c r="H27" s="18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95" t="s">
        <v>29</v>
      </c>
      <c r="E30" s="26"/>
      <c r="F30" s="26"/>
      <c r="G30" s="26"/>
      <c r="H30" s="26"/>
      <c r="I30" s="26"/>
      <c r="J30" s="68">
        <f>ROUND(J123, 2)</f>
        <v>17607.22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>
      <c r="A33" s="26"/>
      <c r="B33" s="27"/>
      <c r="C33" s="26"/>
      <c r="D33" s="96" t="s">
        <v>33</v>
      </c>
      <c r="E33" s="32" t="s">
        <v>34</v>
      </c>
      <c r="F33" s="97">
        <f>ROUND((SUM(BE123:BE190)),  2)</f>
        <v>0</v>
      </c>
      <c r="G33" s="98"/>
      <c r="H33" s="98"/>
      <c r="I33" s="99">
        <v>0.2</v>
      </c>
      <c r="J33" s="97">
        <f>ROUND(((SUM(BE123:BE190))*I33),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>
      <c r="A34" s="26"/>
      <c r="B34" s="27"/>
      <c r="C34" s="26"/>
      <c r="D34" s="26"/>
      <c r="E34" s="32" t="s">
        <v>35</v>
      </c>
      <c r="F34" s="100">
        <f>ROUND((SUM(BF123:BF190)),  2)</f>
        <v>17607.22</v>
      </c>
      <c r="G34" s="26"/>
      <c r="H34" s="26"/>
      <c r="I34" s="101">
        <v>0.2</v>
      </c>
      <c r="J34" s="100">
        <f>ROUND(((SUM(BF123:BF190))*I34),  2)</f>
        <v>3521.44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0">
        <f>ROUND((SUM(BG123:BG190)),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0">
        <f>ROUND((SUM(BH123:BH190)),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97">
        <f>ROUND((SUM(BI123:BI190)),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102"/>
      <c r="D39" s="103" t="s">
        <v>39</v>
      </c>
      <c r="E39" s="57"/>
      <c r="F39" s="57"/>
      <c r="G39" s="104" t="s">
        <v>40</v>
      </c>
      <c r="H39" s="105" t="s">
        <v>41</v>
      </c>
      <c r="I39" s="57"/>
      <c r="J39" s="106">
        <f>SUM(J30:J37)</f>
        <v>21128.66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>
      <c r="B41" s="17"/>
      <c r="L41" s="17"/>
    </row>
    <row r="42" spans="1:31" s="1" customFormat="1" ht="14.4" hidden="1" customHeight="1">
      <c r="B42" s="17"/>
      <c r="L42" s="17"/>
    </row>
    <row r="43" spans="1:31" s="1" customFormat="1" ht="14.4" hidden="1" customHeight="1">
      <c r="B43" s="17"/>
      <c r="L43" s="17"/>
    </row>
    <row r="44" spans="1:31" s="1" customFormat="1" ht="14.4" hidden="1" customHeight="1">
      <c r="B44" s="17"/>
      <c r="L44" s="17"/>
    </row>
    <row r="45" spans="1:31" s="1" customFormat="1" ht="14.4" hidden="1" customHeight="1">
      <c r="B45" s="17"/>
      <c r="L45" s="17"/>
    </row>
    <row r="46" spans="1:31" s="1" customFormat="1" ht="14.4" hidden="1" customHeight="1">
      <c r="B46" s="17"/>
      <c r="L46" s="17"/>
    </row>
    <row r="47" spans="1:31" s="1" customFormat="1" ht="14.4" hidden="1" customHeight="1">
      <c r="B47" s="17"/>
      <c r="L47" s="17"/>
    </row>
    <row r="48" spans="1:31" s="1" customFormat="1" ht="14.4" hidden="1" customHeight="1">
      <c r="B48" s="17"/>
      <c r="L48" s="17"/>
    </row>
    <row r="49" spans="1:31" s="1" customFormat="1" ht="14.4" hidden="1" customHeight="1">
      <c r="B49" s="17"/>
      <c r="L49" s="17"/>
    </row>
    <row r="50" spans="1:31" s="2" customFormat="1" ht="14.4" hidden="1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 ht="10.199999999999999" hidden="1">
      <c r="B51" s="17"/>
      <c r="L51" s="17"/>
    </row>
    <row r="52" spans="1:31" ht="10.199999999999999" hidden="1">
      <c r="B52" s="17"/>
      <c r="L52" s="17"/>
    </row>
    <row r="53" spans="1:31" ht="10.199999999999999" hidden="1">
      <c r="B53" s="17"/>
      <c r="L53" s="17"/>
    </row>
    <row r="54" spans="1:31" ht="10.199999999999999" hidden="1">
      <c r="B54" s="17"/>
      <c r="L54" s="17"/>
    </row>
    <row r="55" spans="1:31" ht="10.199999999999999" hidden="1">
      <c r="B55" s="17"/>
      <c r="L55" s="17"/>
    </row>
    <row r="56" spans="1:31" ht="10.199999999999999" hidden="1">
      <c r="B56" s="17"/>
      <c r="L56" s="17"/>
    </row>
    <row r="57" spans="1:31" ht="10.199999999999999" hidden="1">
      <c r="B57" s="17"/>
      <c r="L57" s="17"/>
    </row>
    <row r="58" spans="1:31" ht="10.199999999999999" hidden="1">
      <c r="B58" s="17"/>
      <c r="L58" s="17"/>
    </row>
    <row r="59" spans="1:31" ht="10.199999999999999" hidden="1">
      <c r="B59" s="17"/>
      <c r="L59" s="17"/>
    </row>
    <row r="60" spans="1:31" ht="10.199999999999999" hidden="1">
      <c r="B60" s="17"/>
      <c r="L60" s="17"/>
    </row>
    <row r="61" spans="1:31" s="2" customFormat="1" ht="13.2" hidden="1">
      <c r="A61" s="26"/>
      <c r="B61" s="27"/>
      <c r="C61" s="26"/>
      <c r="D61" s="42" t="s">
        <v>44</v>
      </c>
      <c r="E61" s="29"/>
      <c r="F61" s="108" t="s">
        <v>45</v>
      </c>
      <c r="G61" s="42" t="s">
        <v>44</v>
      </c>
      <c r="H61" s="29"/>
      <c r="I61" s="29"/>
      <c r="J61" s="109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0.199999999999999" hidden="1">
      <c r="B62" s="17"/>
      <c r="L62" s="17"/>
    </row>
    <row r="63" spans="1:31" ht="10.199999999999999" hidden="1">
      <c r="B63" s="17"/>
      <c r="L63" s="17"/>
    </row>
    <row r="64" spans="1:31" ht="10.199999999999999" hidden="1">
      <c r="B64" s="17"/>
      <c r="L64" s="17"/>
    </row>
    <row r="65" spans="1:31" s="2" customFormat="1" ht="13.2" hidden="1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0.199999999999999" hidden="1">
      <c r="B66" s="17"/>
      <c r="L66" s="17"/>
    </row>
    <row r="67" spans="1:31" ht="10.199999999999999" hidden="1">
      <c r="B67" s="17"/>
      <c r="L67" s="17"/>
    </row>
    <row r="68" spans="1:31" ht="10.199999999999999" hidden="1">
      <c r="B68" s="17"/>
      <c r="L68" s="17"/>
    </row>
    <row r="69" spans="1:31" ht="10.199999999999999" hidden="1">
      <c r="B69" s="17"/>
      <c r="L69" s="17"/>
    </row>
    <row r="70" spans="1:31" ht="10.199999999999999" hidden="1">
      <c r="B70" s="17"/>
      <c r="L70" s="17"/>
    </row>
    <row r="71" spans="1:31" ht="10.199999999999999" hidden="1">
      <c r="B71" s="17"/>
      <c r="L71" s="17"/>
    </row>
    <row r="72" spans="1:31" ht="10.199999999999999" hidden="1">
      <c r="B72" s="17"/>
      <c r="L72" s="17"/>
    </row>
    <row r="73" spans="1:31" ht="10.199999999999999" hidden="1">
      <c r="B73" s="17"/>
      <c r="L73" s="17"/>
    </row>
    <row r="74" spans="1:31" ht="10.199999999999999" hidden="1">
      <c r="B74" s="17"/>
      <c r="L74" s="17"/>
    </row>
    <row r="75" spans="1:31" ht="10.199999999999999" hidden="1">
      <c r="B75" s="17"/>
      <c r="L75" s="17"/>
    </row>
    <row r="76" spans="1:31" s="2" customFormat="1" ht="13.2" hidden="1">
      <c r="A76" s="26"/>
      <c r="B76" s="27"/>
      <c r="C76" s="26"/>
      <c r="D76" s="42" t="s">
        <v>44</v>
      </c>
      <c r="E76" s="29"/>
      <c r="F76" s="108" t="s">
        <v>45</v>
      </c>
      <c r="G76" s="42" t="s">
        <v>44</v>
      </c>
      <c r="H76" s="29"/>
      <c r="I76" s="29"/>
      <c r="J76" s="109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0.199999999999999" hidden="1"/>
    <row r="79" spans="1:31" ht="10.199999999999999" hidden="1"/>
    <row r="80" spans="1:31" ht="10.199999999999999" hidden="1"/>
    <row r="81" spans="1:47" s="2" customFormat="1" ht="6.9" hidden="1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134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211" t="str">
        <f>E7</f>
        <v>Prestúpne Bývanie JELKA</v>
      </c>
      <c r="F85" s="212"/>
      <c r="G85" s="212"/>
      <c r="H85" s="212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132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77" t="str">
        <f>E9</f>
        <v>SO-03B - Rozpočet</v>
      </c>
      <c r="F87" s="213"/>
      <c r="G87" s="213"/>
      <c r="H87" s="2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2" t="str">
        <f>IF(J12="","",J12)</f>
        <v>1. 3. 2022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10" t="s">
        <v>135</v>
      </c>
      <c r="D94" s="102"/>
      <c r="E94" s="102"/>
      <c r="F94" s="102"/>
      <c r="G94" s="102"/>
      <c r="H94" s="102"/>
      <c r="I94" s="102"/>
      <c r="J94" s="111" t="s">
        <v>136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>
      <c r="A96" s="26"/>
      <c r="B96" s="27"/>
      <c r="C96" s="112" t="s">
        <v>137</v>
      </c>
      <c r="D96" s="26"/>
      <c r="E96" s="26"/>
      <c r="F96" s="26"/>
      <c r="G96" s="26"/>
      <c r="H96" s="26"/>
      <c r="I96" s="26"/>
      <c r="J96" s="68">
        <f>J123</f>
        <v>17607.219999999998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138</v>
      </c>
    </row>
    <row r="97" spans="1:31" s="9" customFormat="1" ht="24.9" hidden="1" customHeight="1">
      <c r="B97" s="113"/>
      <c r="D97" s="114" t="s">
        <v>147</v>
      </c>
      <c r="E97" s="115"/>
      <c r="F97" s="115"/>
      <c r="G97" s="115"/>
      <c r="H97" s="115"/>
      <c r="I97" s="115"/>
      <c r="J97" s="116">
        <f>J124</f>
        <v>17607.219999999998</v>
      </c>
      <c r="L97" s="113"/>
    </row>
    <row r="98" spans="1:31" s="10" customFormat="1" ht="19.95" hidden="1" customHeight="1">
      <c r="B98" s="117"/>
      <c r="D98" s="118" t="s">
        <v>150</v>
      </c>
      <c r="E98" s="119"/>
      <c r="F98" s="119"/>
      <c r="G98" s="119"/>
      <c r="H98" s="119"/>
      <c r="I98" s="119"/>
      <c r="J98" s="120">
        <f>J125</f>
        <v>299.40999999999997</v>
      </c>
      <c r="L98" s="117"/>
    </row>
    <row r="99" spans="1:31" s="10" customFormat="1" ht="19.95" hidden="1" customHeight="1">
      <c r="B99" s="117"/>
      <c r="D99" s="118" t="s">
        <v>803</v>
      </c>
      <c r="E99" s="119"/>
      <c r="F99" s="119"/>
      <c r="G99" s="119"/>
      <c r="H99" s="119"/>
      <c r="I99" s="119"/>
      <c r="J99" s="120">
        <f>J129</f>
        <v>7272.55</v>
      </c>
      <c r="L99" s="117"/>
    </row>
    <row r="100" spans="1:31" s="10" customFormat="1" ht="19.95" hidden="1" customHeight="1">
      <c r="B100" s="117"/>
      <c r="D100" s="118" t="s">
        <v>804</v>
      </c>
      <c r="E100" s="119"/>
      <c r="F100" s="119"/>
      <c r="G100" s="119"/>
      <c r="H100" s="119"/>
      <c r="I100" s="119"/>
      <c r="J100" s="120">
        <f>J136</f>
        <v>3987.889999999999</v>
      </c>
      <c r="L100" s="117"/>
    </row>
    <row r="101" spans="1:31" s="10" customFormat="1" ht="19.95" hidden="1" customHeight="1">
      <c r="B101" s="117"/>
      <c r="D101" s="118" t="s">
        <v>805</v>
      </c>
      <c r="E101" s="119"/>
      <c r="F101" s="119"/>
      <c r="G101" s="119"/>
      <c r="H101" s="119"/>
      <c r="I101" s="119"/>
      <c r="J101" s="120">
        <f>J159</f>
        <v>597.45999999999992</v>
      </c>
      <c r="L101" s="117"/>
    </row>
    <row r="102" spans="1:31" s="10" customFormat="1" ht="19.95" hidden="1" customHeight="1">
      <c r="B102" s="117"/>
      <c r="D102" s="118" t="s">
        <v>806</v>
      </c>
      <c r="E102" s="119"/>
      <c r="F102" s="119"/>
      <c r="G102" s="119"/>
      <c r="H102" s="119"/>
      <c r="I102" s="119"/>
      <c r="J102" s="120">
        <f>J166</f>
        <v>469.34000000000009</v>
      </c>
      <c r="L102" s="117"/>
    </row>
    <row r="103" spans="1:31" s="10" customFormat="1" ht="19.95" hidden="1" customHeight="1">
      <c r="B103" s="117"/>
      <c r="D103" s="118" t="s">
        <v>807</v>
      </c>
      <c r="E103" s="119"/>
      <c r="F103" s="119"/>
      <c r="G103" s="119"/>
      <c r="H103" s="119"/>
      <c r="I103" s="119"/>
      <c r="J103" s="120">
        <f>J178</f>
        <v>4980.5700000000006</v>
      </c>
      <c r="L103" s="117"/>
    </row>
    <row r="104" spans="1:31" s="2" customFormat="1" ht="21.75" hidden="1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" hidden="1" customHeight="1">
      <c r="A105" s="26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ht="10.199999999999999" hidden="1"/>
    <row r="107" spans="1:31" ht="10.199999999999999" hidden="1"/>
    <row r="108" spans="1:31" ht="10.199999999999999" hidden="1"/>
    <row r="109" spans="1:31" s="2" customFormat="1" ht="6.9" customHeight="1">
      <c r="A109" s="26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" customHeight="1">
      <c r="A110" s="26"/>
      <c r="B110" s="27"/>
      <c r="C110" s="18" t="s">
        <v>161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211" t="str">
        <f>E7</f>
        <v>Prestúpne Bývanie JELKA</v>
      </c>
      <c r="F113" s="212"/>
      <c r="G113" s="212"/>
      <c r="H113" s="212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132</v>
      </c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77" t="str">
        <f>E9</f>
        <v>SO-03B - Rozpočet</v>
      </c>
      <c r="F115" s="213"/>
      <c r="G115" s="213"/>
      <c r="H115" s="213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17</v>
      </c>
      <c r="D117" s="26"/>
      <c r="E117" s="26"/>
      <c r="F117" s="21" t="str">
        <f>F12</f>
        <v xml:space="preserve"> </v>
      </c>
      <c r="G117" s="26"/>
      <c r="H117" s="26"/>
      <c r="I117" s="23" t="s">
        <v>19</v>
      </c>
      <c r="J117" s="52" t="str">
        <f>IF(J12="","",J12)</f>
        <v>1. 3. 2022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15" customHeight="1">
      <c r="A119" s="26"/>
      <c r="B119" s="27"/>
      <c r="C119" s="23" t="s">
        <v>21</v>
      </c>
      <c r="D119" s="26"/>
      <c r="E119" s="26"/>
      <c r="F119" s="21" t="str">
        <f>E15</f>
        <v xml:space="preserve"> </v>
      </c>
      <c r="G119" s="26"/>
      <c r="H119" s="26"/>
      <c r="I119" s="23" t="s">
        <v>25</v>
      </c>
      <c r="J119" s="24" t="str">
        <f>E21</f>
        <v xml:space="preserve"> </v>
      </c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15" customHeight="1">
      <c r="A120" s="26"/>
      <c r="B120" s="27"/>
      <c r="C120" s="23" t="s">
        <v>24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27</v>
      </c>
      <c r="J120" s="24" t="str">
        <f>E24</f>
        <v xml:space="preserve"> </v>
      </c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21"/>
      <c r="B122" s="122"/>
      <c r="C122" s="123" t="s">
        <v>162</v>
      </c>
      <c r="D122" s="124" t="s">
        <v>54</v>
      </c>
      <c r="E122" s="124" t="s">
        <v>50</v>
      </c>
      <c r="F122" s="124" t="s">
        <v>51</v>
      </c>
      <c r="G122" s="124" t="s">
        <v>163</v>
      </c>
      <c r="H122" s="124" t="s">
        <v>164</v>
      </c>
      <c r="I122" s="124" t="s">
        <v>165</v>
      </c>
      <c r="J122" s="125" t="s">
        <v>136</v>
      </c>
      <c r="K122" s="126" t="s">
        <v>166</v>
      </c>
      <c r="L122" s="127"/>
      <c r="M122" s="59" t="s">
        <v>1</v>
      </c>
      <c r="N122" s="60" t="s">
        <v>33</v>
      </c>
      <c r="O122" s="60" t="s">
        <v>167</v>
      </c>
      <c r="P122" s="60" t="s">
        <v>168</v>
      </c>
      <c r="Q122" s="60" t="s">
        <v>169</v>
      </c>
      <c r="R122" s="60" t="s">
        <v>170</v>
      </c>
      <c r="S122" s="60" t="s">
        <v>171</v>
      </c>
      <c r="T122" s="61" t="s">
        <v>172</v>
      </c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</row>
    <row r="123" spans="1:65" s="2" customFormat="1" ht="22.8" customHeight="1">
      <c r="A123" s="26"/>
      <c r="B123" s="27"/>
      <c r="C123" s="66" t="s">
        <v>137</v>
      </c>
      <c r="D123" s="26"/>
      <c r="E123" s="26"/>
      <c r="F123" s="26"/>
      <c r="G123" s="26"/>
      <c r="H123" s="26"/>
      <c r="I123" s="26"/>
      <c r="J123" s="128">
        <f>BK123</f>
        <v>17607.219999999998</v>
      </c>
      <c r="K123" s="26"/>
      <c r="L123" s="27"/>
      <c r="M123" s="62"/>
      <c r="N123" s="53"/>
      <c r="O123" s="63"/>
      <c r="P123" s="129">
        <f>P124</f>
        <v>102.60825207999999</v>
      </c>
      <c r="Q123" s="63"/>
      <c r="R123" s="129">
        <f>R124</f>
        <v>1.3798649759999999</v>
      </c>
      <c r="S123" s="63"/>
      <c r="T123" s="130">
        <f>T124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68</v>
      </c>
      <c r="AU123" s="14" t="s">
        <v>138</v>
      </c>
      <c r="BK123" s="131">
        <f>BK124</f>
        <v>17607.219999999998</v>
      </c>
    </row>
    <row r="124" spans="1:65" s="12" customFormat="1" ht="25.95" customHeight="1">
      <c r="B124" s="132"/>
      <c r="D124" s="133" t="s">
        <v>68</v>
      </c>
      <c r="E124" s="134" t="s">
        <v>361</v>
      </c>
      <c r="F124" s="134" t="s">
        <v>362</v>
      </c>
      <c r="J124" s="135">
        <f>BK124</f>
        <v>17607.219999999998</v>
      </c>
      <c r="L124" s="132"/>
      <c r="M124" s="136"/>
      <c r="N124" s="137"/>
      <c r="O124" s="137"/>
      <c r="P124" s="138">
        <f>P125+P129+P136+P159+P166+P178</f>
        <v>102.60825207999999</v>
      </c>
      <c r="Q124" s="137"/>
      <c r="R124" s="138">
        <f>R125+R129+R136+R159+R166+R178</f>
        <v>1.3798649759999999</v>
      </c>
      <c r="S124" s="137"/>
      <c r="T124" s="139">
        <f>T125+T129+T136+T159+T166+T178</f>
        <v>0</v>
      </c>
      <c r="AR124" s="133" t="s">
        <v>182</v>
      </c>
      <c r="AT124" s="140" t="s">
        <v>68</v>
      </c>
      <c r="AU124" s="140" t="s">
        <v>69</v>
      </c>
      <c r="AY124" s="133" t="s">
        <v>175</v>
      </c>
      <c r="BK124" s="141">
        <f>BK125+BK129+BK136+BK159+BK166+BK178</f>
        <v>17607.219999999998</v>
      </c>
    </row>
    <row r="125" spans="1:65" s="12" customFormat="1" ht="22.8" customHeight="1">
      <c r="B125" s="132"/>
      <c r="D125" s="133" t="s">
        <v>68</v>
      </c>
      <c r="E125" s="142" t="s">
        <v>412</v>
      </c>
      <c r="F125" s="142" t="s">
        <v>413</v>
      </c>
      <c r="J125" s="143">
        <f>BK125</f>
        <v>299.40999999999997</v>
      </c>
      <c r="L125" s="132"/>
      <c r="M125" s="136"/>
      <c r="N125" s="137"/>
      <c r="O125" s="137"/>
      <c r="P125" s="138">
        <f>SUM(P126:P128)</f>
        <v>12.388609799999999</v>
      </c>
      <c r="Q125" s="137"/>
      <c r="R125" s="138">
        <f>SUM(R126:R128)</f>
        <v>7.4747760000000007E-3</v>
      </c>
      <c r="S125" s="137"/>
      <c r="T125" s="139">
        <f>SUM(T126:T128)</f>
        <v>0</v>
      </c>
      <c r="AR125" s="133" t="s">
        <v>182</v>
      </c>
      <c r="AT125" s="140" t="s">
        <v>68</v>
      </c>
      <c r="AU125" s="140" t="s">
        <v>77</v>
      </c>
      <c r="AY125" s="133" t="s">
        <v>175</v>
      </c>
      <c r="BK125" s="141">
        <f>SUM(BK126:BK128)</f>
        <v>299.40999999999997</v>
      </c>
    </row>
    <row r="126" spans="1:65" s="2" customFormat="1" ht="21.75" customHeight="1">
      <c r="A126" s="26"/>
      <c r="B126" s="144"/>
      <c r="C126" s="145" t="s">
        <v>77</v>
      </c>
      <c r="D126" s="145" t="s">
        <v>177</v>
      </c>
      <c r="E126" s="146" t="s">
        <v>808</v>
      </c>
      <c r="F126" s="147" t="s">
        <v>809</v>
      </c>
      <c r="G126" s="148" t="s">
        <v>314</v>
      </c>
      <c r="H126" s="149">
        <v>86.915999999999997</v>
      </c>
      <c r="I126" s="150">
        <v>2.95</v>
      </c>
      <c r="J126" s="150">
        <f>ROUND(I126*H126,2)</f>
        <v>256.39999999999998</v>
      </c>
      <c r="K126" s="151"/>
      <c r="L126" s="27"/>
      <c r="M126" s="152" t="s">
        <v>1</v>
      </c>
      <c r="N126" s="153" t="s">
        <v>35</v>
      </c>
      <c r="O126" s="154">
        <v>0.13905000000000001</v>
      </c>
      <c r="P126" s="154">
        <f>O126*H126</f>
        <v>12.0856698</v>
      </c>
      <c r="Q126" s="154">
        <v>4.6E-5</v>
      </c>
      <c r="R126" s="154">
        <f>Q126*H126</f>
        <v>3.9981360000000002E-3</v>
      </c>
      <c r="S126" s="154">
        <v>0</v>
      </c>
      <c r="T126" s="155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6" t="s">
        <v>205</v>
      </c>
      <c r="AT126" s="156" t="s">
        <v>177</v>
      </c>
      <c r="AU126" s="156" t="s">
        <v>182</v>
      </c>
      <c r="AY126" s="14" t="s">
        <v>175</v>
      </c>
      <c r="BE126" s="157">
        <f>IF(N126="základná",J126,0)</f>
        <v>0</v>
      </c>
      <c r="BF126" s="157">
        <f>IF(N126="znížená",J126,0)</f>
        <v>256.39999999999998</v>
      </c>
      <c r="BG126" s="157">
        <f>IF(N126="zákl. prenesená",J126,0)</f>
        <v>0</v>
      </c>
      <c r="BH126" s="157">
        <f>IF(N126="zníž. prenesená",J126,0)</f>
        <v>0</v>
      </c>
      <c r="BI126" s="157">
        <f>IF(N126="nulová",J126,0)</f>
        <v>0</v>
      </c>
      <c r="BJ126" s="14" t="s">
        <v>182</v>
      </c>
      <c r="BK126" s="157">
        <f>ROUND(I126*H126,2)</f>
        <v>256.39999999999998</v>
      </c>
      <c r="BL126" s="14" t="s">
        <v>205</v>
      </c>
      <c r="BM126" s="156" t="s">
        <v>182</v>
      </c>
    </row>
    <row r="127" spans="1:65" s="2" customFormat="1" ht="24.15" customHeight="1">
      <c r="A127" s="26"/>
      <c r="B127" s="144"/>
      <c r="C127" s="158" t="s">
        <v>182</v>
      </c>
      <c r="D127" s="158" t="s">
        <v>285</v>
      </c>
      <c r="E127" s="159" t="s">
        <v>810</v>
      </c>
      <c r="F127" s="160" t="s">
        <v>811</v>
      </c>
      <c r="G127" s="161" t="s">
        <v>314</v>
      </c>
      <c r="H127" s="162">
        <v>86.915999999999997</v>
      </c>
      <c r="I127" s="163">
        <v>0.45</v>
      </c>
      <c r="J127" s="163">
        <f>ROUND(I127*H127,2)</f>
        <v>39.11</v>
      </c>
      <c r="K127" s="164"/>
      <c r="L127" s="165"/>
      <c r="M127" s="166" t="s">
        <v>1</v>
      </c>
      <c r="N127" s="167" t="s">
        <v>35</v>
      </c>
      <c r="O127" s="154">
        <v>0</v>
      </c>
      <c r="P127" s="154">
        <f>O127*H127</f>
        <v>0</v>
      </c>
      <c r="Q127" s="154">
        <v>4.0000000000000003E-5</v>
      </c>
      <c r="R127" s="154">
        <f>Q127*H127</f>
        <v>3.47664E-3</v>
      </c>
      <c r="S127" s="154">
        <v>0</v>
      </c>
      <c r="T127" s="155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6" t="s">
        <v>235</v>
      </c>
      <c r="AT127" s="156" t="s">
        <v>285</v>
      </c>
      <c r="AU127" s="156" t="s">
        <v>182</v>
      </c>
      <c r="AY127" s="14" t="s">
        <v>175</v>
      </c>
      <c r="BE127" s="157">
        <f>IF(N127="základná",J127,0)</f>
        <v>0</v>
      </c>
      <c r="BF127" s="157">
        <f>IF(N127="znížená",J127,0)</f>
        <v>39.11</v>
      </c>
      <c r="BG127" s="157">
        <f>IF(N127="zákl. prenesená",J127,0)</f>
        <v>0</v>
      </c>
      <c r="BH127" s="157">
        <f>IF(N127="zníž. prenesená",J127,0)</f>
        <v>0</v>
      </c>
      <c r="BI127" s="157">
        <f>IF(N127="nulová",J127,0)</f>
        <v>0</v>
      </c>
      <c r="BJ127" s="14" t="s">
        <v>182</v>
      </c>
      <c r="BK127" s="157">
        <f>ROUND(I127*H127,2)</f>
        <v>39.11</v>
      </c>
      <c r="BL127" s="14" t="s">
        <v>205</v>
      </c>
      <c r="BM127" s="156" t="s">
        <v>181</v>
      </c>
    </row>
    <row r="128" spans="1:65" s="2" customFormat="1" ht="24.15" customHeight="1">
      <c r="A128" s="26"/>
      <c r="B128" s="144"/>
      <c r="C128" s="145" t="s">
        <v>185</v>
      </c>
      <c r="D128" s="145" t="s">
        <v>177</v>
      </c>
      <c r="E128" s="146" t="s">
        <v>443</v>
      </c>
      <c r="F128" s="147" t="s">
        <v>444</v>
      </c>
      <c r="G128" s="148" t="s">
        <v>209</v>
      </c>
      <c r="H128" s="149">
        <v>0.17</v>
      </c>
      <c r="I128" s="150">
        <v>22.97</v>
      </c>
      <c r="J128" s="150">
        <f>ROUND(I128*H128,2)</f>
        <v>3.9</v>
      </c>
      <c r="K128" s="151"/>
      <c r="L128" s="27"/>
      <c r="M128" s="152" t="s">
        <v>1</v>
      </c>
      <c r="N128" s="153" t="s">
        <v>35</v>
      </c>
      <c r="O128" s="154">
        <v>1.782</v>
      </c>
      <c r="P128" s="154">
        <f>O128*H128</f>
        <v>0.30294000000000004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6" t="s">
        <v>205</v>
      </c>
      <c r="AT128" s="156" t="s">
        <v>177</v>
      </c>
      <c r="AU128" s="156" t="s">
        <v>182</v>
      </c>
      <c r="AY128" s="14" t="s">
        <v>175</v>
      </c>
      <c r="BE128" s="157">
        <f>IF(N128="základná",J128,0)</f>
        <v>0</v>
      </c>
      <c r="BF128" s="157">
        <f>IF(N128="znížená",J128,0)</f>
        <v>3.9</v>
      </c>
      <c r="BG128" s="157">
        <f>IF(N128="zákl. prenesená",J128,0)</f>
        <v>0</v>
      </c>
      <c r="BH128" s="157">
        <f>IF(N128="zníž. prenesená",J128,0)</f>
        <v>0</v>
      </c>
      <c r="BI128" s="157">
        <f>IF(N128="nulová",J128,0)</f>
        <v>0</v>
      </c>
      <c r="BJ128" s="14" t="s">
        <v>182</v>
      </c>
      <c r="BK128" s="157">
        <f>ROUND(I128*H128,2)</f>
        <v>3.9</v>
      </c>
      <c r="BL128" s="14" t="s">
        <v>205</v>
      </c>
      <c r="BM128" s="156" t="s">
        <v>188</v>
      </c>
    </row>
    <row r="129" spans="1:65" s="12" customFormat="1" ht="22.8" customHeight="1">
      <c r="B129" s="132"/>
      <c r="D129" s="133" t="s">
        <v>68</v>
      </c>
      <c r="E129" s="142" t="s">
        <v>812</v>
      </c>
      <c r="F129" s="142" t="s">
        <v>813</v>
      </c>
      <c r="J129" s="143">
        <f>BK129</f>
        <v>7272.55</v>
      </c>
      <c r="L129" s="132"/>
      <c r="M129" s="136"/>
      <c r="N129" s="137"/>
      <c r="O129" s="137"/>
      <c r="P129" s="138">
        <f>SUM(P130:P135)</f>
        <v>0.19015199999999999</v>
      </c>
      <c r="Q129" s="137"/>
      <c r="R129" s="138">
        <f>SUM(R130:R135)</f>
        <v>1.9229999999999997E-2</v>
      </c>
      <c r="S129" s="137"/>
      <c r="T129" s="139">
        <f>SUM(T130:T135)</f>
        <v>0</v>
      </c>
      <c r="AR129" s="133" t="s">
        <v>182</v>
      </c>
      <c r="AT129" s="140" t="s">
        <v>68</v>
      </c>
      <c r="AU129" s="140" t="s">
        <v>77</v>
      </c>
      <c r="AY129" s="133" t="s">
        <v>175</v>
      </c>
      <c r="BK129" s="141">
        <f>SUM(BK130:BK135)</f>
        <v>7272.55</v>
      </c>
    </row>
    <row r="130" spans="1:65" s="2" customFormat="1" ht="76.349999999999994" customHeight="1">
      <c r="A130" s="26"/>
      <c r="B130" s="144"/>
      <c r="C130" s="145" t="s">
        <v>181</v>
      </c>
      <c r="D130" s="145" t="s">
        <v>177</v>
      </c>
      <c r="E130" s="146" t="s">
        <v>814</v>
      </c>
      <c r="F130" s="147" t="s">
        <v>815</v>
      </c>
      <c r="G130" s="148" t="s">
        <v>254</v>
      </c>
      <c r="H130" s="149">
        <v>1</v>
      </c>
      <c r="I130" s="150">
        <v>6507.36</v>
      </c>
      <c r="J130" s="150">
        <f t="shared" ref="J130:J135" si="0">ROUND(I130*H130,2)</f>
        <v>6507.36</v>
      </c>
      <c r="K130" s="151"/>
      <c r="L130" s="27"/>
      <c r="M130" s="152" t="s">
        <v>1</v>
      </c>
      <c r="N130" s="153" t="s">
        <v>35</v>
      </c>
      <c r="O130" s="154">
        <v>0</v>
      </c>
      <c r="P130" s="154">
        <f t="shared" ref="P130:P135" si="1">O130*H130</f>
        <v>0</v>
      </c>
      <c r="Q130" s="154">
        <v>0</v>
      </c>
      <c r="R130" s="154">
        <f t="shared" ref="R130:R135" si="2">Q130*H130</f>
        <v>0</v>
      </c>
      <c r="S130" s="154">
        <v>0</v>
      </c>
      <c r="T130" s="155">
        <f t="shared" ref="T130:T135" si="3"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6" t="s">
        <v>205</v>
      </c>
      <c r="AT130" s="156" t="s">
        <v>177</v>
      </c>
      <c r="AU130" s="156" t="s">
        <v>182</v>
      </c>
      <c r="AY130" s="14" t="s">
        <v>175</v>
      </c>
      <c r="BE130" s="157">
        <f t="shared" ref="BE130:BE135" si="4">IF(N130="základná",J130,0)</f>
        <v>0</v>
      </c>
      <c r="BF130" s="157">
        <f t="shared" ref="BF130:BF135" si="5">IF(N130="znížená",J130,0)</f>
        <v>6507.36</v>
      </c>
      <c r="BG130" s="157">
        <f t="shared" ref="BG130:BG135" si="6">IF(N130="zákl. prenesená",J130,0)</f>
        <v>0</v>
      </c>
      <c r="BH130" s="157">
        <f t="shared" ref="BH130:BH135" si="7">IF(N130="zníž. prenesená",J130,0)</f>
        <v>0</v>
      </c>
      <c r="BI130" s="157">
        <f t="shared" ref="BI130:BI135" si="8">IF(N130="nulová",J130,0)</f>
        <v>0</v>
      </c>
      <c r="BJ130" s="14" t="s">
        <v>182</v>
      </c>
      <c r="BK130" s="157">
        <f t="shared" ref="BK130:BK135" si="9">ROUND(I130*H130,2)</f>
        <v>6507.36</v>
      </c>
      <c r="BL130" s="14" t="s">
        <v>205</v>
      </c>
      <c r="BM130" s="156" t="s">
        <v>191</v>
      </c>
    </row>
    <row r="131" spans="1:65" s="2" customFormat="1" ht="16.5" customHeight="1">
      <c r="A131" s="26"/>
      <c r="B131" s="144"/>
      <c r="C131" s="145" t="s">
        <v>192</v>
      </c>
      <c r="D131" s="145" t="s">
        <v>177</v>
      </c>
      <c r="E131" s="146" t="s">
        <v>816</v>
      </c>
      <c r="F131" s="147" t="s">
        <v>817</v>
      </c>
      <c r="G131" s="148" t="s">
        <v>254</v>
      </c>
      <c r="H131" s="149">
        <v>1</v>
      </c>
      <c r="I131" s="150">
        <v>95.34</v>
      </c>
      <c r="J131" s="150">
        <f t="shared" si="0"/>
        <v>95.34</v>
      </c>
      <c r="K131" s="151"/>
      <c r="L131" s="27"/>
      <c r="M131" s="152" t="s">
        <v>1</v>
      </c>
      <c r="N131" s="153" t="s">
        <v>35</v>
      </c>
      <c r="O131" s="154">
        <v>0</v>
      </c>
      <c r="P131" s="154">
        <f t="shared" si="1"/>
        <v>0</v>
      </c>
      <c r="Q131" s="154">
        <v>2.7499999999999998E-3</v>
      </c>
      <c r="R131" s="154">
        <f t="shared" si="2"/>
        <v>2.7499999999999998E-3</v>
      </c>
      <c r="S131" s="154">
        <v>0</v>
      </c>
      <c r="T131" s="155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6" t="s">
        <v>205</v>
      </c>
      <c r="AT131" s="156" t="s">
        <v>177</v>
      </c>
      <c r="AU131" s="156" t="s">
        <v>182</v>
      </c>
      <c r="AY131" s="14" t="s">
        <v>175</v>
      </c>
      <c r="BE131" s="157">
        <f t="shared" si="4"/>
        <v>0</v>
      </c>
      <c r="BF131" s="157">
        <f t="shared" si="5"/>
        <v>95.34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4" t="s">
        <v>182</v>
      </c>
      <c r="BK131" s="157">
        <f t="shared" si="9"/>
        <v>95.34</v>
      </c>
      <c r="BL131" s="14" t="s">
        <v>205</v>
      </c>
      <c r="BM131" s="156" t="s">
        <v>195</v>
      </c>
    </row>
    <row r="132" spans="1:65" s="2" customFormat="1" ht="66.75" customHeight="1">
      <c r="A132" s="26"/>
      <c r="B132" s="144"/>
      <c r="C132" s="145" t="s">
        <v>188</v>
      </c>
      <c r="D132" s="145" t="s">
        <v>177</v>
      </c>
      <c r="E132" s="146" t="s">
        <v>818</v>
      </c>
      <c r="F132" s="147" t="s">
        <v>819</v>
      </c>
      <c r="G132" s="148" t="s">
        <v>254</v>
      </c>
      <c r="H132" s="149">
        <v>1</v>
      </c>
      <c r="I132" s="150">
        <v>528.91999999999996</v>
      </c>
      <c r="J132" s="150">
        <f t="shared" si="0"/>
        <v>528.91999999999996</v>
      </c>
      <c r="K132" s="151"/>
      <c r="L132" s="27"/>
      <c r="M132" s="152" t="s">
        <v>1</v>
      </c>
      <c r="N132" s="153" t="s">
        <v>35</v>
      </c>
      <c r="O132" s="154">
        <v>0</v>
      </c>
      <c r="P132" s="154">
        <f t="shared" si="1"/>
        <v>0</v>
      </c>
      <c r="Q132" s="154">
        <v>1.48E-3</v>
      </c>
      <c r="R132" s="154">
        <f t="shared" si="2"/>
        <v>1.48E-3</v>
      </c>
      <c r="S132" s="154">
        <v>0</v>
      </c>
      <c r="T132" s="155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6" t="s">
        <v>205</v>
      </c>
      <c r="AT132" s="156" t="s">
        <v>177</v>
      </c>
      <c r="AU132" s="156" t="s">
        <v>182</v>
      </c>
      <c r="AY132" s="14" t="s">
        <v>175</v>
      </c>
      <c r="BE132" s="157">
        <f t="shared" si="4"/>
        <v>0</v>
      </c>
      <c r="BF132" s="157">
        <f t="shared" si="5"/>
        <v>528.91999999999996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4" t="s">
        <v>182</v>
      </c>
      <c r="BK132" s="157">
        <f t="shared" si="9"/>
        <v>528.91999999999996</v>
      </c>
      <c r="BL132" s="14" t="s">
        <v>205</v>
      </c>
      <c r="BM132" s="156" t="s">
        <v>198</v>
      </c>
    </row>
    <row r="133" spans="1:65" s="2" customFormat="1" ht="16.5" customHeight="1">
      <c r="A133" s="26"/>
      <c r="B133" s="144"/>
      <c r="C133" s="158" t="s">
        <v>199</v>
      </c>
      <c r="D133" s="158" t="s">
        <v>285</v>
      </c>
      <c r="E133" s="159" t="s">
        <v>820</v>
      </c>
      <c r="F133" s="160" t="s">
        <v>821</v>
      </c>
      <c r="G133" s="161" t="s">
        <v>254</v>
      </c>
      <c r="H133" s="162">
        <v>1</v>
      </c>
      <c r="I133" s="163">
        <v>127.05</v>
      </c>
      <c r="J133" s="163">
        <f t="shared" si="0"/>
        <v>127.05</v>
      </c>
      <c r="K133" s="164"/>
      <c r="L133" s="165"/>
      <c r="M133" s="166" t="s">
        <v>1</v>
      </c>
      <c r="N133" s="167" t="s">
        <v>35</v>
      </c>
      <c r="O133" s="154">
        <v>0</v>
      </c>
      <c r="P133" s="154">
        <f t="shared" si="1"/>
        <v>0</v>
      </c>
      <c r="Q133" s="154">
        <v>7.4999999999999997E-3</v>
      </c>
      <c r="R133" s="154">
        <f t="shared" si="2"/>
        <v>7.4999999999999997E-3</v>
      </c>
      <c r="S133" s="154">
        <v>0</v>
      </c>
      <c r="T133" s="155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6" t="s">
        <v>235</v>
      </c>
      <c r="AT133" s="156" t="s">
        <v>285</v>
      </c>
      <c r="AU133" s="156" t="s">
        <v>182</v>
      </c>
      <c r="AY133" s="14" t="s">
        <v>175</v>
      </c>
      <c r="BE133" s="157">
        <f t="shared" si="4"/>
        <v>0</v>
      </c>
      <c r="BF133" s="157">
        <f t="shared" si="5"/>
        <v>127.05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4" t="s">
        <v>182</v>
      </c>
      <c r="BK133" s="157">
        <f t="shared" si="9"/>
        <v>127.05</v>
      </c>
      <c r="BL133" s="14" t="s">
        <v>205</v>
      </c>
      <c r="BM133" s="156" t="s">
        <v>202</v>
      </c>
    </row>
    <row r="134" spans="1:65" s="2" customFormat="1" ht="44.25" customHeight="1">
      <c r="A134" s="26"/>
      <c r="B134" s="144"/>
      <c r="C134" s="158" t="s">
        <v>191</v>
      </c>
      <c r="D134" s="158" t="s">
        <v>285</v>
      </c>
      <c r="E134" s="159" t="s">
        <v>822</v>
      </c>
      <c r="F134" s="160" t="s">
        <v>823</v>
      </c>
      <c r="G134" s="161" t="s">
        <v>254</v>
      </c>
      <c r="H134" s="162">
        <v>1</v>
      </c>
      <c r="I134" s="163">
        <v>11.76</v>
      </c>
      <c r="J134" s="163">
        <f t="shared" si="0"/>
        <v>11.76</v>
      </c>
      <c r="K134" s="164"/>
      <c r="L134" s="165"/>
      <c r="M134" s="166" t="s">
        <v>1</v>
      </c>
      <c r="N134" s="167" t="s">
        <v>35</v>
      </c>
      <c r="O134" s="154">
        <v>0</v>
      </c>
      <c r="P134" s="154">
        <f t="shared" si="1"/>
        <v>0</v>
      </c>
      <c r="Q134" s="154">
        <v>7.4999999999999997E-3</v>
      </c>
      <c r="R134" s="154">
        <f t="shared" si="2"/>
        <v>7.4999999999999997E-3</v>
      </c>
      <c r="S134" s="154">
        <v>0</v>
      </c>
      <c r="T134" s="155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6" t="s">
        <v>235</v>
      </c>
      <c r="AT134" s="156" t="s">
        <v>285</v>
      </c>
      <c r="AU134" s="156" t="s">
        <v>182</v>
      </c>
      <c r="AY134" s="14" t="s">
        <v>175</v>
      </c>
      <c r="BE134" s="157">
        <f t="shared" si="4"/>
        <v>0</v>
      </c>
      <c r="BF134" s="157">
        <f t="shared" si="5"/>
        <v>11.76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4" t="s">
        <v>182</v>
      </c>
      <c r="BK134" s="157">
        <f t="shared" si="9"/>
        <v>11.76</v>
      </c>
      <c r="BL134" s="14" t="s">
        <v>205</v>
      </c>
      <c r="BM134" s="156" t="s">
        <v>205</v>
      </c>
    </row>
    <row r="135" spans="1:65" s="2" customFormat="1" ht="24.15" customHeight="1">
      <c r="A135" s="26"/>
      <c r="B135" s="144"/>
      <c r="C135" s="145" t="s">
        <v>206</v>
      </c>
      <c r="D135" s="145" t="s">
        <v>177</v>
      </c>
      <c r="E135" s="146" t="s">
        <v>824</v>
      </c>
      <c r="F135" s="147" t="s">
        <v>825</v>
      </c>
      <c r="G135" s="148" t="s">
        <v>209</v>
      </c>
      <c r="H135" s="149">
        <v>1.9E-2</v>
      </c>
      <c r="I135" s="150">
        <v>111.33</v>
      </c>
      <c r="J135" s="150">
        <f t="shared" si="0"/>
        <v>2.12</v>
      </c>
      <c r="K135" s="151"/>
      <c r="L135" s="27"/>
      <c r="M135" s="152" t="s">
        <v>1</v>
      </c>
      <c r="N135" s="153" t="s">
        <v>35</v>
      </c>
      <c r="O135" s="154">
        <v>10.007999999999999</v>
      </c>
      <c r="P135" s="154">
        <f t="shared" si="1"/>
        <v>0.19015199999999999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6" t="s">
        <v>205</v>
      </c>
      <c r="AT135" s="156" t="s">
        <v>177</v>
      </c>
      <c r="AU135" s="156" t="s">
        <v>182</v>
      </c>
      <c r="AY135" s="14" t="s">
        <v>175</v>
      </c>
      <c r="BE135" s="157">
        <f t="shared" si="4"/>
        <v>0</v>
      </c>
      <c r="BF135" s="157">
        <f t="shared" si="5"/>
        <v>2.12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4" t="s">
        <v>182</v>
      </c>
      <c r="BK135" s="157">
        <f t="shared" si="9"/>
        <v>2.12</v>
      </c>
      <c r="BL135" s="14" t="s">
        <v>205</v>
      </c>
      <c r="BM135" s="156" t="s">
        <v>210</v>
      </c>
    </row>
    <row r="136" spans="1:65" s="12" customFormat="1" ht="22.8" customHeight="1">
      <c r="B136" s="132"/>
      <c r="D136" s="133" t="s">
        <v>68</v>
      </c>
      <c r="E136" s="142" t="s">
        <v>826</v>
      </c>
      <c r="F136" s="142" t="s">
        <v>827</v>
      </c>
      <c r="J136" s="143">
        <f>BK136</f>
        <v>3987.889999999999</v>
      </c>
      <c r="L136" s="132"/>
      <c r="M136" s="136"/>
      <c r="N136" s="137"/>
      <c r="O136" s="137"/>
      <c r="P136" s="138">
        <f>SUM(P137:P158)</f>
        <v>2.5312190000000001</v>
      </c>
      <c r="Q136" s="137"/>
      <c r="R136" s="138">
        <f>SUM(R137:R158)</f>
        <v>0.72283999999999993</v>
      </c>
      <c r="S136" s="137"/>
      <c r="T136" s="139">
        <f>SUM(T137:T158)</f>
        <v>0</v>
      </c>
      <c r="AR136" s="133" t="s">
        <v>182</v>
      </c>
      <c r="AT136" s="140" t="s">
        <v>68</v>
      </c>
      <c r="AU136" s="140" t="s">
        <v>77</v>
      </c>
      <c r="AY136" s="133" t="s">
        <v>175</v>
      </c>
      <c r="BK136" s="141">
        <f>SUM(BK137:BK158)</f>
        <v>3987.889999999999</v>
      </c>
    </row>
    <row r="137" spans="1:65" s="2" customFormat="1" ht="76.349999999999994" customHeight="1">
      <c r="A137" s="26"/>
      <c r="B137" s="144"/>
      <c r="C137" s="145" t="s">
        <v>195</v>
      </c>
      <c r="D137" s="145" t="s">
        <v>177</v>
      </c>
      <c r="E137" s="146" t="s">
        <v>828</v>
      </c>
      <c r="F137" s="147" t="s">
        <v>829</v>
      </c>
      <c r="G137" s="148" t="s">
        <v>254</v>
      </c>
      <c r="H137" s="149">
        <v>1</v>
      </c>
      <c r="I137" s="150">
        <v>614.88</v>
      </c>
      <c r="J137" s="150">
        <f t="shared" ref="J137:J158" si="10">ROUND(I137*H137,2)</f>
        <v>614.88</v>
      </c>
      <c r="K137" s="151"/>
      <c r="L137" s="27"/>
      <c r="M137" s="152" t="s">
        <v>1</v>
      </c>
      <c r="N137" s="153" t="s">
        <v>35</v>
      </c>
      <c r="O137" s="154">
        <v>0</v>
      </c>
      <c r="P137" s="154">
        <f t="shared" ref="P137:P158" si="11">O137*H137</f>
        <v>0</v>
      </c>
      <c r="Q137" s="154">
        <v>0</v>
      </c>
      <c r="R137" s="154">
        <f t="shared" ref="R137:R158" si="12">Q137*H137</f>
        <v>0</v>
      </c>
      <c r="S137" s="154">
        <v>0</v>
      </c>
      <c r="T137" s="155">
        <f t="shared" ref="T137:T158" si="13"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6" t="s">
        <v>205</v>
      </c>
      <c r="AT137" s="156" t="s">
        <v>177</v>
      </c>
      <c r="AU137" s="156" t="s">
        <v>182</v>
      </c>
      <c r="AY137" s="14" t="s">
        <v>175</v>
      </c>
      <c r="BE137" s="157">
        <f t="shared" ref="BE137:BE158" si="14">IF(N137="základná",J137,0)</f>
        <v>0</v>
      </c>
      <c r="BF137" s="157">
        <f t="shared" ref="BF137:BF158" si="15">IF(N137="znížená",J137,0)</f>
        <v>614.88</v>
      </c>
      <c r="BG137" s="157">
        <f t="shared" ref="BG137:BG158" si="16">IF(N137="zákl. prenesená",J137,0)</f>
        <v>0</v>
      </c>
      <c r="BH137" s="157">
        <f t="shared" ref="BH137:BH158" si="17">IF(N137="zníž. prenesená",J137,0)</f>
        <v>0</v>
      </c>
      <c r="BI137" s="157">
        <f t="shared" ref="BI137:BI158" si="18">IF(N137="nulová",J137,0)</f>
        <v>0</v>
      </c>
      <c r="BJ137" s="14" t="s">
        <v>182</v>
      </c>
      <c r="BK137" s="157">
        <f t="shared" ref="BK137:BK158" si="19">ROUND(I137*H137,2)</f>
        <v>614.88</v>
      </c>
      <c r="BL137" s="14" t="s">
        <v>205</v>
      </c>
      <c r="BM137" s="156" t="s">
        <v>7</v>
      </c>
    </row>
    <row r="138" spans="1:65" s="2" customFormat="1" ht="44.25" customHeight="1">
      <c r="A138" s="26"/>
      <c r="B138" s="144"/>
      <c r="C138" s="158" t="s">
        <v>214</v>
      </c>
      <c r="D138" s="158" t="s">
        <v>285</v>
      </c>
      <c r="E138" s="159" t="s">
        <v>830</v>
      </c>
      <c r="F138" s="160" t="s">
        <v>831</v>
      </c>
      <c r="G138" s="161" t="s">
        <v>254</v>
      </c>
      <c r="H138" s="162">
        <v>1</v>
      </c>
      <c r="I138" s="163">
        <v>301.45999999999998</v>
      </c>
      <c r="J138" s="163">
        <f t="shared" si="10"/>
        <v>301.45999999999998</v>
      </c>
      <c r="K138" s="164"/>
      <c r="L138" s="165"/>
      <c r="M138" s="166" t="s">
        <v>1</v>
      </c>
      <c r="N138" s="167" t="s">
        <v>35</v>
      </c>
      <c r="O138" s="154">
        <v>0</v>
      </c>
      <c r="P138" s="154">
        <f t="shared" si="11"/>
        <v>0</v>
      </c>
      <c r="Q138" s="154">
        <v>0.16700000000000001</v>
      </c>
      <c r="R138" s="154">
        <f t="shared" si="12"/>
        <v>0.16700000000000001</v>
      </c>
      <c r="S138" s="154">
        <v>0</v>
      </c>
      <c r="T138" s="155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6" t="s">
        <v>235</v>
      </c>
      <c r="AT138" s="156" t="s">
        <v>285</v>
      </c>
      <c r="AU138" s="156" t="s">
        <v>182</v>
      </c>
      <c r="AY138" s="14" t="s">
        <v>175</v>
      </c>
      <c r="BE138" s="157">
        <f t="shared" si="14"/>
        <v>0</v>
      </c>
      <c r="BF138" s="157">
        <f t="shared" si="15"/>
        <v>301.45999999999998</v>
      </c>
      <c r="BG138" s="157">
        <f t="shared" si="16"/>
        <v>0</v>
      </c>
      <c r="BH138" s="157">
        <f t="shared" si="17"/>
        <v>0</v>
      </c>
      <c r="BI138" s="157">
        <f t="shared" si="18"/>
        <v>0</v>
      </c>
      <c r="BJ138" s="14" t="s">
        <v>182</v>
      </c>
      <c r="BK138" s="157">
        <f t="shared" si="19"/>
        <v>301.45999999999998</v>
      </c>
      <c r="BL138" s="14" t="s">
        <v>205</v>
      </c>
      <c r="BM138" s="156" t="s">
        <v>217</v>
      </c>
    </row>
    <row r="139" spans="1:65" s="2" customFormat="1" ht="16.5" customHeight="1">
      <c r="A139" s="26"/>
      <c r="B139" s="144"/>
      <c r="C139" s="145" t="s">
        <v>198</v>
      </c>
      <c r="D139" s="145" t="s">
        <v>177</v>
      </c>
      <c r="E139" s="146" t="s">
        <v>832</v>
      </c>
      <c r="F139" s="147" t="s">
        <v>833</v>
      </c>
      <c r="G139" s="148" t="s">
        <v>254</v>
      </c>
      <c r="H139" s="149">
        <v>1</v>
      </c>
      <c r="I139" s="150">
        <v>140.84</v>
      </c>
      <c r="J139" s="150">
        <f t="shared" si="10"/>
        <v>140.84</v>
      </c>
      <c r="K139" s="151"/>
      <c r="L139" s="27"/>
      <c r="M139" s="152" t="s">
        <v>1</v>
      </c>
      <c r="N139" s="153" t="s">
        <v>35</v>
      </c>
      <c r="O139" s="154">
        <v>0</v>
      </c>
      <c r="P139" s="154">
        <f t="shared" si="11"/>
        <v>0</v>
      </c>
      <c r="Q139" s="154">
        <v>0</v>
      </c>
      <c r="R139" s="154">
        <f t="shared" si="12"/>
        <v>0</v>
      </c>
      <c r="S139" s="154">
        <v>0</v>
      </c>
      <c r="T139" s="155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6" t="s">
        <v>205</v>
      </c>
      <c r="AT139" s="156" t="s">
        <v>177</v>
      </c>
      <c r="AU139" s="156" t="s">
        <v>182</v>
      </c>
      <c r="AY139" s="14" t="s">
        <v>175</v>
      </c>
      <c r="BE139" s="157">
        <f t="shared" si="14"/>
        <v>0</v>
      </c>
      <c r="BF139" s="157">
        <f t="shared" si="15"/>
        <v>140.84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4" t="s">
        <v>182</v>
      </c>
      <c r="BK139" s="157">
        <f t="shared" si="19"/>
        <v>140.84</v>
      </c>
      <c r="BL139" s="14" t="s">
        <v>205</v>
      </c>
      <c r="BM139" s="156" t="s">
        <v>220</v>
      </c>
    </row>
    <row r="140" spans="1:65" s="2" customFormat="1" ht="55.5" customHeight="1">
      <c r="A140" s="26"/>
      <c r="B140" s="144"/>
      <c r="C140" s="158" t="s">
        <v>221</v>
      </c>
      <c r="D140" s="158" t="s">
        <v>285</v>
      </c>
      <c r="E140" s="159" t="s">
        <v>834</v>
      </c>
      <c r="F140" s="160" t="s">
        <v>835</v>
      </c>
      <c r="G140" s="161" t="s">
        <v>254</v>
      </c>
      <c r="H140" s="162">
        <v>1</v>
      </c>
      <c r="I140" s="163">
        <v>17.96</v>
      </c>
      <c r="J140" s="163">
        <f t="shared" si="10"/>
        <v>17.96</v>
      </c>
      <c r="K140" s="164"/>
      <c r="L140" s="165"/>
      <c r="M140" s="166" t="s">
        <v>1</v>
      </c>
      <c r="N140" s="167" t="s">
        <v>35</v>
      </c>
      <c r="O140" s="154">
        <v>0</v>
      </c>
      <c r="P140" s="154">
        <f t="shared" si="11"/>
        <v>0</v>
      </c>
      <c r="Q140" s="154">
        <v>0.14000000000000001</v>
      </c>
      <c r="R140" s="154">
        <f t="shared" si="12"/>
        <v>0.14000000000000001</v>
      </c>
      <c r="S140" s="154">
        <v>0</v>
      </c>
      <c r="T140" s="155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6" t="s">
        <v>235</v>
      </c>
      <c r="AT140" s="156" t="s">
        <v>285</v>
      </c>
      <c r="AU140" s="156" t="s">
        <v>182</v>
      </c>
      <c r="AY140" s="14" t="s">
        <v>175</v>
      </c>
      <c r="BE140" s="157">
        <f t="shared" si="14"/>
        <v>0</v>
      </c>
      <c r="BF140" s="157">
        <f t="shared" si="15"/>
        <v>17.96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4" t="s">
        <v>182</v>
      </c>
      <c r="BK140" s="157">
        <f t="shared" si="19"/>
        <v>17.96</v>
      </c>
      <c r="BL140" s="14" t="s">
        <v>205</v>
      </c>
      <c r="BM140" s="156" t="s">
        <v>224</v>
      </c>
    </row>
    <row r="141" spans="1:65" s="2" customFormat="1" ht="76.349999999999994" customHeight="1">
      <c r="A141" s="26"/>
      <c r="B141" s="144"/>
      <c r="C141" s="145" t="s">
        <v>202</v>
      </c>
      <c r="D141" s="145" t="s">
        <v>177</v>
      </c>
      <c r="E141" s="146" t="s">
        <v>836</v>
      </c>
      <c r="F141" s="147" t="s">
        <v>837</v>
      </c>
      <c r="G141" s="148" t="s">
        <v>254</v>
      </c>
      <c r="H141" s="149">
        <v>1</v>
      </c>
      <c r="I141" s="150">
        <v>325.64</v>
      </c>
      <c r="J141" s="150">
        <f t="shared" si="10"/>
        <v>325.64</v>
      </c>
      <c r="K141" s="151"/>
      <c r="L141" s="27"/>
      <c r="M141" s="152" t="s">
        <v>1</v>
      </c>
      <c r="N141" s="153" t="s">
        <v>35</v>
      </c>
      <c r="O141" s="154">
        <v>0</v>
      </c>
      <c r="P141" s="154">
        <f t="shared" si="11"/>
        <v>0</v>
      </c>
      <c r="Q141" s="154">
        <v>0</v>
      </c>
      <c r="R141" s="154">
        <f t="shared" si="12"/>
        <v>0</v>
      </c>
      <c r="S141" s="154">
        <v>0</v>
      </c>
      <c r="T141" s="155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6" t="s">
        <v>205</v>
      </c>
      <c r="AT141" s="156" t="s">
        <v>177</v>
      </c>
      <c r="AU141" s="156" t="s">
        <v>182</v>
      </c>
      <c r="AY141" s="14" t="s">
        <v>175</v>
      </c>
      <c r="BE141" s="157">
        <f t="shared" si="14"/>
        <v>0</v>
      </c>
      <c r="BF141" s="157">
        <f t="shared" si="15"/>
        <v>325.64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4" t="s">
        <v>182</v>
      </c>
      <c r="BK141" s="157">
        <f t="shared" si="19"/>
        <v>325.64</v>
      </c>
      <c r="BL141" s="14" t="s">
        <v>205</v>
      </c>
      <c r="BM141" s="156" t="s">
        <v>227</v>
      </c>
    </row>
    <row r="142" spans="1:65" s="2" customFormat="1" ht="62.7" customHeight="1">
      <c r="A142" s="26"/>
      <c r="B142" s="144"/>
      <c r="C142" s="158" t="s">
        <v>228</v>
      </c>
      <c r="D142" s="158" t="s">
        <v>285</v>
      </c>
      <c r="E142" s="159" t="s">
        <v>838</v>
      </c>
      <c r="F142" s="160" t="s">
        <v>839</v>
      </c>
      <c r="G142" s="161" t="s">
        <v>254</v>
      </c>
      <c r="H142" s="162">
        <v>1</v>
      </c>
      <c r="I142" s="163">
        <v>393.61</v>
      </c>
      <c r="J142" s="163">
        <f t="shared" si="10"/>
        <v>393.61</v>
      </c>
      <c r="K142" s="164"/>
      <c r="L142" s="165"/>
      <c r="M142" s="166" t="s">
        <v>1</v>
      </c>
      <c r="N142" s="167" t="s">
        <v>35</v>
      </c>
      <c r="O142" s="154">
        <v>0</v>
      </c>
      <c r="P142" s="154">
        <f t="shared" si="11"/>
        <v>0</v>
      </c>
      <c r="Q142" s="154">
        <v>7.4999999999999997E-3</v>
      </c>
      <c r="R142" s="154">
        <f t="shared" si="12"/>
        <v>7.4999999999999997E-3</v>
      </c>
      <c r="S142" s="154">
        <v>0</v>
      </c>
      <c r="T142" s="155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6" t="s">
        <v>235</v>
      </c>
      <c r="AT142" s="156" t="s">
        <v>285</v>
      </c>
      <c r="AU142" s="156" t="s">
        <v>182</v>
      </c>
      <c r="AY142" s="14" t="s">
        <v>175</v>
      </c>
      <c r="BE142" s="157">
        <f t="shared" si="14"/>
        <v>0</v>
      </c>
      <c r="BF142" s="157">
        <f t="shared" si="15"/>
        <v>393.61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4" t="s">
        <v>182</v>
      </c>
      <c r="BK142" s="157">
        <f t="shared" si="19"/>
        <v>393.61</v>
      </c>
      <c r="BL142" s="14" t="s">
        <v>205</v>
      </c>
      <c r="BM142" s="156" t="s">
        <v>232</v>
      </c>
    </row>
    <row r="143" spans="1:65" s="2" customFormat="1" ht="37.799999999999997" customHeight="1">
      <c r="A143" s="26"/>
      <c r="B143" s="144"/>
      <c r="C143" s="145" t="s">
        <v>205</v>
      </c>
      <c r="D143" s="145" t="s">
        <v>177</v>
      </c>
      <c r="E143" s="146" t="s">
        <v>840</v>
      </c>
      <c r="F143" s="147" t="s">
        <v>841</v>
      </c>
      <c r="G143" s="148" t="s">
        <v>254</v>
      </c>
      <c r="H143" s="149">
        <v>1</v>
      </c>
      <c r="I143" s="150">
        <v>147</v>
      </c>
      <c r="J143" s="150">
        <f t="shared" si="10"/>
        <v>147</v>
      </c>
      <c r="K143" s="151"/>
      <c r="L143" s="27"/>
      <c r="M143" s="152" t="s">
        <v>1</v>
      </c>
      <c r="N143" s="153" t="s">
        <v>35</v>
      </c>
      <c r="O143" s="154">
        <v>0</v>
      </c>
      <c r="P143" s="154">
        <f t="shared" si="11"/>
        <v>0</v>
      </c>
      <c r="Q143" s="154">
        <v>0</v>
      </c>
      <c r="R143" s="154">
        <f t="shared" si="12"/>
        <v>0</v>
      </c>
      <c r="S143" s="154">
        <v>0</v>
      </c>
      <c r="T143" s="155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6" t="s">
        <v>205</v>
      </c>
      <c r="AT143" s="156" t="s">
        <v>177</v>
      </c>
      <c r="AU143" s="156" t="s">
        <v>182</v>
      </c>
      <c r="AY143" s="14" t="s">
        <v>175</v>
      </c>
      <c r="BE143" s="157">
        <f t="shared" si="14"/>
        <v>0</v>
      </c>
      <c r="BF143" s="157">
        <f t="shared" si="15"/>
        <v>147</v>
      </c>
      <c r="BG143" s="157">
        <f t="shared" si="16"/>
        <v>0</v>
      </c>
      <c r="BH143" s="157">
        <f t="shared" si="17"/>
        <v>0</v>
      </c>
      <c r="BI143" s="157">
        <f t="shared" si="18"/>
        <v>0</v>
      </c>
      <c r="BJ143" s="14" t="s">
        <v>182</v>
      </c>
      <c r="BK143" s="157">
        <f t="shared" si="19"/>
        <v>147</v>
      </c>
      <c r="BL143" s="14" t="s">
        <v>205</v>
      </c>
      <c r="BM143" s="156" t="s">
        <v>235</v>
      </c>
    </row>
    <row r="144" spans="1:65" s="2" customFormat="1" ht="33" customHeight="1">
      <c r="A144" s="26"/>
      <c r="B144" s="144"/>
      <c r="C144" s="158" t="s">
        <v>236</v>
      </c>
      <c r="D144" s="158" t="s">
        <v>285</v>
      </c>
      <c r="E144" s="159" t="s">
        <v>842</v>
      </c>
      <c r="F144" s="160" t="s">
        <v>843</v>
      </c>
      <c r="G144" s="161" t="s">
        <v>254</v>
      </c>
      <c r="H144" s="162">
        <v>1</v>
      </c>
      <c r="I144" s="163">
        <v>11.1</v>
      </c>
      <c r="J144" s="163">
        <f t="shared" si="10"/>
        <v>11.1</v>
      </c>
      <c r="K144" s="164"/>
      <c r="L144" s="165"/>
      <c r="M144" s="166" t="s">
        <v>1</v>
      </c>
      <c r="N144" s="167" t="s">
        <v>35</v>
      </c>
      <c r="O144" s="154">
        <v>0</v>
      </c>
      <c r="P144" s="154">
        <f t="shared" si="11"/>
        <v>0</v>
      </c>
      <c r="Q144" s="154">
        <v>0.13</v>
      </c>
      <c r="R144" s="154">
        <f t="shared" si="12"/>
        <v>0.13</v>
      </c>
      <c r="S144" s="154">
        <v>0</v>
      </c>
      <c r="T144" s="155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6" t="s">
        <v>235</v>
      </c>
      <c r="AT144" s="156" t="s">
        <v>285</v>
      </c>
      <c r="AU144" s="156" t="s">
        <v>182</v>
      </c>
      <c r="AY144" s="14" t="s">
        <v>175</v>
      </c>
      <c r="BE144" s="157">
        <f t="shared" si="14"/>
        <v>0</v>
      </c>
      <c r="BF144" s="157">
        <f t="shared" si="15"/>
        <v>11.1</v>
      </c>
      <c r="BG144" s="157">
        <f t="shared" si="16"/>
        <v>0</v>
      </c>
      <c r="BH144" s="157">
        <f t="shared" si="17"/>
        <v>0</v>
      </c>
      <c r="BI144" s="157">
        <f t="shared" si="18"/>
        <v>0</v>
      </c>
      <c r="BJ144" s="14" t="s">
        <v>182</v>
      </c>
      <c r="BK144" s="157">
        <f t="shared" si="19"/>
        <v>11.1</v>
      </c>
      <c r="BL144" s="14" t="s">
        <v>205</v>
      </c>
      <c r="BM144" s="156" t="s">
        <v>239</v>
      </c>
    </row>
    <row r="145" spans="1:65" s="2" customFormat="1" ht="24.15" customHeight="1">
      <c r="A145" s="26"/>
      <c r="B145" s="144"/>
      <c r="C145" s="158" t="s">
        <v>210</v>
      </c>
      <c r="D145" s="158" t="s">
        <v>285</v>
      </c>
      <c r="E145" s="159" t="s">
        <v>844</v>
      </c>
      <c r="F145" s="160" t="s">
        <v>845</v>
      </c>
      <c r="G145" s="161" t="s">
        <v>254</v>
      </c>
      <c r="H145" s="162">
        <v>1</v>
      </c>
      <c r="I145" s="163">
        <v>11.1</v>
      </c>
      <c r="J145" s="163">
        <f t="shared" si="10"/>
        <v>11.1</v>
      </c>
      <c r="K145" s="164"/>
      <c r="L145" s="165"/>
      <c r="M145" s="166" t="s">
        <v>1</v>
      </c>
      <c r="N145" s="167" t="s">
        <v>35</v>
      </c>
      <c r="O145" s="154">
        <v>0</v>
      </c>
      <c r="P145" s="154">
        <f t="shared" si="11"/>
        <v>0</v>
      </c>
      <c r="Q145" s="154">
        <v>0.13</v>
      </c>
      <c r="R145" s="154">
        <f t="shared" si="12"/>
        <v>0.13</v>
      </c>
      <c r="S145" s="154">
        <v>0</v>
      </c>
      <c r="T145" s="155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6" t="s">
        <v>235</v>
      </c>
      <c r="AT145" s="156" t="s">
        <v>285</v>
      </c>
      <c r="AU145" s="156" t="s">
        <v>182</v>
      </c>
      <c r="AY145" s="14" t="s">
        <v>175</v>
      </c>
      <c r="BE145" s="157">
        <f t="shared" si="14"/>
        <v>0</v>
      </c>
      <c r="BF145" s="157">
        <f t="shared" si="15"/>
        <v>11.1</v>
      </c>
      <c r="BG145" s="157">
        <f t="shared" si="16"/>
        <v>0</v>
      </c>
      <c r="BH145" s="157">
        <f t="shared" si="17"/>
        <v>0</v>
      </c>
      <c r="BI145" s="157">
        <f t="shared" si="18"/>
        <v>0</v>
      </c>
      <c r="BJ145" s="14" t="s">
        <v>182</v>
      </c>
      <c r="BK145" s="157">
        <f t="shared" si="19"/>
        <v>11.1</v>
      </c>
      <c r="BL145" s="14" t="s">
        <v>205</v>
      </c>
      <c r="BM145" s="156" t="s">
        <v>242</v>
      </c>
    </row>
    <row r="146" spans="1:65" s="2" customFormat="1" ht="37.799999999999997" customHeight="1">
      <c r="A146" s="26"/>
      <c r="B146" s="144"/>
      <c r="C146" s="158" t="s">
        <v>244</v>
      </c>
      <c r="D146" s="158" t="s">
        <v>285</v>
      </c>
      <c r="E146" s="159" t="s">
        <v>846</v>
      </c>
      <c r="F146" s="160" t="s">
        <v>847</v>
      </c>
      <c r="G146" s="161" t="s">
        <v>254</v>
      </c>
      <c r="H146" s="162">
        <v>1</v>
      </c>
      <c r="I146" s="163">
        <v>43.02</v>
      </c>
      <c r="J146" s="163">
        <f t="shared" si="10"/>
        <v>43.02</v>
      </c>
      <c r="K146" s="164"/>
      <c r="L146" s="165"/>
      <c r="M146" s="166" t="s">
        <v>1</v>
      </c>
      <c r="N146" s="167" t="s">
        <v>35</v>
      </c>
      <c r="O146" s="154">
        <v>0</v>
      </c>
      <c r="P146" s="154">
        <f t="shared" si="11"/>
        <v>0</v>
      </c>
      <c r="Q146" s="154">
        <v>5.0000000000000001E-4</v>
      </c>
      <c r="R146" s="154">
        <f t="shared" si="12"/>
        <v>5.0000000000000001E-4</v>
      </c>
      <c r="S146" s="154">
        <v>0</v>
      </c>
      <c r="T146" s="155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6" t="s">
        <v>235</v>
      </c>
      <c r="AT146" s="156" t="s">
        <v>285</v>
      </c>
      <c r="AU146" s="156" t="s">
        <v>182</v>
      </c>
      <c r="AY146" s="14" t="s">
        <v>175</v>
      </c>
      <c r="BE146" s="157">
        <f t="shared" si="14"/>
        <v>0</v>
      </c>
      <c r="BF146" s="157">
        <f t="shared" si="15"/>
        <v>43.02</v>
      </c>
      <c r="BG146" s="157">
        <f t="shared" si="16"/>
        <v>0</v>
      </c>
      <c r="BH146" s="157">
        <f t="shared" si="17"/>
        <v>0</v>
      </c>
      <c r="BI146" s="157">
        <f t="shared" si="18"/>
        <v>0</v>
      </c>
      <c r="BJ146" s="14" t="s">
        <v>182</v>
      </c>
      <c r="BK146" s="157">
        <f t="shared" si="19"/>
        <v>43.02</v>
      </c>
      <c r="BL146" s="14" t="s">
        <v>205</v>
      </c>
      <c r="BM146" s="156" t="s">
        <v>247</v>
      </c>
    </row>
    <row r="147" spans="1:65" s="2" customFormat="1" ht="24.15" customHeight="1">
      <c r="A147" s="26"/>
      <c r="B147" s="144"/>
      <c r="C147" s="145" t="s">
        <v>7</v>
      </c>
      <c r="D147" s="145" t="s">
        <v>177</v>
      </c>
      <c r="E147" s="146" t="s">
        <v>848</v>
      </c>
      <c r="F147" s="147" t="s">
        <v>849</v>
      </c>
      <c r="G147" s="148" t="s">
        <v>254</v>
      </c>
      <c r="H147" s="149">
        <v>1</v>
      </c>
      <c r="I147" s="150">
        <v>189.21</v>
      </c>
      <c r="J147" s="150">
        <f t="shared" si="10"/>
        <v>189.21</v>
      </c>
      <c r="K147" s="151"/>
      <c r="L147" s="27"/>
      <c r="M147" s="152" t="s">
        <v>1</v>
      </c>
      <c r="N147" s="153" t="s">
        <v>35</v>
      </c>
      <c r="O147" s="154">
        <v>0</v>
      </c>
      <c r="P147" s="154">
        <f t="shared" si="11"/>
        <v>0</v>
      </c>
      <c r="Q147" s="154">
        <v>0</v>
      </c>
      <c r="R147" s="154">
        <f t="shared" si="12"/>
        <v>0</v>
      </c>
      <c r="S147" s="154">
        <v>0</v>
      </c>
      <c r="T147" s="155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6" t="s">
        <v>205</v>
      </c>
      <c r="AT147" s="156" t="s">
        <v>177</v>
      </c>
      <c r="AU147" s="156" t="s">
        <v>182</v>
      </c>
      <c r="AY147" s="14" t="s">
        <v>175</v>
      </c>
      <c r="BE147" s="157">
        <f t="shared" si="14"/>
        <v>0</v>
      </c>
      <c r="BF147" s="157">
        <f t="shared" si="15"/>
        <v>189.21</v>
      </c>
      <c r="BG147" s="157">
        <f t="shared" si="16"/>
        <v>0</v>
      </c>
      <c r="BH147" s="157">
        <f t="shared" si="17"/>
        <v>0</v>
      </c>
      <c r="BI147" s="157">
        <f t="shared" si="18"/>
        <v>0</v>
      </c>
      <c r="BJ147" s="14" t="s">
        <v>182</v>
      </c>
      <c r="BK147" s="157">
        <f t="shared" si="19"/>
        <v>189.21</v>
      </c>
      <c r="BL147" s="14" t="s">
        <v>205</v>
      </c>
      <c r="BM147" s="156" t="s">
        <v>250</v>
      </c>
    </row>
    <row r="148" spans="1:65" s="2" customFormat="1" ht="44.25" customHeight="1">
      <c r="A148" s="26"/>
      <c r="B148" s="144"/>
      <c r="C148" s="158" t="s">
        <v>251</v>
      </c>
      <c r="D148" s="158" t="s">
        <v>285</v>
      </c>
      <c r="E148" s="159" t="s">
        <v>850</v>
      </c>
      <c r="F148" s="160" t="s">
        <v>851</v>
      </c>
      <c r="G148" s="161" t="s">
        <v>254</v>
      </c>
      <c r="H148" s="162">
        <v>2</v>
      </c>
      <c r="I148" s="163">
        <v>126.46</v>
      </c>
      <c r="J148" s="163">
        <f t="shared" si="10"/>
        <v>252.92</v>
      </c>
      <c r="K148" s="164"/>
      <c r="L148" s="165"/>
      <c r="M148" s="166" t="s">
        <v>1</v>
      </c>
      <c r="N148" s="167" t="s">
        <v>35</v>
      </c>
      <c r="O148" s="154">
        <v>0</v>
      </c>
      <c r="P148" s="154">
        <f t="shared" si="11"/>
        <v>0</v>
      </c>
      <c r="Q148" s="154">
        <v>3.2000000000000001E-2</v>
      </c>
      <c r="R148" s="154">
        <f t="shared" si="12"/>
        <v>6.4000000000000001E-2</v>
      </c>
      <c r="S148" s="154">
        <v>0</v>
      </c>
      <c r="T148" s="155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6" t="s">
        <v>235</v>
      </c>
      <c r="AT148" s="156" t="s">
        <v>285</v>
      </c>
      <c r="AU148" s="156" t="s">
        <v>182</v>
      </c>
      <c r="AY148" s="14" t="s">
        <v>175</v>
      </c>
      <c r="BE148" s="157">
        <f t="shared" si="14"/>
        <v>0</v>
      </c>
      <c r="BF148" s="157">
        <f t="shared" si="15"/>
        <v>252.92</v>
      </c>
      <c r="BG148" s="157">
        <f t="shared" si="16"/>
        <v>0</v>
      </c>
      <c r="BH148" s="157">
        <f t="shared" si="17"/>
        <v>0</v>
      </c>
      <c r="BI148" s="157">
        <f t="shared" si="18"/>
        <v>0</v>
      </c>
      <c r="BJ148" s="14" t="s">
        <v>182</v>
      </c>
      <c r="BK148" s="157">
        <f t="shared" si="19"/>
        <v>252.92</v>
      </c>
      <c r="BL148" s="14" t="s">
        <v>205</v>
      </c>
      <c r="BM148" s="156" t="s">
        <v>255</v>
      </c>
    </row>
    <row r="149" spans="1:65" s="2" customFormat="1" ht="66.75" customHeight="1">
      <c r="A149" s="26"/>
      <c r="B149" s="144"/>
      <c r="C149" s="145" t="s">
        <v>217</v>
      </c>
      <c r="D149" s="145" t="s">
        <v>177</v>
      </c>
      <c r="E149" s="146" t="s">
        <v>852</v>
      </c>
      <c r="F149" s="147" t="s">
        <v>853</v>
      </c>
      <c r="G149" s="148" t="s">
        <v>254</v>
      </c>
      <c r="H149" s="149">
        <v>1</v>
      </c>
      <c r="I149" s="150">
        <v>476.49</v>
      </c>
      <c r="J149" s="150">
        <f t="shared" si="10"/>
        <v>476.49</v>
      </c>
      <c r="K149" s="151"/>
      <c r="L149" s="27"/>
      <c r="M149" s="152" t="s">
        <v>1</v>
      </c>
      <c r="N149" s="153" t="s">
        <v>35</v>
      </c>
      <c r="O149" s="154">
        <v>0</v>
      </c>
      <c r="P149" s="154">
        <f t="shared" si="11"/>
        <v>0</v>
      </c>
      <c r="Q149" s="154">
        <v>6.8000000000000005E-4</v>
      </c>
      <c r="R149" s="154">
        <f t="shared" si="12"/>
        <v>6.8000000000000005E-4</v>
      </c>
      <c r="S149" s="154">
        <v>0</v>
      </c>
      <c r="T149" s="155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6" t="s">
        <v>205</v>
      </c>
      <c r="AT149" s="156" t="s">
        <v>177</v>
      </c>
      <c r="AU149" s="156" t="s">
        <v>182</v>
      </c>
      <c r="AY149" s="14" t="s">
        <v>175</v>
      </c>
      <c r="BE149" s="157">
        <f t="shared" si="14"/>
        <v>0</v>
      </c>
      <c r="BF149" s="157">
        <f t="shared" si="15"/>
        <v>476.49</v>
      </c>
      <c r="BG149" s="157">
        <f t="shared" si="16"/>
        <v>0</v>
      </c>
      <c r="BH149" s="157">
        <f t="shared" si="17"/>
        <v>0</v>
      </c>
      <c r="BI149" s="157">
        <f t="shared" si="18"/>
        <v>0</v>
      </c>
      <c r="BJ149" s="14" t="s">
        <v>182</v>
      </c>
      <c r="BK149" s="157">
        <f t="shared" si="19"/>
        <v>476.49</v>
      </c>
      <c r="BL149" s="14" t="s">
        <v>205</v>
      </c>
      <c r="BM149" s="156" t="s">
        <v>258</v>
      </c>
    </row>
    <row r="150" spans="1:65" s="2" customFormat="1" ht="33" customHeight="1">
      <c r="A150" s="26"/>
      <c r="B150" s="144"/>
      <c r="C150" s="145" t="s">
        <v>259</v>
      </c>
      <c r="D150" s="145" t="s">
        <v>177</v>
      </c>
      <c r="E150" s="146" t="s">
        <v>854</v>
      </c>
      <c r="F150" s="147" t="s">
        <v>855</v>
      </c>
      <c r="G150" s="148" t="s">
        <v>254</v>
      </c>
      <c r="H150" s="149">
        <v>1</v>
      </c>
      <c r="I150" s="150">
        <v>28.14</v>
      </c>
      <c r="J150" s="150">
        <f t="shared" si="10"/>
        <v>28.14</v>
      </c>
      <c r="K150" s="151"/>
      <c r="L150" s="27"/>
      <c r="M150" s="152" t="s">
        <v>1</v>
      </c>
      <c r="N150" s="153" t="s">
        <v>35</v>
      </c>
      <c r="O150" s="154">
        <v>0</v>
      </c>
      <c r="P150" s="154">
        <f t="shared" si="11"/>
        <v>0</v>
      </c>
      <c r="Q150" s="154">
        <v>5.4000000000000001E-4</v>
      </c>
      <c r="R150" s="154">
        <f t="shared" si="12"/>
        <v>5.4000000000000001E-4</v>
      </c>
      <c r="S150" s="154">
        <v>0</v>
      </c>
      <c r="T150" s="155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6" t="s">
        <v>205</v>
      </c>
      <c r="AT150" s="156" t="s">
        <v>177</v>
      </c>
      <c r="AU150" s="156" t="s">
        <v>182</v>
      </c>
      <c r="AY150" s="14" t="s">
        <v>175</v>
      </c>
      <c r="BE150" s="157">
        <f t="shared" si="14"/>
        <v>0</v>
      </c>
      <c r="BF150" s="157">
        <f t="shared" si="15"/>
        <v>28.14</v>
      </c>
      <c r="BG150" s="157">
        <f t="shared" si="16"/>
        <v>0</v>
      </c>
      <c r="BH150" s="157">
        <f t="shared" si="17"/>
        <v>0</v>
      </c>
      <c r="BI150" s="157">
        <f t="shared" si="18"/>
        <v>0</v>
      </c>
      <c r="BJ150" s="14" t="s">
        <v>182</v>
      </c>
      <c r="BK150" s="157">
        <f t="shared" si="19"/>
        <v>28.14</v>
      </c>
      <c r="BL150" s="14" t="s">
        <v>205</v>
      </c>
      <c r="BM150" s="156" t="s">
        <v>262</v>
      </c>
    </row>
    <row r="151" spans="1:65" s="2" customFormat="1" ht="44.25" customHeight="1">
      <c r="A151" s="26"/>
      <c r="B151" s="144"/>
      <c r="C151" s="145" t="s">
        <v>220</v>
      </c>
      <c r="D151" s="145" t="s">
        <v>177</v>
      </c>
      <c r="E151" s="146" t="s">
        <v>856</v>
      </c>
      <c r="F151" s="147" t="s">
        <v>857</v>
      </c>
      <c r="G151" s="148" t="s">
        <v>254</v>
      </c>
      <c r="H151" s="149">
        <v>1</v>
      </c>
      <c r="I151" s="150">
        <v>5.99</v>
      </c>
      <c r="J151" s="150">
        <f t="shared" si="10"/>
        <v>5.99</v>
      </c>
      <c r="K151" s="151"/>
      <c r="L151" s="27"/>
      <c r="M151" s="152" t="s">
        <v>1</v>
      </c>
      <c r="N151" s="153" t="s">
        <v>35</v>
      </c>
      <c r="O151" s="154">
        <v>0</v>
      </c>
      <c r="P151" s="154">
        <f t="shared" si="11"/>
        <v>0</v>
      </c>
      <c r="Q151" s="154">
        <v>5.4000000000000001E-4</v>
      </c>
      <c r="R151" s="154">
        <f t="shared" si="12"/>
        <v>5.4000000000000001E-4</v>
      </c>
      <c r="S151" s="154">
        <v>0</v>
      </c>
      <c r="T151" s="155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6" t="s">
        <v>205</v>
      </c>
      <c r="AT151" s="156" t="s">
        <v>177</v>
      </c>
      <c r="AU151" s="156" t="s">
        <v>182</v>
      </c>
      <c r="AY151" s="14" t="s">
        <v>175</v>
      </c>
      <c r="BE151" s="157">
        <f t="shared" si="14"/>
        <v>0</v>
      </c>
      <c r="BF151" s="157">
        <f t="shared" si="15"/>
        <v>5.99</v>
      </c>
      <c r="BG151" s="157">
        <f t="shared" si="16"/>
        <v>0</v>
      </c>
      <c r="BH151" s="157">
        <f t="shared" si="17"/>
        <v>0</v>
      </c>
      <c r="BI151" s="157">
        <f t="shared" si="18"/>
        <v>0</v>
      </c>
      <c r="BJ151" s="14" t="s">
        <v>182</v>
      </c>
      <c r="BK151" s="157">
        <f t="shared" si="19"/>
        <v>5.99</v>
      </c>
      <c r="BL151" s="14" t="s">
        <v>205</v>
      </c>
      <c r="BM151" s="156" t="s">
        <v>265</v>
      </c>
    </row>
    <row r="152" spans="1:65" s="2" customFormat="1" ht="24.15" customHeight="1">
      <c r="A152" s="26"/>
      <c r="B152" s="144"/>
      <c r="C152" s="145" t="s">
        <v>267</v>
      </c>
      <c r="D152" s="145" t="s">
        <v>177</v>
      </c>
      <c r="E152" s="146" t="s">
        <v>858</v>
      </c>
      <c r="F152" s="147" t="s">
        <v>859</v>
      </c>
      <c r="G152" s="148" t="s">
        <v>254</v>
      </c>
      <c r="H152" s="149">
        <v>2</v>
      </c>
      <c r="I152" s="150">
        <v>122.92</v>
      </c>
      <c r="J152" s="150">
        <f t="shared" si="10"/>
        <v>245.84</v>
      </c>
      <c r="K152" s="151"/>
      <c r="L152" s="27"/>
      <c r="M152" s="152" t="s">
        <v>1</v>
      </c>
      <c r="N152" s="153" t="s">
        <v>35</v>
      </c>
      <c r="O152" s="154">
        <v>0</v>
      </c>
      <c r="P152" s="154">
        <f t="shared" si="11"/>
        <v>0</v>
      </c>
      <c r="Q152" s="154">
        <v>5.4000000000000001E-4</v>
      </c>
      <c r="R152" s="154">
        <f t="shared" si="12"/>
        <v>1.08E-3</v>
      </c>
      <c r="S152" s="154">
        <v>0</v>
      </c>
      <c r="T152" s="155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6" t="s">
        <v>205</v>
      </c>
      <c r="AT152" s="156" t="s">
        <v>177</v>
      </c>
      <c r="AU152" s="156" t="s">
        <v>182</v>
      </c>
      <c r="AY152" s="14" t="s">
        <v>175</v>
      </c>
      <c r="BE152" s="157">
        <f t="shared" si="14"/>
        <v>0</v>
      </c>
      <c r="BF152" s="157">
        <f t="shared" si="15"/>
        <v>245.84</v>
      </c>
      <c r="BG152" s="157">
        <f t="shared" si="16"/>
        <v>0</v>
      </c>
      <c r="BH152" s="157">
        <f t="shared" si="17"/>
        <v>0</v>
      </c>
      <c r="BI152" s="157">
        <f t="shared" si="18"/>
        <v>0</v>
      </c>
      <c r="BJ152" s="14" t="s">
        <v>182</v>
      </c>
      <c r="BK152" s="157">
        <f t="shared" si="19"/>
        <v>245.84</v>
      </c>
      <c r="BL152" s="14" t="s">
        <v>205</v>
      </c>
      <c r="BM152" s="156" t="s">
        <v>270</v>
      </c>
    </row>
    <row r="153" spans="1:65" s="2" customFormat="1" ht="33" customHeight="1">
      <c r="A153" s="26"/>
      <c r="B153" s="144"/>
      <c r="C153" s="145" t="s">
        <v>224</v>
      </c>
      <c r="D153" s="145" t="s">
        <v>177</v>
      </c>
      <c r="E153" s="146" t="s">
        <v>860</v>
      </c>
      <c r="F153" s="147" t="s">
        <v>861</v>
      </c>
      <c r="G153" s="148" t="s">
        <v>254</v>
      </c>
      <c r="H153" s="149">
        <v>1</v>
      </c>
      <c r="I153" s="150">
        <v>175</v>
      </c>
      <c r="J153" s="150">
        <f t="shared" si="10"/>
        <v>175</v>
      </c>
      <c r="K153" s="151"/>
      <c r="L153" s="27"/>
      <c r="M153" s="152" t="s">
        <v>1</v>
      </c>
      <c r="N153" s="153" t="s">
        <v>35</v>
      </c>
      <c r="O153" s="154">
        <v>0</v>
      </c>
      <c r="P153" s="154">
        <f t="shared" si="11"/>
        <v>0</v>
      </c>
      <c r="Q153" s="154">
        <v>5.4000000000000001E-4</v>
      </c>
      <c r="R153" s="154">
        <f t="shared" si="12"/>
        <v>5.4000000000000001E-4</v>
      </c>
      <c r="S153" s="154">
        <v>0</v>
      </c>
      <c r="T153" s="155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6" t="s">
        <v>205</v>
      </c>
      <c r="AT153" s="156" t="s">
        <v>177</v>
      </c>
      <c r="AU153" s="156" t="s">
        <v>182</v>
      </c>
      <c r="AY153" s="14" t="s">
        <v>175</v>
      </c>
      <c r="BE153" s="157">
        <f t="shared" si="14"/>
        <v>0</v>
      </c>
      <c r="BF153" s="157">
        <f t="shared" si="15"/>
        <v>175</v>
      </c>
      <c r="BG153" s="157">
        <f t="shared" si="16"/>
        <v>0</v>
      </c>
      <c r="BH153" s="157">
        <f t="shared" si="17"/>
        <v>0</v>
      </c>
      <c r="BI153" s="157">
        <f t="shared" si="18"/>
        <v>0</v>
      </c>
      <c r="BJ153" s="14" t="s">
        <v>182</v>
      </c>
      <c r="BK153" s="157">
        <f t="shared" si="19"/>
        <v>175</v>
      </c>
      <c r="BL153" s="14" t="s">
        <v>205</v>
      </c>
      <c r="BM153" s="156" t="s">
        <v>273</v>
      </c>
    </row>
    <row r="154" spans="1:65" s="2" customFormat="1" ht="55.5" customHeight="1">
      <c r="A154" s="26"/>
      <c r="B154" s="144"/>
      <c r="C154" s="145" t="s">
        <v>274</v>
      </c>
      <c r="D154" s="145" t="s">
        <v>177</v>
      </c>
      <c r="E154" s="146" t="s">
        <v>862</v>
      </c>
      <c r="F154" s="147" t="s">
        <v>863</v>
      </c>
      <c r="G154" s="148" t="s">
        <v>254</v>
      </c>
      <c r="H154" s="149">
        <v>1</v>
      </c>
      <c r="I154" s="150">
        <v>129.5</v>
      </c>
      <c r="J154" s="150">
        <f t="shared" si="10"/>
        <v>129.5</v>
      </c>
      <c r="K154" s="151"/>
      <c r="L154" s="27"/>
      <c r="M154" s="152" t="s">
        <v>1</v>
      </c>
      <c r="N154" s="153" t="s">
        <v>35</v>
      </c>
      <c r="O154" s="154">
        <v>0</v>
      </c>
      <c r="P154" s="154">
        <f t="shared" si="11"/>
        <v>0</v>
      </c>
      <c r="Q154" s="154">
        <v>5.4000000000000001E-4</v>
      </c>
      <c r="R154" s="154">
        <f t="shared" si="12"/>
        <v>5.4000000000000001E-4</v>
      </c>
      <c r="S154" s="154">
        <v>0</v>
      </c>
      <c r="T154" s="155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6" t="s">
        <v>205</v>
      </c>
      <c r="AT154" s="156" t="s">
        <v>177</v>
      </c>
      <c r="AU154" s="156" t="s">
        <v>182</v>
      </c>
      <c r="AY154" s="14" t="s">
        <v>175</v>
      </c>
      <c r="BE154" s="157">
        <f t="shared" si="14"/>
        <v>0</v>
      </c>
      <c r="BF154" s="157">
        <f t="shared" si="15"/>
        <v>129.5</v>
      </c>
      <c r="BG154" s="157">
        <f t="shared" si="16"/>
        <v>0</v>
      </c>
      <c r="BH154" s="157">
        <f t="shared" si="17"/>
        <v>0</v>
      </c>
      <c r="BI154" s="157">
        <f t="shared" si="18"/>
        <v>0</v>
      </c>
      <c r="BJ154" s="14" t="s">
        <v>182</v>
      </c>
      <c r="BK154" s="157">
        <f t="shared" si="19"/>
        <v>129.5</v>
      </c>
      <c r="BL154" s="14" t="s">
        <v>205</v>
      </c>
      <c r="BM154" s="156" t="s">
        <v>277</v>
      </c>
    </row>
    <row r="155" spans="1:65" s="2" customFormat="1" ht="24.15" customHeight="1">
      <c r="A155" s="26"/>
      <c r="B155" s="144"/>
      <c r="C155" s="145" t="s">
        <v>227</v>
      </c>
      <c r="D155" s="145" t="s">
        <v>177</v>
      </c>
      <c r="E155" s="146" t="s">
        <v>864</v>
      </c>
      <c r="F155" s="147" t="s">
        <v>865</v>
      </c>
      <c r="G155" s="148" t="s">
        <v>254</v>
      </c>
      <c r="H155" s="149">
        <v>3</v>
      </c>
      <c r="I155" s="150">
        <v>29.4</v>
      </c>
      <c r="J155" s="150">
        <f t="shared" si="10"/>
        <v>88.2</v>
      </c>
      <c r="K155" s="151"/>
      <c r="L155" s="27"/>
      <c r="M155" s="152" t="s">
        <v>1</v>
      </c>
      <c r="N155" s="153" t="s">
        <v>35</v>
      </c>
      <c r="O155" s="154">
        <v>0</v>
      </c>
      <c r="P155" s="154">
        <f t="shared" si="11"/>
        <v>0</v>
      </c>
      <c r="Q155" s="154">
        <v>5.4000000000000001E-4</v>
      </c>
      <c r="R155" s="154">
        <f t="shared" si="12"/>
        <v>1.6199999999999999E-3</v>
      </c>
      <c r="S155" s="154">
        <v>0</v>
      </c>
      <c r="T155" s="155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6" t="s">
        <v>205</v>
      </c>
      <c r="AT155" s="156" t="s">
        <v>177</v>
      </c>
      <c r="AU155" s="156" t="s">
        <v>182</v>
      </c>
      <c r="AY155" s="14" t="s">
        <v>175</v>
      </c>
      <c r="BE155" s="157">
        <f t="shared" si="14"/>
        <v>0</v>
      </c>
      <c r="BF155" s="157">
        <f t="shared" si="15"/>
        <v>88.2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4" t="s">
        <v>182</v>
      </c>
      <c r="BK155" s="157">
        <f t="shared" si="19"/>
        <v>88.2</v>
      </c>
      <c r="BL155" s="14" t="s">
        <v>205</v>
      </c>
      <c r="BM155" s="156" t="s">
        <v>280</v>
      </c>
    </row>
    <row r="156" spans="1:65" s="2" customFormat="1" ht="33" customHeight="1">
      <c r="A156" s="26"/>
      <c r="B156" s="144"/>
      <c r="C156" s="145" t="s">
        <v>281</v>
      </c>
      <c r="D156" s="145" t="s">
        <v>177</v>
      </c>
      <c r="E156" s="146" t="s">
        <v>866</v>
      </c>
      <c r="F156" s="147" t="s">
        <v>867</v>
      </c>
      <c r="G156" s="148" t="s">
        <v>254</v>
      </c>
      <c r="H156" s="149">
        <v>1</v>
      </c>
      <c r="I156" s="150">
        <v>112</v>
      </c>
      <c r="J156" s="150">
        <f t="shared" si="10"/>
        <v>112</v>
      </c>
      <c r="K156" s="151"/>
      <c r="L156" s="27"/>
      <c r="M156" s="152" t="s">
        <v>1</v>
      </c>
      <c r="N156" s="153" t="s">
        <v>35</v>
      </c>
      <c r="O156" s="154">
        <v>0</v>
      </c>
      <c r="P156" s="154">
        <f t="shared" si="11"/>
        <v>0</v>
      </c>
      <c r="Q156" s="154">
        <v>5.4000000000000001E-4</v>
      </c>
      <c r="R156" s="154">
        <f t="shared" si="12"/>
        <v>5.4000000000000001E-4</v>
      </c>
      <c r="S156" s="154">
        <v>0</v>
      </c>
      <c r="T156" s="155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6" t="s">
        <v>205</v>
      </c>
      <c r="AT156" s="156" t="s">
        <v>177</v>
      </c>
      <c r="AU156" s="156" t="s">
        <v>182</v>
      </c>
      <c r="AY156" s="14" t="s">
        <v>175</v>
      </c>
      <c r="BE156" s="157">
        <f t="shared" si="14"/>
        <v>0</v>
      </c>
      <c r="BF156" s="157">
        <f t="shared" si="15"/>
        <v>112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4" t="s">
        <v>182</v>
      </c>
      <c r="BK156" s="157">
        <f t="shared" si="19"/>
        <v>112</v>
      </c>
      <c r="BL156" s="14" t="s">
        <v>205</v>
      </c>
      <c r="BM156" s="156" t="s">
        <v>284</v>
      </c>
    </row>
    <row r="157" spans="1:65" s="2" customFormat="1" ht="16.5" customHeight="1">
      <c r="A157" s="26"/>
      <c r="B157" s="144"/>
      <c r="C157" s="145" t="s">
        <v>232</v>
      </c>
      <c r="D157" s="145" t="s">
        <v>177</v>
      </c>
      <c r="E157" s="146" t="s">
        <v>868</v>
      </c>
      <c r="F157" s="147" t="s">
        <v>869</v>
      </c>
      <c r="G157" s="148" t="s">
        <v>254</v>
      </c>
      <c r="H157" s="149">
        <v>144</v>
      </c>
      <c r="I157" s="150">
        <v>1.72</v>
      </c>
      <c r="J157" s="150">
        <f t="shared" si="10"/>
        <v>247.68</v>
      </c>
      <c r="K157" s="151"/>
      <c r="L157" s="27"/>
      <c r="M157" s="152" t="s">
        <v>1</v>
      </c>
      <c r="N157" s="153" t="s">
        <v>35</v>
      </c>
      <c r="O157" s="154">
        <v>0</v>
      </c>
      <c r="P157" s="154">
        <f t="shared" si="11"/>
        <v>0</v>
      </c>
      <c r="Q157" s="154">
        <v>5.4000000000000001E-4</v>
      </c>
      <c r="R157" s="154">
        <f t="shared" si="12"/>
        <v>7.7759999999999996E-2</v>
      </c>
      <c r="S157" s="154">
        <v>0</v>
      </c>
      <c r="T157" s="155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6" t="s">
        <v>205</v>
      </c>
      <c r="AT157" s="156" t="s">
        <v>177</v>
      </c>
      <c r="AU157" s="156" t="s">
        <v>182</v>
      </c>
      <c r="AY157" s="14" t="s">
        <v>175</v>
      </c>
      <c r="BE157" s="157">
        <f t="shared" si="14"/>
        <v>0</v>
      </c>
      <c r="BF157" s="157">
        <f t="shared" si="15"/>
        <v>247.68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4" t="s">
        <v>182</v>
      </c>
      <c r="BK157" s="157">
        <f t="shared" si="19"/>
        <v>247.68</v>
      </c>
      <c r="BL157" s="14" t="s">
        <v>205</v>
      </c>
      <c r="BM157" s="156" t="s">
        <v>288</v>
      </c>
    </row>
    <row r="158" spans="1:65" s="2" customFormat="1" ht="21.75" customHeight="1">
      <c r="A158" s="26"/>
      <c r="B158" s="144"/>
      <c r="C158" s="145" t="s">
        <v>290</v>
      </c>
      <c r="D158" s="145" t="s">
        <v>177</v>
      </c>
      <c r="E158" s="146" t="s">
        <v>870</v>
      </c>
      <c r="F158" s="147" t="s">
        <v>871</v>
      </c>
      <c r="G158" s="148" t="s">
        <v>209</v>
      </c>
      <c r="H158" s="149">
        <v>0.65900000000000003</v>
      </c>
      <c r="I158" s="150">
        <v>45.99</v>
      </c>
      <c r="J158" s="150">
        <f t="shared" si="10"/>
        <v>30.31</v>
      </c>
      <c r="K158" s="151"/>
      <c r="L158" s="27"/>
      <c r="M158" s="152" t="s">
        <v>1</v>
      </c>
      <c r="N158" s="153" t="s">
        <v>35</v>
      </c>
      <c r="O158" s="154">
        <v>3.8410000000000002</v>
      </c>
      <c r="P158" s="154">
        <f t="shared" si="11"/>
        <v>2.5312190000000001</v>
      </c>
      <c r="Q158" s="154">
        <v>0</v>
      </c>
      <c r="R158" s="154">
        <f t="shared" si="12"/>
        <v>0</v>
      </c>
      <c r="S158" s="154">
        <v>0</v>
      </c>
      <c r="T158" s="15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6" t="s">
        <v>205</v>
      </c>
      <c r="AT158" s="156" t="s">
        <v>177</v>
      </c>
      <c r="AU158" s="156" t="s">
        <v>182</v>
      </c>
      <c r="AY158" s="14" t="s">
        <v>175</v>
      </c>
      <c r="BE158" s="157">
        <f t="shared" si="14"/>
        <v>0</v>
      </c>
      <c r="BF158" s="157">
        <f t="shared" si="15"/>
        <v>30.31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4" t="s">
        <v>182</v>
      </c>
      <c r="BK158" s="157">
        <f t="shared" si="19"/>
        <v>30.31</v>
      </c>
      <c r="BL158" s="14" t="s">
        <v>205</v>
      </c>
      <c r="BM158" s="156" t="s">
        <v>293</v>
      </c>
    </row>
    <row r="159" spans="1:65" s="12" customFormat="1" ht="22.8" customHeight="1">
      <c r="B159" s="132"/>
      <c r="D159" s="133" t="s">
        <v>68</v>
      </c>
      <c r="E159" s="142" t="s">
        <v>872</v>
      </c>
      <c r="F159" s="142" t="s">
        <v>873</v>
      </c>
      <c r="J159" s="143">
        <f>BK159</f>
        <v>597.45999999999992</v>
      </c>
      <c r="L159" s="132"/>
      <c r="M159" s="136"/>
      <c r="N159" s="137"/>
      <c r="O159" s="137"/>
      <c r="P159" s="138">
        <f>SUM(P160:P165)</f>
        <v>32.216160479999992</v>
      </c>
      <c r="Q159" s="137"/>
      <c r="R159" s="138">
        <f>SUM(R160:R165)</f>
        <v>6.8752279999999999E-2</v>
      </c>
      <c r="S159" s="137"/>
      <c r="T159" s="139">
        <f>SUM(T160:T165)</f>
        <v>0</v>
      </c>
      <c r="AR159" s="133" t="s">
        <v>182</v>
      </c>
      <c r="AT159" s="140" t="s">
        <v>68</v>
      </c>
      <c r="AU159" s="140" t="s">
        <v>77</v>
      </c>
      <c r="AY159" s="133" t="s">
        <v>175</v>
      </c>
      <c r="BK159" s="141">
        <f>SUM(BK160:BK165)</f>
        <v>597.45999999999992</v>
      </c>
    </row>
    <row r="160" spans="1:65" s="2" customFormat="1" ht="16.5" customHeight="1">
      <c r="A160" s="26"/>
      <c r="B160" s="144"/>
      <c r="C160" s="145" t="s">
        <v>235</v>
      </c>
      <c r="D160" s="145" t="s">
        <v>177</v>
      </c>
      <c r="E160" s="146" t="s">
        <v>874</v>
      </c>
      <c r="F160" s="147" t="s">
        <v>875</v>
      </c>
      <c r="G160" s="148" t="s">
        <v>254</v>
      </c>
      <c r="H160" s="149">
        <v>1</v>
      </c>
      <c r="I160" s="150">
        <v>24.75</v>
      </c>
      <c r="J160" s="150">
        <f t="shared" ref="J160:J165" si="20">ROUND(I160*H160,2)</f>
        <v>24.75</v>
      </c>
      <c r="K160" s="151"/>
      <c r="L160" s="27"/>
      <c r="M160" s="152" t="s">
        <v>1</v>
      </c>
      <c r="N160" s="153" t="s">
        <v>35</v>
      </c>
      <c r="O160" s="154">
        <v>1.82124</v>
      </c>
      <c r="P160" s="154">
        <f t="shared" ref="P160:P165" si="21">O160*H160</f>
        <v>1.82124</v>
      </c>
      <c r="Q160" s="154">
        <v>3.4099999999999999E-4</v>
      </c>
      <c r="R160" s="154">
        <f t="shared" ref="R160:R165" si="22">Q160*H160</f>
        <v>3.4099999999999999E-4</v>
      </c>
      <c r="S160" s="154">
        <v>0</v>
      </c>
      <c r="T160" s="155">
        <f t="shared" ref="T160:T165" si="23"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6" t="s">
        <v>205</v>
      </c>
      <c r="AT160" s="156" t="s">
        <v>177</v>
      </c>
      <c r="AU160" s="156" t="s">
        <v>182</v>
      </c>
      <c r="AY160" s="14" t="s">
        <v>175</v>
      </c>
      <c r="BE160" s="157">
        <f t="shared" ref="BE160:BE165" si="24">IF(N160="základná",J160,0)</f>
        <v>0</v>
      </c>
      <c r="BF160" s="157">
        <f t="shared" ref="BF160:BF165" si="25">IF(N160="znížená",J160,0)</f>
        <v>24.75</v>
      </c>
      <c r="BG160" s="157">
        <f t="shared" ref="BG160:BG165" si="26">IF(N160="zákl. prenesená",J160,0)</f>
        <v>0</v>
      </c>
      <c r="BH160" s="157">
        <f t="shared" ref="BH160:BH165" si="27">IF(N160="zníž. prenesená",J160,0)</f>
        <v>0</v>
      </c>
      <c r="BI160" s="157">
        <f t="shared" ref="BI160:BI165" si="28">IF(N160="nulová",J160,0)</f>
        <v>0</v>
      </c>
      <c r="BJ160" s="14" t="s">
        <v>182</v>
      </c>
      <c r="BK160" s="157">
        <f t="shared" ref="BK160:BK165" si="29">ROUND(I160*H160,2)</f>
        <v>24.75</v>
      </c>
      <c r="BL160" s="14" t="s">
        <v>205</v>
      </c>
      <c r="BM160" s="156" t="s">
        <v>296</v>
      </c>
    </row>
    <row r="161" spans="1:65" s="2" customFormat="1" ht="24.15" customHeight="1">
      <c r="A161" s="26"/>
      <c r="B161" s="144"/>
      <c r="C161" s="158" t="s">
        <v>297</v>
      </c>
      <c r="D161" s="158" t="s">
        <v>285</v>
      </c>
      <c r="E161" s="159" t="s">
        <v>876</v>
      </c>
      <c r="F161" s="160" t="s">
        <v>877</v>
      </c>
      <c r="G161" s="161" t="s">
        <v>254</v>
      </c>
      <c r="H161" s="162">
        <v>1</v>
      </c>
      <c r="I161" s="163">
        <v>101.92</v>
      </c>
      <c r="J161" s="163">
        <f t="shared" si="20"/>
        <v>101.92</v>
      </c>
      <c r="K161" s="164"/>
      <c r="L161" s="165"/>
      <c r="M161" s="166" t="s">
        <v>1</v>
      </c>
      <c r="N161" s="167" t="s">
        <v>35</v>
      </c>
      <c r="O161" s="154">
        <v>0</v>
      </c>
      <c r="P161" s="154">
        <f t="shared" si="21"/>
        <v>0</v>
      </c>
      <c r="Q161" s="154">
        <v>1.7999999999999999E-2</v>
      </c>
      <c r="R161" s="154">
        <f t="shared" si="22"/>
        <v>1.7999999999999999E-2</v>
      </c>
      <c r="S161" s="154">
        <v>0</v>
      </c>
      <c r="T161" s="155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6" t="s">
        <v>235</v>
      </c>
      <c r="AT161" s="156" t="s">
        <v>285</v>
      </c>
      <c r="AU161" s="156" t="s">
        <v>182</v>
      </c>
      <c r="AY161" s="14" t="s">
        <v>175</v>
      </c>
      <c r="BE161" s="157">
        <f t="shared" si="24"/>
        <v>0</v>
      </c>
      <c r="BF161" s="157">
        <f t="shared" si="25"/>
        <v>101.92</v>
      </c>
      <c r="BG161" s="157">
        <f t="shared" si="26"/>
        <v>0</v>
      </c>
      <c r="BH161" s="157">
        <f t="shared" si="27"/>
        <v>0</v>
      </c>
      <c r="BI161" s="157">
        <f t="shared" si="28"/>
        <v>0</v>
      </c>
      <c r="BJ161" s="14" t="s">
        <v>182</v>
      </c>
      <c r="BK161" s="157">
        <f t="shared" si="29"/>
        <v>101.92</v>
      </c>
      <c r="BL161" s="14" t="s">
        <v>205</v>
      </c>
      <c r="BM161" s="156" t="s">
        <v>300</v>
      </c>
    </row>
    <row r="162" spans="1:65" s="2" customFormat="1" ht="24.15" customHeight="1">
      <c r="A162" s="26"/>
      <c r="B162" s="144"/>
      <c r="C162" s="145" t="s">
        <v>239</v>
      </c>
      <c r="D162" s="145" t="s">
        <v>177</v>
      </c>
      <c r="E162" s="146" t="s">
        <v>878</v>
      </c>
      <c r="F162" s="147" t="s">
        <v>879</v>
      </c>
      <c r="G162" s="148" t="s">
        <v>314</v>
      </c>
      <c r="H162" s="149">
        <v>86.915999999999997</v>
      </c>
      <c r="I162" s="150">
        <v>3.95</v>
      </c>
      <c r="J162" s="150">
        <f t="shared" si="20"/>
        <v>343.32</v>
      </c>
      <c r="K162" s="151"/>
      <c r="L162" s="27"/>
      <c r="M162" s="152" t="s">
        <v>1</v>
      </c>
      <c r="N162" s="153" t="s">
        <v>35</v>
      </c>
      <c r="O162" s="154">
        <v>0.31002999999999997</v>
      </c>
      <c r="P162" s="154">
        <f t="shared" si="21"/>
        <v>26.946567479999995</v>
      </c>
      <c r="Q162" s="154">
        <v>0</v>
      </c>
      <c r="R162" s="154">
        <f t="shared" si="22"/>
        <v>0</v>
      </c>
      <c r="S162" s="154">
        <v>0</v>
      </c>
      <c r="T162" s="155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6" t="s">
        <v>205</v>
      </c>
      <c r="AT162" s="156" t="s">
        <v>177</v>
      </c>
      <c r="AU162" s="156" t="s">
        <v>182</v>
      </c>
      <c r="AY162" s="14" t="s">
        <v>175</v>
      </c>
      <c r="BE162" s="157">
        <f t="shared" si="24"/>
        <v>0</v>
      </c>
      <c r="BF162" s="157">
        <f t="shared" si="25"/>
        <v>343.32</v>
      </c>
      <c r="BG162" s="157">
        <f t="shared" si="26"/>
        <v>0</v>
      </c>
      <c r="BH162" s="157">
        <f t="shared" si="27"/>
        <v>0</v>
      </c>
      <c r="BI162" s="157">
        <f t="shared" si="28"/>
        <v>0</v>
      </c>
      <c r="BJ162" s="14" t="s">
        <v>182</v>
      </c>
      <c r="BK162" s="157">
        <f t="shared" si="29"/>
        <v>343.32</v>
      </c>
      <c r="BL162" s="14" t="s">
        <v>205</v>
      </c>
      <c r="BM162" s="156" t="s">
        <v>303</v>
      </c>
    </row>
    <row r="163" spans="1:65" s="2" customFormat="1" ht="44.25" customHeight="1">
      <c r="A163" s="26"/>
      <c r="B163" s="144"/>
      <c r="C163" s="158" t="s">
        <v>304</v>
      </c>
      <c r="D163" s="158" t="s">
        <v>285</v>
      </c>
      <c r="E163" s="159" t="s">
        <v>880</v>
      </c>
      <c r="F163" s="160" t="s">
        <v>881</v>
      </c>
      <c r="G163" s="161" t="s">
        <v>314</v>
      </c>
      <c r="H163" s="162">
        <v>86.915999999999997</v>
      </c>
      <c r="I163" s="163">
        <v>1.03</v>
      </c>
      <c r="J163" s="163">
        <f t="shared" si="20"/>
        <v>89.52</v>
      </c>
      <c r="K163" s="164"/>
      <c r="L163" s="165"/>
      <c r="M163" s="166" t="s">
        <v>1</v>
      </c>
      <c r="N163" s="167" t="s">
        <v>35</v>
      </c>
      <c r="O163" s="154">
        <v>0</v>
      </c>
      <c r="P163" s="154">
        <f t="shared" si="21"/>
        <v>0</v>
      </c>
      <c r="Q163" s="154">
        <v>5.8E-4</v>
      </c>
      <c r="R163" s="154">
        <f t="shared" si="22"/>
        <v>5.0411279999999996E-2</v>
      </c>
      <c r="S163" s="154">
        <v>0</v>
      </c>
      <c r="T163" s="155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6" t="s">
        <v>235</v>
      </c>
      <c r="AT163" s="156" t="s">
        <v>285</v>
      </c>
      <c r="AU163" s="156" t="s">
        <v>182</v>
      </c>
      <c r="AY163" s="14" t="s">
        <v>175</v>
      </c>
      <c r="BE163" s="157">
        <f t="shared" si="24"/>
        <v>0</v>
      </c>
      <c r="BF163" s="157">
        <f t="shared" si="25"/>
        <v>89.52</v>
      </c>
      <c r="BG163" s="157">
        <f t="shared" si="26"/>
        <v>0</v>
      </c>
      <c r="BH163" s="157">
        <f t="shared" si="27"/>
        <v>0</v>
      </c>
      <c r="BI163" s="157">
        <f t="shared" si="28"/>
        <v>0</v>
      </c>
      <c r="BJ163" s="14" t="s">
        <v>182</v>
      </c>
      <c r="BK163" s="157">
        <f t="shared" si="29"/>
        <v>89.52</v>
      </c>
      <c r="BL163" s="14" t="s">
        <v>205</v>
      </c>
      <c r="BM163" s="156" t="s">
        <v>307</v>
      </c>
    </row>
    <row r="164" spans="1:65" s="2" customFormat="1" ht="21.75" customHeight="1">
      <c r="A164" s="26"/>
      <c r="B164" s="144"/>
      <c r="C164" s="145" t="s">
        <v>242</v>
      </c>
      <c r="D164" s="145" t="s">
        <v>177</v>
      </c>
      <c r="E164" s="146" t="s">
        <v>882</v>
      </c>
      <c r="F164" s="147" t="s">
        <v>883</v>
      </c>
      <c r="G164" s="148" t="s">
        <v>314</v>
      </c>
      <c r="H164" s="149">
        <v>86.915999999999997</v>
      </c>
      <c r="I164" s="150">
        <v>0.41</v>
      </c>
      <c r="J164" s="150">
        <f t="shared" si="20"/>
        <v>35.64</v>
      </c>
      <c r="K164" s="151"/>
      <c r="L164" s="27"/>
      <c r="M164" s="152" t="s">
        <v>1</v>
      </c>
      <c r="N164" s="153" t="s">
        <v>35</v>
      </c>
      <c r="O164" s="154">
        <v>3.6999999999999998E-2</v>
      </c>
      <c r="P164" s="154">
        <f t="shared" si="21"/>
        <v>3.2158919999999998</v>
      </c>
      <c r="Q164" s="154">
        <v>0</v>
      </c>
      <c r="R164" s="154">
        <f t="shared" si="22"/>
        <v>0</v>
      </c>
      <c r="S164" s="154">
        <v>0</v>
      </c>
      <c r="T164" s="155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6" t="s">
        <v>205</v>
      </c>
      <c r="AT164" s="156" t="s">
        <v>177</v>
      </c>
      <c r="AU164" s="156" t="s">
        <v>182</v>
      </c>
      <c r="AY164" s="14" t="s">
        <v>175</v>
      </c>
      <c r="BE164" s="157">
        <f t="shared" si="24"/>
        <v>0</v>
      </c>
      <c r="BF164" s="157">
        <f t="shared" si="25"/>
        <v>35.64</v>
      </c>
      <c r="BG164" s="157">
        <f t="shared" si="26"/>
        <v>0</v>
      </c>
      <c r="BH164" s="157">
        <f t="shared" si="27"/>
        <v>0</v>
      </c>
      <c r="BI164" s="157">
        <f t="shared" si="28"/>
        <v>0</v>
      </c>
      <c r="BJ164" s="14" t="s">
        <v>182</v>
      </c>
      <c r="BK164" s="157">
        <f t="shared" si="29"/>
        <v>35.64</v>
      </c>
      <c r="BL164" s="14" t="s">
        <v>205</v>
      </c>
      <c r="BM164" s="156" t="s">
        <v>310</v>
      </c>
    </row>
    <row r="165" spans="1:65" s="2" customFormat="1" ht="24.15" customHeight="1">
      <c r="A165" s="26"/>
      <c r="B165" s="144"/>
      <c r="C165" s="145" t="s">
        <v>311</v>
      </c>
      <c r="D165" s="145" t="s">
        <v>177</v>
      </c>
      <c r="E165" s="146" t="s">
        <v>884</v>
      </c>
      <c r="F165" s="147" t="s">
        <v>885</v>
      </c>
      <c r="G165" s="148" t="s">
        <v>209</v>
      </c>
      <c r="H165" s="149">
        <v>6.9000000000000006E-2</v>
      </c>
      <c r="I165" s="150">
        <v>33.47</v>
      </c>
      <c r="J165" s="150">
        <f t="shared" si="20"/>
        <v>2.31</v>
      </c>
      <c r="K165" s="151"/>
      <c r="L165" s="27"/>
      <c r="M165" s="152" t="s">
        <v>1</v>
      </c>
      <c r="N165" s="153" t="s">
        <v>35</v>
      </c>
      <c r="O165" s="154">
        <v>3.3690000000000002</v>
      </c>
      <c r="P165" s="154">
        <f t="shared" si="21"/>
        <v>0.23246100000000003</v>
      </c>
      <c r="Q165" s="154">
        <v>0</v>
      </c>
      <c r="R165" s="154">
        <f t="shared" si="22"/>
        <v>0</v>
      </c>
      <c r="S165" s="154">
        <v>0</v>
      </c>
      <c r="T165" s="155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6" t="s">
        <v>205</v>
      </c>
      <c r="AT165" s="156" t="s">
        <v>177</v>
      </c>
      <c r="AU165" s="156" t="s">
        <v>182</v>
      </c>
      <c r="AY165" s="14" t="s">
        <v>175</v>
      </c>
      <c r="BE165" s="157">
        <f t="shared" si="24"/>
        <v>0</v>
      </c>
      <c r="BF165" s="157">
        <f t="shared" si="25"/>
        <v>2.31</v>
      </c>
      <c r="BG165" s="157">
        <f t="shared" si="26"/>
        <v>0</v>
      </c>
      <c r="BH165" s="157">
        <f t="shared" si="27"/>
        <v>0</v>
      </c>
      <c r="BI165" s="157">
        <f t="shared" si="28"/>
        <v>0</v>
      </c>
      <c r="BJ165" s="14" t="s">
        <v>182</v>
      </c>
      <c r="BK165" s="157">
        <f t="shared" si="29"/>
        <v>2.31</v>
      </c>
      <c r="BL165" s="14" t="s">
        <v>205</v>
      </c>
      <c r="BM165" s="156" t="s">
        <v>315</v>
      </c>
    </row>
    <row r="166" spans="1:65" s="12" customFormat="1" ht="22.8" customHeight="1">
      <c r="B166" s="132"/>
      <c r="D166" s="133" t="s">
        <v>68</v>
      </c>
      <c r="E166" s="142" t="s">
        <v>886</v>
      </c>
      <c r="F166" s="142" t="s">
        <v>887</v>
      </c>
      <c r="J166" s="143">
        <f>BK166</f>
        <v>469.34000000000009</v>
      </c>
      <c r="L166" s="132"/>
      <c r="M166" s="136"/>
      <c r="N166" s="137"/>
      <c r="O166" s="137"/>
      <c r="P166" s="138">
        <f>SUM(P167:P177)</f>
        <v>0</v>
      </c>
      <c r="Q166" s="137"/>
      <c r="R166" s="138">
        <f>SUM(R167:R177)</f>
        <v>2.2499999999999999E-2</v>
      </c>
      <c r="S166" s="137"/>
      <c r="T166" s="139">
        <f>SUM(T167:T177)</f>
        <v>0</v>
      </c>
      <c r="AR166" s="133" t="s">
        <v>182</v>
      </c>
      <c r="AT166" s="140" t="s">
        <v>68</v>
      </c>
      <c r="AU166" s="140" t="s">
        <v>77</v>
      </c>
      <c r="AY166" s="133" t="s">
        <v>175</v>
      </c>
      <c r="BK166" s="141">
        <f>SUM(BK167:BK177)</f>
        <v>469.34000000000009</v>
      </c>
    </row>
    <row r="167" spans="1:65" s="2" customFormat="1" ht="16.5" customHeight="1">
      <c r="A167" s="26"/>
      <c r="B167" s="144"/>
      <c r="C167" s="145" t="s">
        <v>247</v>
      </c>
      <c r="D167" s="145" t="s">
        <v>177</v>
      </c>
      <c r="E167" s="146" t="s">
        <v>888</v>
      </c>
      <c r="F167" s="147" t="s">
        <v>889</v>
      </c>
      <c r="G167" s="148" t="s">
        <v>254</v>
      </c>
      <c r="H167" s="149">
        <v>5</v>
      </c>
      <c r="I167" s="150">
        <v>4.0999999999999996</v>
      </c>
      <c r="J167" s="150">
        <f t="shared" ref="J167:J177" si="30">ROUND(I167*H167,2)</f>
        <v>20.5</v>
      </c>
      <c r="K167" s="151"/>
      <c r="L167" s="27"/>
      <c r="M167" s="152" t="s">
        <v>1</v>
      </c>
      <c r="N167" s="153" t="s">
        <v>35</v>
      </c>
      <c r="O167" s="154">
        <v>0</v>
      </c>
      <c r="P167" s="154">
        <f t="shared" ref="P167:P177" si="31">O167*H167</f>
        <v>0</v>
      </c>
      <c r="Q167" s="154">
        <v>0</v>
      </c>
      <c r="R167" s="154">
        <f t="shared" ref="R167:R177" si="32">Q167*H167</f>
        <v>0</v>
      </c>
      <c r="S167" s="154">
        <v>0</v>
      </c>
      <c r="T167" s="155">
        <f t="shared" ref="T167:T177" si="33"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6" t="s">
        <v>205</v>
      </c>
      <c r="AT167" s="156" t="s">
        <v>177</v>
      </c>
      <c r="AU167" s="156" t="s">
        <v>182</v>
      </c>
      <c r="AY167" s="14" t="s">
        <v>175</v>
      </c>
      <c r="BE167" s="157">
        <f t="shared" ref="BE167:BE177" si="34">IF(N167="základná",J167,0)</f>
        <v>0</v>
      </c>
      <c r="BF167" s="157">
        <f t="shared" ref="BF167:BF177" si="35">IF(N167="znížená",J167,0)</f>
        <v>20.5</v>
      </c>
      <c r="BG167" s="157">
        <f t="shared" ref="BG167:BG177" si="36">IF(N167="zákl. prenesená",J167,0)</f>
        <v>0</v>
      </c>
      <c r="BH167" s="157">
        <f t="shared" ref="BH167:BH177" si="37">IF(N167="zníž. prenesená",J167,0)</f>
        <v>0</v>
      </c>
      <c r="BI167" s="157">
        <f t="shared" ref="BI167:BI177" si="38">IF(N167="nulová",J167,0)</f>
        <v>0</v>
      </c>
      <c r="BJ167" s="14" t="s">
        <v>182</v>
      </c>
      <c r="BK167" s="157">
        <f t="shared" ref="BK167:BK177" si="39">ROUND(I167*H167,2)</f>
        <v>20.5</v>
      </c>
      <c r="BL167" s="14" t="s">
        <v>205</v>
      </c>
      <c r="BM167" s="156" t="s">
        <v>318</v>
      </c>
    </row>
    <row r="168" spans="1:65" s="2" customFormat="1" ht="16.5" customHeight="1">
      <c r="A168" s="26"/>
      <c r="B168" s="144"/>
      <c r="C168" s="145" t="s">
        <v>319</v>
      </c>
      <c r="D168" s="145" t="s">
        <v>177</v>
      </c>
      <c r="E168" s="146" t="s">
        <v>890</v>
      </c>
      <c r="F168" s="147" t="s">
        <v>891</v>
      </c>
      <c r="G168" s="148" t="s">
        <v>254</v>
      </c>
      <c r="H168" s="149">
        <v>5</v>
      </c>
      <c r="I168" s="150">
        <v>5.25</v>
      </c>
      <c r="J168" s="150">
        <f t="shared" si="30"/>
        <v>26.25</v>
      </c>
      <c r="K168" s="151"/>
      <c r="L168" s="27"/>
      <c r="M168" s="152" t="s">
        <v>1</v>
      </c>
      <c r="N168" s="153" t="s">
        <v>35</v>
      </c>
      <c r="O168" s="154">
        <v>0</v>
      </c>
      <c r="P168" s="154">
        <f t="shared" si="31"/>
        <v>0</v>
      </c>
      <c r="Q168" s="154">
        <v>0</v>
      </c>
      <c r="R168" s="154">
        <f t="shared" si="32"/>
        <v>0</v>
      </c>
      <c r="S168" s="154">
        <v>0</v>
      </c>
      <c r="T168" s="155">
        <f t="shared" si="3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6" t="s">
        <v>205</v>
      </c>
      <c r="AT168" s="156" t="s">
        <v>177</v>
      </c>
      <c r="AU168" s="156" t="s">
        <v>182</v>
      </c>
      <c r="AY168" s="14" t="s">
        <v>175</v>
      </c>
      <c r="BE168" s="157">
        <f t="shared" si="34"/>
        <v>0</v>
      </c>
      <c r="BF168" s="157">
        <f t="shared" si="35"/>
        <v>26.25</v>
      </c>
      <c r="BG168" s="157">
        <f t="shared" si="36"/>
        <v>0</v>
      </c>
      <c r="BH168" s="157">
        <f t="shared" si="37"/>
        <v>0</v>
      </c>
      <c r="BI168" s="157">
        <f t="shared" si="38"/>
        <v>0</v>
      </c>
      <c r="BJ168" s="14" t="s">
        <v>182</v>
      </c>
      <c r="BK168" s="157">
        <f t="shared" si="39"/>
        <v>26.25</v>
      </c>
      <c r="BL168" s="14" t="s">
        <v>205</v>
      </c>
      <c r="BM168" s="156" t="s">
        <v>322</v>
      </c>
    </row>
    <row r="169" spans="1:65" s="2" customFormat="1" ht="16.5" customHeight="1">
      <c r="A169" s="26"/>
      <c r="B169" s="144"/>
      <c r="C169" s="145" t="s">
        <v>250</v>
      </c>
      <c r="D169" s="145" t="s">
        <v>177</v>
      </c>
      <c r="E169" s="146" t="s">
        <v>892</v>
      </c>
      <c r="F169" s="147" t="s">
        <v>893</v>
      </c>
      <c r="G169" s="148" t="s">
        <v>254</v>
      </c>
      <c r="H169" s="149">
        <v>10</v>
      </c>
      <c r="I169" s="150">
        <v>6.76</v>
      </c>
      <c r="J169" s="150">
        <f t="shared" si="30"/>
        <v>67.599999999999994</v>
      </c>
      <c r="K169" s="151"/>
      <c r="L169" s="27"/>
      <c r="M169" s="152" t="s">
        <v>1</v>
      </c>
      <c r="N169" s="153" t="s">
        <v>35</v>
      </c>
      <c r="O169" s="154">
        <v>0</v>
      </c>
      <c r="P169" s="154">
        <f t="shared" si="31"/>
        <v>0</v>
      </c>
      <c r="Q169" s="154">
        <v>0</v>
      </c>
      <c r="R169" s="154">
        <f t="shared" si="32"/>
        <v>0</v>
      </c>
      <c r="S169" s="154">
        <v>0</v>
      </c>
      <c r="T169" s="155">
        <f t="shared" si="3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6" t="s">
        <v>205</v>
      </c>
      <c r="AT169" s="156" t="s">
        <v>177</v>
      </c>
      <c r="AU169" s="156" t="s">
        <v>182</v>
      </c>
      <c r="AY169" s="14" t="s">
        <v>175</v>
      </c>
      <c r="BE169" s="157">
        <f t="shared" si="34"/>
        <v>0</v>
      </c>
      <c r="BF169" s="157">
        <f t="shared" si="35"/>
        <v>67.599999999999994</v>
      </c>
      <c r="BG169" s="157">
        <f t="shared" si="36"/>
        <v>0</v>
      </c>
      <c r="BH169" s="157">
        <f t="shared" si="37"/>
        <v>0</v>
      </c>
      <c r="BI169" s="157">
        <f t="shared" si="38"/>
        <v>0</v>
      </c>
      <c r="BJ169" s="14" t="s">
        <v>182</v>
      </c>
      <c r="BK169" s="157">
        <f t="shared" si="39"/>
        <v>67.599999999999994</v>
      </c>
      <c r="BL169" s="14" t="s">
        <v>205</v>
      </c>
      <c r="BM169" s="156" t="s">
        <v>325</v>
      </c>
    </row>
    <row r="170" spans="1:65" s="2" customFormat="1" ht="16.5" customHeight="1">
      <c r="A170" s="26"/>
      <c r="B170" s="144"/>
      <c r="C170" s="158" t="s">
        <v>326</v>
      </c>
      <c r="D170" s="158" t="s">
        <v>285</v>
      </c>
      <c r="E170" s="159" t="s">
        <v>894</v>
      </c>
      <c r="F170" s="160" t="s">
        <v>895</v>
      </c>
      <c r="G170" s="161" t="s">
        <v>254</v>
      </c>
      <c r="H170" s="162">
        <v>5</v>
      </c>
      <c r="I170" s="163">
        <v>27.02</v>
      </c>
      <c r="J170" s="163">
        <f t="shared" si="30"/>
        <v>135.1</v>
      </c>
      <c r="K170" s="164"/>
      <c r="L170" s="165"/>
      <c r="M170" s="166" t="s">
        <v>1</v>
      </c>
      <c r="N170" s="167" t="s">
        <v>35</v>
      </c>
      <c r="O170" s="154">
        <v>0</v>
      </c>
      <c r="P170" s="154">
        <f t="shared" si="31"/>
        <v>0</v>
      </c>
      <c r="Q170" s="154">
        <v>7.5000000000000002E-4</v>
      </c>
      <c r="R170" s="154">
        <f t="shared" si="32"/>
        <v>3.7499999999999999E-3</v>
      </c>
      <c r="S170" s="154">
        <v>0</v>
      </c>
      <c r="T170" s="155">
        <f t="shared" si="3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6" t="s">
        <v>235</v>
      </c>
      <c r="AT170" s="156" t="s">
        <v>285</v>
      </c>
      <c r="AU170" s="156" t="s">
        <v>182</v>
      </c>
      <c r="AY170" s="14" t="s">
        <v>175</v>
      </c>
      <c r="BE170" s="157">
        <f t="shared" si="34"/>
        <v>0</v>
      </c>
      <c r="BF170" s="157">
        <f t="shared" si="35"/>
        <v>135.1</v>
      </c>
      <c r="BG170" s="157">
        <f t="shared" si="36"/>
        <v>0</v>
      </c>
      <c r="BH170" s="157">
        <f t="shared" si="37"/>
        <v>0</v>
      </c>
      <c r="BI170" s="157">
        <f t="shared" si="38"/>
        <v>0</v>
      </c>
      <c r="BJ170" s="14" t="s">
        <v>182</v>
      </c>
      <c r="BK170" s="157">
        <f t="shared" si="39"/>
        <v>135.1</v>
      </c>
      <c r="BL170" s="14" t="s">
        <v>205</v>
      </c>
      <c r="BM170" s="156" t="s">
        <v>329</v>
      </c>
    </row>
    <row r="171" spans="1:65" s="2" customFormat="1" ht="16.5" customHeight="1">
      <c r="A171" s="26"/>
      <c r="B171" s="144"/>
      <c r="C171" s="158" t="s">
        <v>255</v>
      </c>
      <c r="D171" s="158" t="s">
        <v>285</v>
      </c>
      <c r="E171" s="159" t="s">
        <v>896</v>
      </c>
      <c r="F171" s="160" t="s">
        <v>897</v>
      </c>
      <c r="G171" s="161" t="s">
        <v>254</v>
      </c>
      <c r="H171" s="162">
        <v>10</v>
      </c>
      <c r="I171" s="163">
        <v>9.6999999999999993</v>
      </c>
      <c r="J171" s="163">
        <f t="shared" si="30"/>
        <v>97</v>
      </c>
      <c r="K171" s="164"/>
      <c r="L171" s="165"/>
      <c r="M171" s="166" t="s">
        <v>1</v>
      </c>
      <c r="N171" s="167" t="s">
        <v>35</v>
      </c>
      <c r="O171" s="154">
        <v>0</v>
      </c>
      <c r="P171" s="154">
        <f t="shared" si="31"/>
        <v>0</v>
      </c>
      <c r="Q171" s="154">
        <v>7.5000000000000002E-4</v>
      </c>
      <c r="R171" s="154">
        <f t="shared" si="32"/>
        <v>7.4999999999999997E-3</v>
      </c>
      <c r="S171" s="154">
        <v>0</v>
      </c>
      <c r="T171" s="155">
        <f t="shared" si="3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6" t="s">
        <v>235</v>
      </c>
      <c r="AT171" s="156" t="s">
        <v>285</v>
      </c>
      <c r="AU171" s="156" t="s">
        <v>182</v>
      </c>
      <c r="AY171" s="14" t="s">
        <v>175</v>
      </c>
      <c r="BE171" s="157">
        <f t="shared" si="34"/>
        <v>0</v>
      </c>
      <c r="BF171" s="157">
        <f t="shared" si="35"/>
        <v>97</v>
      </c>
      <c r="BG171" s="157">
        <f t="shared" si="36"/>
        <v>0</v>
      </c>
      <c r="BH171" s="157">
        <f t="shared" si="37"/>
        <v>0</v>
      </c>
      <c r="BI171" s="157">
        <f t="shared" si="38"/>
        <v>0</v>
      </c>
      <c r="BJ171" s="14" t="s">
        <v>182</v>
      </c>
      <c r="BK171" s="157">
        <f t="shared" si="39"/>
        <v>97</v>
      </c>
      <c r="BL171" s="14" t="s">
        <v>205</v>
      </c>
      <c r="BM171" s="156" t="s">
        <v>332</v>
      </c>
    </row>
    <row r="172" spans="1:65" s="2" customFormat="1" ht="16.5" customHeight="1">
      <c r="A172" s="26"/>
      <c r="B172" s="144"/>
      <c r="C172" s="158" t="s">
        <v>333</v>
      </c>
      <c r="D172" s="158" t="s">
        <v>285</v>
      </c>
      <c r="E172" s="159" t="s">
        <v>898</v>
      </c>
      <c r="F172" s="160" t="s">
        <v>899</v>
      </c>
      <c r="G172" s="161" t="s">
        <v>254</v>
      </c>
      <c r="H172" s="162">
        <v>5</v>
      </c>
      <c r="I172" s="163">
        <v>5.52</v>
      </c>
      <c r="J172" s="163">
        <f t="shared" si="30"/>
        <v>27.6</v>
      </c>
      <c r="K172" s="164"/>
      <c r="L172" s="165"/>
      <c r="M172" s="166" t="s">
        <v>1</v>
      </c>
      <c r="N172" s="167" t="s">
        <v>35</v>
      </c>
      <c r="O172" s="154">
        <v>0</v>
      </c>
      <c r="P172" s="154">
        <f t="shared" si="31"/>
        <v>0</v>
      </c>
      <c r="Q172" s="154">
        <v>7.5000000000000002E-4</v>
      </c>
      <c r="R172" s="154">
        <f t="shared" si="32"/>
        <v>3.7499999999999999E-3</v>
      </c>
      <c r="S172" s="154">
        <v>0</v>
      </c>
      <c r="T172" s="155">
        <f t="shared" si="3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6" t="s">
        <v>235</v>
      </c>
      <c r="AT172" s="156" t="s">
        <v>285</v>
      </c>
      <c r="AU172" s="156" t="s">
        <v>182</v>
      </c>
      <c r="AY172" s="14" t="s">
        <v>175</v>
      </c>
      <c r="BE172" s="157">
        <f t="shared" si="34"/>
        <v>0</v>
      </c>
      <c r="BF172" s="157">
        <f t="shared" si="35"/>
        <v>27.6</v>
      </c>
      <c r="BG172" s="157">
        <f t="shared" si="36"/>
        <v>0</v>
      </c>
      <c r="BH172" s="157">
        <f t="shared" si="37"/>
        <v>0</v>
      </c>
      <c r="BI172" s="157">
        <f t="shared" si="38"/>
        <v>0</v>
      </c>
      <c r="BJ172" s="14" t="s">
        <v>182</v>
      </c>
      <c r="BK172" s="157">
        <f t="shared" si="39"/>
        <v>27.6</v>
      </c>
      <c r="BL172" s="14" t="s">
        <v>205</v>
      </c>
      <c r="BM172" s="156" t="s">
        <v>336</v>
      </c>
    </row>
    <row r="173" spans="1:65" s="2" customFormat="1" ht="16.5" customHeight="1">
      <c r="A173" s="26"/>
      <c r="B173" s="144"/>
      <c r="C173" s="158" t="s">
        <v>258</v>
      </c>
      <c r="D173" s="158" t="s">
        <v>285</v>
      </c>
      <c r="E173" s="159" t="s">
        <v>900</v>
      </c>
      <c r="F173" s="160" t="s">
        <v>901</v>
      </c>
      <c r="G173" s="161" t="s">
        <v>254</v>
      </c>
      <c r="H173" s="162">
        <v>5</v>
      </c>
      <c r="I173" s="163">
        <v>11.8</v>
      </c>
      <c r="J173" s="163">
        <f t="shared" si="30"/>
        <v>59</v>
      </c>
      <c r="K173" s="164"/>
      <c r="L173" s="165"/>
      <c r="M173" s="166" t="s">
        <v>1</v>
      </c>
      <c r="N173" s="167" t="s">
        <v>35</v>
      </c>
      <c r="O173" s="154">
        <v>0</v>
      </c>
      <c r="P173" s="154">
        <f t="shared" si="31"/>
        <v>0</v>
      </c>
      <c r="Q173" s="154">
        <v>7.5000000000000002E-4</v>
      </c>
      <c r="R173" s="154">
        <f t="shared" si="32"/>
        <v>3.7499999999999999E-3</v>
      </c>
      <c r="S173" s="154">
        <v>0</v>
      </c>
      <c r="T173" s="155">
        <f t="shared" si="3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6" t="s">
        <v>235</v>
      </c>
      <c r="AT173" s="156" t="s">
        <v>285</v>
      </c>
      <c r="AU173" s="156" t="s">
        <v>182</v>
      </c>
      <c r="AY173" s="14" t="s">
        <v>175</v>
      </c>
      <c r="BE173" s="157">
        <f t="shared" si="34"/>
        <v>0</v>
      </c>
      <c r="BF173" s="157">
        <f t="shared" si="35"/>
        <v>59</v>
      </c>
      <c r="BG173" s="157">
        <f t="shared" si="36"/>
        <v>0</v>
      </c>
      <c r="BH173" s="157">
        <f t="shared" si="37"/>
        <v>0</v>
      </c>
      <c r="BI173" s="157">
        <f t="shared" si="38"/>
        <v>0</v>
      </c>
      <c r="BJ173" s="14" t="s">
        <v>182</v>
      </c>
      <c r="BK173" s="157">
        <f t="shared" si="39"/>
        <v>59</v>
      </c>
      <c r="BL173" s="14" t="s">
        <v>205</v>
      </c>
      <c r="BM173" s="156" t="s">
        <v>339</v>
      </c>
    </row>
    <row r="174" spans="1:65" s="2" customFormat="1" ht="16.5" customHeight="1">
      <c r="A174" s="26"/>
      <c r="B174" s="144"/>
      <c r="C174" s="158" t="s">
        <v>340</v>
      </c>
      <c r="D174" s="158" t="s">
        <v>285</v>
      </c>
      <c r="E174" s="159" t="s">
        <v>902</v>
      </c>
      <c r="F174" s="160" t="s">
        <v>903</v>
      </c>
      <c r="G174" s="161" t="s">
        <v>254</v>
      </c>
      <c r="H174" s="162">
        <v>1</v>
      </c>
      <c r="I174" s="163">
        <v>5.92</v>
      </c>
      <c r="J174" s="163">
        <f t="shared" si="30"/>
        <v>5.92</v>
      </c>
      <c r="K174" s="164"/>
      <c r="L174" s="165"/>
      <c r="M174" s="166" t="s">
        <v>1</v>
      </c>
      <c r="N174" s="167" t="s">
        <v>35</v>
      </c>
      <c r="O174" s="154">
        <v>0</v>
      </c>
      <c r="P174" s="154">
        <f t="shared" si="31"/>
        <v>0</v>
      </c>
      <c r="Q174" s="154">
        <v>7.5000000000000002E-4</v>
      </c>
      <c r="R174" s="154">
        <f t="shared" si="32"/>
        <v>7.5000000000000002E-4</v>
      </c>
      <c r="S174" s="154">
        <v>0</v>
      </c>
      <c r="T174" s="155">
        <f t="shared" si="3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6" t="s">
        <v>235</v>
      </c>
      <c r="AT174" s="156" t="s">
        <v>285</v>
      </c>
      <c r="AU174" s="156" t="s">
        <v>182</v>
      </c>
      <c r="AY174" s="14" t="s">
        <v>175</v>
      </c>
      <c r="BE174" s="157">
        <f t="shared" si="34"/>
        <v>0</v>
      </c>
      <c r="BF174" s="157">
        <f t="shared" si="35"/>
        <v>5.92</v>
      </c>
      <c r="BG174" s="157">
        <f t="shared" si="36"/>
        <v>0</v>
      </c>
      <c r="BH174" s="157">
        <f t="shared" si="37"/>
        <v>0</v>
      </c>
      <c r="BI174" s="157">
        <f t="shared" si="38"/>
        <v>0</v>
      </c>
      <c r="BJ174" s="14" t="s">
        <v>182</v>
      </c>
      <c r="BK174" s="157">
        <f t="shared" si="39"/>
        <v>5.92</v>
      </c>
      <c r="BL174" s="14" t="s">
        <v>205</v>
      </c>
      <c r="BM174" s="156" t="s">
        <v>343</v>
      </c>
    </row>
    <row r="175" spans="1:65" s="2" customFormat="1" ht="16.5" customHeight="1">
      <c r="A175" s="26"/>
      <c r="B175" s="144"/>
      <c r="C175" s="158" t="s">
        <v>262</v>
      </c>
      <c r="D175" s="158" t="s">
        <v>285</v>
      </c>
      <c r="E175" s="159" t="s">
        <v>904</v>
      </c>
      <c r="F175" s="160" t="s">
        <v>905</v>
      </c>
      <c r="G175" s="161" t="s">
        <v>254</v>
      </c>
      <c r="H175" s="162">
        <v>3</v>
      </c>
      <c r="I175" s="163">
        <v>7.18</v>
      </c>
      <c r="J175" s="163">
        <f t="shared" si="30"/>
        <v>21.54</v>
      </c>
      <c r="K175" s="164"/>
      <c r="L175" s="165"/>
      <c r="M175" s="166" t="s">
        <v>1</v>
      </c>
      <c r="N175" s="167" t="s">
        <v>35</v>
      </c>
      <c r="O175" s="154">
        <v>0</v>
      </c>
      <c r="P175" s="154">
        <f t="shared" si="31"/>
        <v>0</v>
      </c>
      <c r="Q175" s="154">
        <v>7.5000000000000002E-4</v>
      </c>
      <c r="R175" s="154">
        <f t="shared" si="32"/>
        <v>2.2500000000000003E-3</v>
      </c>
      <c r="S175" s="154">
        <v>0</v>
      </c>
      <c r="T175" s="155">
        <f t="shared" si="3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6" t="s">
        <v>235</v>
      </c>
      <c r="AT175" s="156" t="s">
        <v>285</v>
      </c>
      <c r="AU175" s="156" t="s">
        <v>182</v>
      </c>
      <c r="AY175" s="14" t="s">
        <v>175</v>
      </c>
      <c r="BE175" s="157">
        <f t="shared" si="34"/>
        <v>0</v>
      </c>
      <c r="BF175" s="157">
        <f t="shared" si="35"/>
        <v>21.54</v>
      </c>
      <c r="BG175" s="157">
        <f t="shared" si="36"/>
        <v>0</v>
      </c>
      <c r="BH175" s="157">
        <f t="shared" si="37"/>
        <v>0</v>
      </c>
      <c r="BI175" s="157">
        <f t="shared" si="38"/>
        <v>0</v>
      </c>
      <c r="BJ175" s="14" t="s">
        <v>182</v>
      </c>
      <c r="BK175" s="157">
        <f t="shared" si="39"/>
        <v>21.54</v>
      </c>
      <c r="BL175" s="14" t="s">
        <v>205</v>
      </c>
      <c r="BM175" s="156" t="s">
        <v>347</v>
      </c>
    </row>
    <row r="176" spans="1:65" s="2" customFormat="1" ht="16.5" customHeight="1">
      <c r="A176" s="26"/>
      <c r="B176" s="144"/>
      <c r="C176" s="158" t="s">
        <v>348</v>
      </c>
      <c r="D176" s="158" t="s">
        <v>285</v>
      </c>
      <c r="E176" s="159" t="s">
        <v>906</v>
      </c>
      <c r="F176" s="160" t="s">
        <v>907</v>
      </c>
      <c r="G176" s="161" t="s">
        <v>254</v>
      </c>
      <c r="H176" s="162">
        <v>1</v>
      </c>
      <c r="I176" s="163">
        <v>8.7899999999999991</v>
      </c>
      <c r="J176" s="163">
        <f t="shared" si="30"/>
        <v>8.7899999999999991</v>
      </c>
      <c r="K176" s="164"/>
      <c r="L176" s="165"/>
      <c r="M176" s="166" t="s">
        <v>1</v>
      </c>
      <c r="N176" s="167" t="s">
        <v>35</v>
      </c>
      <c r="O176" s="154">
        <v>0</v>
      </c>
      <c r="P176" s="154">
        <f t="shared" si="31"/>
        <v>0</v>
      </c>
      <c r="Q176" s="154">
        <v>7.5000000000000002E-4</v>
      </c>
      <c r="R176" s="154">
        <f t="shared" si="32"/>
        <v>7.5000000000000002E-4</v>
      </c>
      <c r="S176" s="154">
        <v>0</v>
      </c>
      <c r="T176" s="155">
        <f t="shared" si="3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6" t="s">
        <v>235</v>
      </c>
      <c r="AT176" s="156" t="s">
        <v>285</v>
      </c>
      <c r="AU176" s="156" t="s">
        <v>182</v>
      </c>
      <c r="AY176" s="14" t="s">
        <v>175</v>
      </c>
      <c r="BE176" s="157">
        <f t="shared" si="34"/>
        <v>0</v>
      </c>
      <c r="BF176" s="157">
        <f t="shared" si="35"/>
        <v>8.7899999999999991</v>
      </c>
      <c r="BG176" s="157">
        <f t="shared" si="36"/>
        <v>0</v>
      </c>
      <c r="BH176" s="157">
        <f t="shared" si="37"/>
        <v>0</v>
      </c>
      <c r="BI176" s="157">
        <f t="shared" si="38"/>
        <v>0</v>
      </c>
      <c r="BJ176" s="14" t="s">
        <v>182</v>
      </c>
      <c r="BK176" s="157">
        <f t="shared" si="39"/>
        <v>8.7899999999999991</v>
      </c>
      <c r="BL176" s="14" t="s">
        <v>205</v>
      </c>
      <c r="BM176" s="156" t="s">
        <v>351</v>
      </c>
    </row>
    <row r="177" spans="1:65" s="2" customFormat="1" ht="21.75" customHeight="1">
      <c r="A177" s="26"/>
      <c r="B177" s="144"/>
      <c r="C177" s="145" t="s">
        <v>265</v>
      </c>
      <c r="D177" s="145" t="s">
        <v>177</v>
      </c>
      <c r="E177" s="146" t="s">
        <v>908</v>
      </c>
      <c r="F177" s="147" t="s">
        <v>909</v>
      </c>
      <c r="G177" s="148" t="s">
        <v>464</v>
      </c>
      <c r="H177" s="149">
        <v>0.23</v>
      </c>
      <c r="I177" s="150">
        <v>0.17499999999999999</v>
      </c>
      <c r="J177" s="150">
        <f t="shared" si="30"/>
        <v>0.04</v>
      </c>
      <c r="K177" s="151"/>
      <c r="L177" s="27"/>
      <c r="M177" s="152" t="s">
        <v>1</v>
      </c>
      <c r="N177" s="153" t="s">
        <v>35</v>
      </c>
      <c r="O177" s="154">
        <v>0</v>
      </c>
      <c r="P177" s="154">
        <f t="shared" si="31"/>
        <v>0</v>
      </c>
      <c r="Q177" s="154">
        <v>0</v>
      </c>
      <c r="R177" s="154">
        <f t="shared" si="32"/>
        <v>0</v>
      </c>
      <c r="S177" s="154">
        <v>0</v>
      </c>
      <c r="T177" s="155">
        <f t="shared" si="3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6" t="s">
        <v>205</v>
      </c>
      <c r="AT177" s="156" t="s">
        <v>177</v>
      </c>
      <c r="AU177" s="156" t="s">
        <v>182</v>
      </c>
      <c r="AY177" s="14" t="s">
        <v>175</v>
      </c>
      <c r="BE177" s="157">
        <f t="shared" si="34"/>
        <v>0</v>
      </c>
      <c r="BF177" s="157">
        <f t="shared" si="35"/>
        <v>0.04</v>
      </c>
      <c r="BG177" s="157">
        <f t="shared" si="36"/>
        <v>0</v>
      </c>
      <c r="BH177" s="157">
        <f t="shared" si="37"/>
        <v>0</v>
      </c>
      <c r="BI177" s="157">
        <f t="shared" si="38"/>
        <v>0</v>
      </c>
      <c r="BJ177" s="14" t="s">
        <v>182</v>
      </c>
      <c r="BK177" s="157">
        <f t="shared" si="39"/>
        <v>0.04</v>
      </c>
      <c r="BL177" s="14" t="s">
        <v>205</v>
      </c>
      <c r="BM177" s="156" t="s">
        <v>354</v>
      </c>
    </row>
    <row r="178" spans="1:65" s="12" customFormat="1" ht="22.8" customHeight="1">
      <c r="B178" s="132"/>
      <c r="D178" s="133" t="s">
        <v>68</v>
      </c>
      <c r="E178" s="142" t="s">
        <v>910</v>
      </c>
      <c r="F178" s="142" t="s">
        <v>911</v>
      </c>
      <c r="J178" s="143">
        <f>BK178</f>
        <v>4980.5700000000006</v>
      </c>
      <c r="L178" s="132"/>
      <c r="M178" s="136"/>
      <c r="N178" s="137"/>
      <c r="O178" s="137"/>
      <c r="P178" s="138">
        <f>SUM(P179:P190)</f>
        <v>55.282110799999998</v>
      </c>
      <c r="Q178" s="137"/>
      <c r="R178" s="138">
        <f>SUM(R179:R190)</f>
        <v>0.53906792000000003</v>
      </c>
      <c r="S178" s="137"/>
      <c r="T178" s="139">
        <f>SUM(T179:T190)</f>
        <v>0</v>
      </c>
      <c r="AR178" s="133" t="s">
        <v>182</v>
      </c>
      <c r="AT178" s="140" t="s">
        <v>68</v>
      </c>
      <c r="AU178" s="140" t="s">
        <v>77</v>
      </c>
      <c r="AY178" s="133" t="s">
        <v>175</v>
      </c>
      <c r="BK178" s="141">
        <f>SUM(BK179:BK190)</f>
        <v>4980.5700000000006</v>
      </c>
    </row>
    <row r="179" spans="1:65" s="2" customFormat="1" ht="24.15" customHeight="1">
      <c r="A179" s="26"/>
      <c r="B179" s="144"/>
      <c r="C179" s="145" t="s">
        <v>357</v>
      </c>
      <c r="D179" s="145" t="s">
        <v>177</v>
      </c>
      <c r="E179" s="146" t="s">
        <v>912</v>
      </c>
      <c r="F179" s="147" t="s">
        <v>913</v>
      </c>
      <c r="G179" s="148" t="s">
        <v>254</v>
      </c>
      <c r="H179" s="149">
        <v>3</v>
      </c>
      <c r="I179" s="150">
        <v>7.95</v>
      </c>
      <c r="J179" s="150">
        <f t="shared" ref="J179:J190" si="40">ROUND(I179*H179,2)</f>
        <v>23.85</v>
      </c>
      <c r="K179" s="151"/>
      <c r="L179" s="27"/>
      <c r="M179" s="152" t="s">
        <v>1</v>
      </c>
      <c r="N179" s="153" t="s">
        <v>35</v>
      </c>
      <c r="O179" s="154">
        <v>0.58542000000000005</v>
      </c>
      <c r="P179" s="154">
        <f t="shared" ref="P179:P190" si="41">O179*H179</f>
        <v>1.7562600000000002</v>
      </c>
      <c r="Q179" s="154">
        <v>8.6799999999999996E-5</v>
      </c>
      <c r="R179" s="154">
        <f t="shared" ref="R179:R190" si="42">Q179*H179</f>
        <v>2.6039999999999999E-4</v>
      </c>
      <c r="S179" s="154">
        <v>0</v>
      </c>
      <c r="T179" s="155">
        <f t="shared" ref="T179:T190" si="43"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6" t="s">
        <v>205</v>
      </c>
      <c r="AT179" s="156" t="s">
        <v>177</v>
      </c>
      <c r="AU179" s="156" t="s">
        <v>182</v>
      </c>
      <c r="AY179" s="14" t="s">
        <v>175</v>
      </c>
      <c r="BE179" s="157">
        <f t="shared" ref="BE179:BE190" si="44">IF(N179="základná",J179,0)</f>
        <v>0</v>
      </c>
      <c r="BF179" s="157">
        <f t="shared" ref="BF179:BF190" si="45">IF(N179="znížená",J179,0)</f>
        <v>23.85</v>
      </c>
      <c r="BG179" s="157">
        <f t="shared" ref="BG179:BG190" si="46">IF(N179="zákl. prenesená",J179,0)</f>
        <v>0</v>
      </c>
      <c r="BH179" s="157">
        <f t="shared" ref="BH179:BH190" si="47">IF(N179="zníž. prenesená",J179,0)</f>
        <v>0</v>
      </c>
      <c r="BI179" s="157">
        <f t="shared" ref="BI179:BI190" si="48">IF(N179="nulová",J179,0)</f>
        <v>0</v>
      </c>
      <c r="BJ179" s="14" t="s">
        <v>182</v>
      </c>
      <c r="BK179" s="157">
        <f t="shared" ref="BK179:BK190" si="49">ROUND(I179*H179,2)</f>
        <v>23.85</v>
      </c>
      <c r="BL179" s="14" t="s">
        <v>205</v>
      </c>
      <c r="BM179" s="156" t="s">
        <v>360</v>
      </c>
    </row>
    <row r="180" spans="1:65" s="2" customFormat="1" ht="37.799999999999997" customHeight="1">
      <c r="A180" s="26"/>
      <c r="B180" s="144"/>
      <c r="C180" s="158" t="s">
        <v>270</v>
      </c>
      <c r="D180" s="158" t="s">
        <v>285</v>
      </c>
      <c r="E180" s="159" t="s">
        <v>914</v>
      </c>
      <c r="F180" s="160" t="s">
        <v>915</v>
      </c>
      <c r="G180" s="161" t="s">
        <v>254</v>
      </c>
      <c r="H180" s="162">
        <v>3</v>
      </c>
      <c r="I180" s="163">
        <v>238.15</v>
      </c>
      <c r="J180" s="163">
        <f t="shared" si="40"/>
        <v>714.45</v>
      </c>
      <c r="K180" s="164"/>
      <c r="L180" s="165"/>
      <c r="M180" s="166" t="s">
        <v>1</v>
      </c>
      <c r="N180" s="167" t="s">
        <v>35</v>
      </c>
      <c r="O180" s="154">
        <v>0</v>
      </c>
      <c r="P180" s="154">
        <f t="shared" si="41"/>
        <v>0</v>
      </c>
      <c r="Q180" s="154">
        <v>5.3400000000000001E-3</v>
      </c>
      <c r="R180" s="154">
        <f t="shared" si="42"/>
        <v>1.602E-2</v>
      </c>
      <c r="S180" s="154">
        <v>0</v>
      </c>
      <c r="T180" s="155">
        <f t="shared" si="4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6" t="s">
        <v>235</v>
      </c>
      <c r="AT180" s="156" t="s">
        <v>285</v>
      </c>
      <c r="AU180" s="156" t="s">
        <v>182</v>
      </c>
      <c r="AY180" s="14" t="s">
        <v>175</v>
      </c>
      <c r="BE180" s="157">
        <f t="shared" si="44"/>
        <v>0</v>
      </c>
      <c r="BF180" s="157">
        <f t="shared" si="45"/>
        <v>714.45</v>
      </c>
      <c r="BG180" s="157">
        <f t="shared" si="46"/>
        <v>0</v>
      </c>
      <c r="BH180" s="157">
        <f t="shared" si="47"/>
        <v>0</v>
      </c>
      <c r="BI180" s="157">
        <f t="shared" si="48"/>
        <v>0</v>
      </c>
      <c r="BJ180" s="14" t="s">
        <v>182</v>
      </c>
      <c r="BK180" s="157">
        <f t="shared" si="49"/>
        <v>714.45</v>
      </c>
      <c r="BL180" s="14" t="s">
        <v>205</v>
      </c>
      <c r="BM180" s="156" t="s">
        <v>367</v>
      </c>
    </row>
    <row r="181" spans="1:65" s="2" customFormat="1" ht="33" customHeight="1">
      <c r="A181" s="26"/>
      <c r="B181" s="144"/>
      <c r="C181" s="158" t="s">
        <v>368</v>
      </c>
      <c r="D181" s="158" t="s">
        <v>285</v>
      </c>
      <c r="E181" s="159" t="s">
        <v>916</v>
      </c>
      <c r="F181" s="160" t="s">
        <v>917</v>
      </c>
      <c r="G181" s="161" t="s">
        <v>719</v>
      </c>
      <c r="H181" s="162">
        <v>3</v>
      </c>
      <c r="I181" s="163">
        <v>20.55</v>
      </c>
      <c r="J181" s="163">
        <f t="shared" si="40"/>
        <v>61.65</v>
      </c>
      <c r="K181" s="164"/>
      <c r="L181" s="165"/>
      <c r="M181" s="166" t="s">
        <v>1</v>
      </c>
      <c r="N181" s="167" t="s">
        <v>35</v>
      </c>
      <c r="O181" s="154">
        <v>0</v>
      </c>
      <c r="P181" s="154">
        <f t="shared" si="41"/>
        <v>0</v>
      </c>
      <c r="Q181" s="154">
        <v>6.3000000000000003E-4</v>
      </c>
      <c r="R181" s="154">
        <f t="shared" si="42"/>
        <v>1.8900000000000002E-3</v>
      </c>
      <c r="S181" s="154">
        <v>0</v>
      </c>
      <c r="T181" s="155">
        <f t="shared" si="4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6" t="s">
        <v>235</v>
      </c>
      <c r="AT181" s="156" t="s">
        <v>285</v>
      </c>
      <c r="AU181" s="156" t="s">
        <v>182</v>
      </c>
      <c r="AY181" s="14" t="s">
        <v>175</v>
      </c>
      <c r="BE181" s="157">
        <f t="shared" si="44"/>
        <v>0</v>
      </c>
      <c r="BF181" s="157">
        <f t="shared" si="45"/>
        <v>61.65</v>
      </c>
      <c r="BG181" s="157">
        <f t="shared" si="46"/>
        <v>0</v>
      </c>
      <c r="BH181" s="157">
        <f t="shared" si="47"/>
        <v>0</v>
      </c>
      <c r="BI181" s="157">
        <f t="shared" si="48"/>
        <v>0</v>
      </c>
      <c r="BJ181" s="14" t="s">
        <v>182</v>
      </c>
      <c r="BK181" s="157">
        <f t="shared" si="49"/>
        <v>61.65</v>
      </c>
      <c r="BL181" s="14" t="s">
        <v>205</v>
      </c>
      <c r="BM181" s="156" t="s">
        <v>371</v>
      </c>
    </row>
    <row r="182" spans="1:65" s="2" customFormat="1" ht="21.75" customHeight="1">
      <c r="A182" s="26"/>
      <c r="B182" s="144"/>
      <c r="C182" s="145" t="s">
        <v>273</v>
      </c>
      <c r="D182" s="145" t="s">
        <v>177</v>
      </c>
      <c r="E182" s="146" t="s">
        <v>918</v>
      </c>
      <c r="F182" s="147" t="s">
        <v>919</v>
      </c>
      <c r="G182" s="148" t="s">
        <v>254</v>
      </c>
      <c r="H182" s="149">
        <v>3</v>
      </c>
      <c r="I182" s="150">
        <v>6.19</v>
      </c>
      <c r="J182" s="150">
        <f t="shared" si="40"/>
        <v>18.57</v>
      </c>
      <c r="K182" s="151"/>
      <c r="L182" s="27"/>
      <c r="M182" s="152" t="s">
        <v>1</v>
      </c>
      <c r="N182" s="153" t="s">
        <v>35</v>
      </c>
      <c r="O182" s="154">
        <v>0.47871000000000002</v>
      </c>
      <c r="P182" s="154">
        <f t="shared" si="41"/>
        <v>1.4361300000000001</v>
      </c>
      <c r="Q182" s="154">
        <v>0</v>
      </c>
      <c r="R182" s="154">
        <f t="shared" si="42"/>
        <v>0</v>
      </c>
      <c r="S182" s="154">
        <v>0</v>
      </c>
      <c r="T182" s="155">
        <f t="shared" si="4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6" t="s">
        <v>205</v>
      </c>
      <c r="AT182" s="156" t="s">
        <v>177</v>
      </c>
      <c r="AU182" s="156" t="s">
        <v>182</v>
      </c>
      <c r="AY182" s="14" t="s">
        <v>175</v>
      </c>
      <c r="BE182" s="157">
        <f t="shared" si="44"/>
        <v>0</v>
      </c>
      <c r="BF182" s="157">
        <f t="shared" si="45"/>
        <v>18.57</v>
      </c>
      <c r="BG182" s="157">
        <f t="shared" si="46"/>
        <v>0</v>
      </c>
      <c r="BH182" s="157">
        <f t="shared" si="47"/>
        <v>0</v>
      </c>
      <c r="BI182" s="157">
        <f t="shared" si="48"/>
        <v>0</v>
      </c>
      <c r="BJ182" s="14" t="s">
        <v>182</v>
      </c>
      <c r="BK182" s="157">
        <f t="shared" si="49"/>
        <v>18.57</v>
      </c>
      <c r="BL182" s="14" t="s">
        <v>205</v>
      </c>
      <c r="BM182" s="156" t="s">
        <v>374</v>
      </c>
    </row>
    <row r="183" spans="1:65" s="2" customFormat="1" ht="37.799999999999997" customHeight="1">
      <c r="A183" s="26"/>
      <c r="B183" s="144"/>
      <c r="C183" s="158" t="s">
        <v>375</v>
      </c>
      <c r="D183" s="158" t="s">
        <v>285</v>
      </c>
      <c r="E183" s="159" t="s">
        <v>920</v>
      </c>
      <c r="F183" s="160" t="s">
        <v>921</v>
      </c>
      <c r="G183" s="161" t="s">
        <v>254</v>
      </c>
      <c r="H183" s="162">
        <v>3</v>
      </c>
      <c r="I183" s="163">
        <v>94.71</v>
      </c>
      <c r="J183" s="163">
        <f t="shared" si="40"/>
        <v>284.13</v>
      </c>
      <c r="K183" s="164"/>
      <c r="L183" s="165"/>
      <c r="M183" s="166" t="s">
        <v>1</v>
      </c>
      <c r="N183" s="167" t="s">
        <v>35</v>
      </c>
      <c r="O183" s="154">
        <v>0</v>
      </c>
      <c r="P183" s="154">
        <f t="shared" si="41"/>
        <v>0</v>
      </c>
      <c r="Q183" s="154">
        <v>1.9140000000000001E-2</v>
      </c>
      <c r="R183" s="154">
        <f t="shared" si="42"/>
        <v>5.7419999999999999E-2</v>
      </c>
      <c r="S183" s="154">
        <v>0</v>
      </c>
      <c r="T183" s="155">
        <f t="shared" si="4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6" t="s">
        <v>235</v>
      </c>
      <c r="AT183" s="156" t="s">
        <v>285</v>
      </c>
      <c r="AU183" s="156" t="s">
        <v>182</v>
      </c>
      <c r="AY183" s="14" t="s">
        <v>175</v>
      </c>
      <c r="BE183" s="157">
        <f t="shared" si="44"/>
        <v>0</v>
      </c>
      <c r="BF183" s="157">
        <f t="shared" si="45"/>
        <v>284.13</v>
      </c>
      <c r="BG183" s="157">
        <f t="shared" si="46"/>
        <v>0</v>
      </c>
      <c r="BH183" s="157">
        <f t="shared" si="47"/>
        <v>0</v>
      </c>
      <c r="BI183" s="157">
        <f t="shared" si="48"/>
        <v>0</v>
      </c>
      <c r="BJ183" s="14" t="s">
        <v>182</v>
      </c>
      <c r="BK183" s="157">
        <f t="shared" si="49"/>
        <v>284.13</v>
      </c>
      <c r="BL183" s="14" t="s">
        <v>205</v>
      </c>
      <c r="BM183" s="156" t="s">
        <v>378</v>
      </c>
    </row>
    <row r="184" spans="1:65" s="2" customFormat="1" ht="37.799999999999997" customHeight="1">
      <c r="A184" s="26"/>
      <c r="B184" s="144"/>
      <c r="C184" s="145" t="s">
        <v>277</v>
      </c>
      <c r="D184" s="145" t="s">
        <v>177</v>
      </c>
      <c r="E184" s="146" t="s">
        <v>922</v>
      </c>
      <c r="F184" s="147" t="s">
        <v>923</v>
      </c>
      <c r="G184" s="148" t="s">
        <v>231</v>
      </c>
      <c r="H184" s="149">
        <v>160.97999999999999</v>
      </c>
      <c r="I184" s="150">
        <v>21.76</v>
      </c>
      <c r="J184" s="150">
        <f t="shared" si="40"/>
        <v>3502.92</v>
      </c>
      <c r="K184" s="151"/>
      <c r="L184" s="27"/>
      <c r="M184" s="152" t="s">
        <v>1</v>
      </c>
      <c r="N184" s="153" t="s">
        <v>35</v>
      </c>
      <c r="O184" s="154">
        <v>0.30546000000000001</v>
      </c>
      <c r="P184" s="154">
        <f t="shared" si="41"/>
        <v>49.172950799999995</v>
      </c>
      <c r="Q184" s="154">
        <v>2.3240000000000001E-3</v>
      </c>
      <c r="R184" s="154">
        <f t="shared" si="42"/>
        <v>0.37411751999999998</v>
      </c>
      <c r="S184" s="154">
        <v>0</v>
      </c>
      <c r="T184" s="155">
        <f t="shared" si="4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6" t="s">
        <v>205</v>
      </c>
      <c r="AT184" s="156" t="s">
        <v>177</v>
      </c>
      <c r="AU184" s="156" t="s">
        <v>182</v>
      </c>
      <c r="AY184" s="14" t="s">
        <v>175</v>
      </c>
      <c r="BE184" s="157">
        <f t="shared" si="44"/>
        <v>0</v>
      </c>
      <c r="BF184" s="157">
        <f t="shared" si="45"/>
        <v>3502.92</v>
      </c>
      <c r="BG184" s="157">
        <f t="shared" si="46"/>
        <v>0</v>
      </c>
      <c r="BH184" s="157">
        <f t="shared" si="47"/>
        <v>0</v>
      </c>
      <c r="BI184" s="157">
        <f t="shared" si="48"/>
        <v>0</v>
      </c>
      <c r="BJ184" s="14" t="s">
        <v>182</v>
      </c>
      <c r="BK184" s="157">
        <f t="shared" si="49"/>
        <v>3502.92</v>
      </c>
      <c r="BL184" s="14" t="s">
        <v>205</v>
      </c>
      <c r="BM184" s="156" t="s">
        <v>381</v>
      </c>
    </row>
    <row r="185" spans="1:65" s="2" customFormat="1" ht="24.15" customHeight="1">
      <c r="A185" s="26"/>
      <c r="B185" s="144"/>
      <c r="C185" s="145" t="s">
        <v>384</v>
      </c>
      <c r="D185" s="145" t="s">
        <v>177</v>
      </c>
      <c r="E185" s="146" t="s">
        <v>924</v>
      </c>
      <c r="F185" s="147" t="s">
        <v>925</v>
      </c>
      <c r="G185" s="148" t="s">
        <v>254</v>
      </c>
      <c r="H185" s="149">
        <v>1</v>
      </c>
      <c r="I185" s="150">
        <v>6.71</v>
      </c>
      <c r="J185" s="150">
        <f t="shared" si="40"/>
        <v>6.71</v>
      </c>
      <c r="K185" s="151"/>
      <c r="L185" s="27"/>
      <c r="M185" s="152" t="s">
        <v>1</v>
      </c>
      <c r="N185" s="153" t="s">
        <v>35</v>
      </c>
      <c r="O185" s="154">
        <v>0.510548</v>
      </c>
      <c r="P185" s="154">
        <f t="shared" si="41"/>
        <v>0.510548</v>
      </c>
      <c r="Q185" s="154">
        <v>2.5999999999999998E-5</v>
      </c>
      <c r="R185" s="154">
        <f t="shared" si="42"/>
        <v>2.5999999999999998E-5</v>
      </c>
      <c r="S185" s="154">
        <v>0</v>
      </c>
      <c r="T185" s="155">
        <f t="shared" si="4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6" t="s">
        <v>205</v>
      </c>
      <c r="AT185" s="156" t="s">
        <v>177</v>
      </c>
      <c r="AU185" s="156" t="s">
        <v>182</v>
      </c>
      <c r="AY185" s="14" t="s">
        <v>175</v>
      </c>
      <c r="BE185" s="157">
        <f t="shared" si="44"/>
        <v>0</v>
      </c>
      <c r="BF185" s="157">
        <f t="shared" si="45"/>
        <v>6.71</v>
      </c>
      <c r="BG185" s="157">
        <f t="shared" si="46"/>
        <v>0</v>
      </c>
      <c r="BH185" s="157">
        <f t="shared" si="47"/>
        <v>0</v>
      </c>
      <c r="BI185" s="157">
        <f t="shared" si="48"/>
        <v>0</v>
      </c>
      <c r="BJ185" s="14" t="s">
        <v>182</v>
      </c>
      <c r="BK185" s="157">
        <f t="shared" si="49"/>
        <v>6.71</v>
      </c>
      <c r="BL185" s="14" t="s">
        <v>205</v>
      </c>
      <c r="BM185" s="156" t="s">
        <v>387</v>
      </c>
    </row>
    <row r="186" spans="1:65" s="2" customFormat="1" ht="44.25" customHeight="1">
      <c r="A186" s="26"/>
      <c r="B186" s="144"/>
      <c r="C186" s="158" t="s">
        <v>280</v>
      </c>
      <c r="D186" s="158" t="s">
        <v>285</v>
      </c>
      <c r="E186" s="159" t="s">
        <v>926</v>
      </c>
      <c r="F186" s="160" t="s">
        <v>927</v>
      </c>
      <c r="G186" s="161" t="s">
        <v>254</v>
      </c>
      <c r="H186" s="162">
        <v>1</v>
      </c>
      <c r="I186" s="163">
        <v>68.89</v>
      </c>
      <c r="J186" s="163">
        <f t="shared" si="40"/>
        <v>68.89</v>
      </c>
      <c r="K186" s="164"/>
      <c r="L186" s="165"/>
      <c r="M186" s="166" t="s">
        <v>1</v>
      </c>
      <c r="N186" s="167" t="s">
        <v>35</v>
      </c>
      <c r="O186" s="154">
        <v>0</v>
      </c>
      <c r="P186" s="154">
        <f t="shared" si="41"/>
        <v>0</v>
      </c>
      <c r="Q186" s="154">
        <v>1.575E-2</v>
      </c>
      <c r="R186" s="154">
        <f t="shared" si="42"/>
        <v>1.575E-2</v>
      </c>
      <c r="S186" s="154">
        <v>0</v>
      </c>
      <c r="T186" s="155">
        <f t="shared" si="4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6" t="s">
        <v>235</v>
      </c>
      <c r="AT186" s="156" t="s">
        <v>285</v>
      </c>
      <c r="AU186" s="156" t="s">
        <v>182</v>
      </c>
      <c r="AY186" s="14" t="s">
        <v>175</v>
      </c>
      <c r="BE186" s="157">
        <f t="shared" si="44"/>
        <v>0</v>
      </c>
      <c r="BF186" s="157">
        <f t="shared" si="45"/>
        <v>68.89</v>
      </c>
      <c r="BG186" s="157">
        <f t="shared" si="46"/>
        <v>0</v>
      </c>
      <c r="BH186" s="157">
        <f t="shared" si="47"/>
        <v>0</v>
      </c>
      <c r="BI186" s="157">
        <f t="shared" si="48"/>
        <v>0</v>
      </c>
      <c r="BJ186" s="14" t="s">
        <v>182</v>
      </c>
      <c r="BK186" s="157">
        <f t="shared" si="49"/>
        <v>68.89</v>
      </c>
      <c r="BL186" s="14" t="s">
        <v>205</v>
      </c>
      <c r="BM186" s="156" t="s">
        <v>390</v>
      </c>
    </row>
    <row r="187" spans="1:65" s="2" customFormat="1" ht="33" customHeight="1">
      <c r="A187" s="26"/>
      <c r="B187" s="144"/>
      <c r="C187" s="145" t="s">
        <v>391</v>
      </c>
      <c r="D187" s="145" t="s">
        <v>177</v>
      </c>
      <c r="E187" s="146" t="s">
        <v>928</v>
      </c>
      <c r="F187" s="147" t="s">
        <v>929</v>
      </c>
      <c r="G187" s="148" t="s">
        <v>254</v>
      </c>
      <c r="H187" s="149">
        <v>1</v>
      </c>
      <c r="I187" s="150">
        <v>7.64</v>
      </c>
      <c r="J187" s="150">
        <f t="shared" si="40"/>
        <v>7.64</v>
      </c>
      <c r="K187" s="151"/>
      <c r="L187" s="27"/>
      <c r="M187" s="152" t="s">
        <v>1</v>
      </c>
      <c r="N187" s="153" t="s">
        <v>35</v>
      </c>
      <c r="O187" s="154">
        <v>0.58267199999999997</v>
      </c>
      <c r="P187" s="154">
        <f t="shared" si="41"/>
        <v>0.58267199999999997</v>
      </c>
      <c r="Q187" s="154">
        <v>2.5999999999999998E-5</v>
      </c>
      <c r="R187" s="154">
        <f t="shared" si="42"/>
        <v>2.5999999999999998E-5</v>
      </c>
      <c r="S187" s="154">
        <v>0</v>
      </c>
      <c r="T187" s="155">
        <f t="shared" si="4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6" t="s">
        <v>205</v>
      </c>
      <c r="AT187" s="156" t="s">
        <v>177</v>
      </c>
      <c r="AU187" s="156" t="s">
        <v>182</v>
      </c>
      <c r="AY187" s="14" t="s">
        <v>175</v>
      </c>
      <c r="BE187" s="157">
        <f t="shared" si="44"/>
        <v>0</v>
      </c>
      <c r="BF187" s="157">
        <f t="shared" si="45"/>
        <v>7.64</v>
      </c>
      <c r="BG187" s="157">
        <f t="shared" si="46"/>
        <v>0</v>
      </c>
      <c r="BH187" s="157">
        <f t="shared" si="47"/>
        <v>0</v>
      </c>
      <c r="BI187" s="157">
        <f t="shared" si="48"/>
        <v>0</v>
      </c>
      <c r="BJ187" s="14" t="s">
        <v>182</v>
      </c>
      <c r="BK187" s="157">
        <f t="shared" si="49"/>
        <v>7.64</v>
      </c>
      <c r="BL187" s="14" t="s">
        <v>205</v>
      </c>
      <c r="BM187" s="156" t="s">
        <v>394</v>
      </c>
    </row>
    <row r="188" spans="1:65" s="2" customFormat="1" ht="44.25" customHeight="1">
      <c r="A188" s="26"/>
      <c r="B188" s="144"/>
      <c r="C188" s="158" t="s">
        <v>284</v>
      </c>
      <c r="D188" s="158" t="s">
        <v>285</v>
      </c>
      <c r="E188" s="159" t="s">
        <v>930</v>
      </c>
      <c r="F188" s="160" t="s">
        <v>931</v>
      </c>
      <c r="G188" s="161" t="s">
        <v>254</v>
      </c>
      <c r="H188" s="162">
        <v>1</v>
      </c>
      <c r="I188" s="163">
        <v>98.92</v>
      </c>
      <c r="J188" s="163">
        <f t="shared" si="40"/>
        <v>98.92</v>
      </c>
      <c r="K188" s="164"/>
      <c r="L188" s="165"/>
      <c r="M188" s="166" t="s">
        <v>1</v>
      </c>
      <c r="N188" s="167" t="s">
        <v>35</v>
      </c>
      <c r="O188" s="154">
        <v>0</v>
      </c>
      <c r="P188" s="154">
        <f t="shared" si="41"/>
        <v>0</v>
      </c>
      <c r="Q188" s="154">
        <v>3.0009999999999998E-2</v>
      </c>
      <c r="R188" s="154">
        <f t="shared" si="42"/>
        <v>3.0009999999999998E-2</v>
      </c>
      <c r="S188" s="154">
        <v>0</v>
      </c>
      <c r="T188" s="155">
        <f t="shared" si="4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6" t="s">
        <v>235</v>
      </c>
      <c r="AT188" s="156" t="s">
        <v>285</v>
      </c>
      <c r="AU188" s="156" t="s">
        <v>182</v>
      </c>
      <c r="AY188" s="14" t="s">
        <v>175</v>
      </c>
      <c r="BE188" s="157">
        <f t="shared" si="44"/>
        <v>0</v>
      </c>
      <c r="BF188" s="157">
        <f t="shared" si="45"/>
        <v>98.92</v>
      </c>
      <c r="BG188" s="157">
        <f t="shared" si="46"/>
        <v>0</v>
      </c>
      <c r="BH188" s="157">
        <f t="shared" si="47"/>
        <v>0</v>
      </c>
      <c r="BI188" s="157">
        <f t="shared" si="48"/>
        <v>0</v>
      </c>
      <c r="BJ188" s="14" t="s">
        <v>182</v>
      </c>
      <c r="BK188" s="157">
        <f t="shared" si="49"/>
        <v>98.92</v>
      </c>
      <c r="BL188" s="14" t="s">
        <v>205</v>
      </c>
      <c r="BM188" s="156" t="s">
        <v>397</v>
      </c>
    </row>
    <row r="189" spans="1:65" s="2" customFormat="1" ht="21.75" customHeight="1">
      <c r="A189" s="26"/>
      <c r="B189" s="144"/>
      <c r="C189" s="145" t="s">
        <v>398</v>
      </c>
      <c r="D189" s="145" t="s">
        <v>177</v>
      </c>
      <c r="E189" s="146" t="s">
        <v>932</v>
      </c>
      <c r="F189" s="147" t="s">
        <v>933</v>
      </c>
      <c r="G189" s="148" t="s">
        <v>254</v>
      </c>
      <c r="H189" s="149">
        <v>3</v>
      </c>
      <c r="I189" s="150">
        <v>7.97</v>
      </c>
      <c r="J189" s="150">
        <f t="shared" si="40"/>
        <v>23.91</v>
      </c>
      <c r="K189" s="151"/>
      <c r="L189" s="27"/>
      <c r="M189" s="152" t="s">
        <v>1</v>
      </c>
      <c r="N189" s="153" t="s">
        <v>35</v>
      </c>
      <c r="O189" s="154">
        <v>0.60785</v>
      </c>
      <c r="P189" s="154">
        <f t="shared" si="41"/>
        <v>1.82355</v>
      </c>
      <c r="Q189" s="154">
        <v>2.5999999999999998E-5</v>
      </c>
      <c r="R189" s="154">
        <f t="shared" si="42"/>
        <v>7.7999999999999999E-5</v>
      </c>
      <c r="S189" s="154">
        <v>0</v>
      </c>
      <c r="T189" s="155">
        <f t="shared" si="4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6" t="s">
        <v>205</v>
      </c>
      <c r="AT189" s="156" t="s">
        <v>177</v>
      </c>
      <c r="AU189" s="156" t="s">
        <v>182</v>
      </c>
      <c r="AY189" s="14" t="s">
        <v>175</v>
      </c>
      <c r="BE189" s="157">
        <f t="shared" si="44"/>
        <v>0</v>
      </c>
      <c r="BF189" s="157">
        <f t="shared" si="45"/>
        <v>23.91</v>
      </c>
      <c r="BG189" s="157">
        <f t="shared" si="46"/>
        <v>0</v>
      </c>
      <c r="BH189" s="157">
        <f t="shared" si="47"/>
        <v>0</v>
      </c>
      <c r="BI189" s="157">
        <f t="shared" si="48"/>
        <v>0</v>
      </c>
      <c r="BJ189" s="14" t="s">
        <v>182</v>
      </c>
      <c r="BK189" s="157">
        <f t="shared" si="49"/>
        <v>23.91</v>
      </c>
      <c r="BL189" s="14" t="s">
        <v>205</v>
      </c>
      <c r="BM189" s="156" t="s">
        <v>401</v>
      </c>
    </row>
    <row r="190" spans="1:65" s="2" customFormat="1" ht="37.799999999999997" customHeight="1">
      <c r="A190" s="26"/>
      <c r="B190" s="144"/>
      <c r="C190" s="158" t="s">
        <v>288</v>
      </c>
      <c r="D190" s="158" t="s">
        <v>285</v>
      </c>
      <c r="E190" s="159" t="s">
        <v>934</v>
      </c>
      <c r="F190" s="160" t="s">
        <v>935</v>
      </c>
      <c r="G190" s="161" t="s">
        <v>254</v>
      </c>
      <c r="H190" s="162">
        <v>3</v>
      </c>
      <c r="I190" s="163">
        <v>56.31</v>
      </c>
      <c r="J190" s="163">
        <f t="shared" si="40"/>
        <v>168.93</v>
      </c>
      <c r="K190" s="164"/>
      <c r="L190" s="165"/>
      <c r="M190" s="172" t="s">
        <v>1</v>
      </c>
      <c r="N190" s="173" t="s">
        <v>35</v>
      </c>
      <c r="O190" s="170">
        <v>0</v>
      </c>
      <c r="P190" s="170">
        <f t="shared" si="41"/>
        <v>0</v>
      </c>
      <c r="Q190" s="170">
        <v>1.4489999999999999E-2</v>
      </c>
      <c r="R190" s="170">
        <f t="shared" si="42"/>
        <v>4.3469999999999995E-2</v>
      </c>
      <c r="S190" s="170">
        <v>0</v>
      </c>
      <c r="T190" s="171">
        <f t="shared" si="4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6" t="s">
        <v>235</v>
      </c>
      <c r="AT190" s="156" t="s">
        <v>285</v>
      </c>
      <c r="AU190" s="156" t="s">
        <v>182</v>
      </c>
      <c r="AY190" s="14" t="s">
        <v>175</v>
      </c>
      <c r="BE190" s="157">
        <f t="shared" si="44"/>
        <v>0</v>
      </c>
      <c r="BF190" s="157">
        <f t="shared" si="45"/>
        <v>168.93</v>
      </c>
      <c r="BG190" s="157">
        <f t="shared" si="46"/>
        <v>0</v>
      </c>
      <c r="BH190" s="157">
        <f t="shared" si="47"/>
        <v>0</v>
      </c>
      <c r="BI190" s="157">
        <f t="shared" si="48"/>
        <v>0</v>
      </c>
      <c r="BJ190" s="14" t="s">
        <v>182</v>
      </c>
      <c r="BK190" s="157">
        <f t="shared" si="49"/>
        <v>168.93</v>
      </c>
      <c r="BL190" s="14" t="s">
        <v>205</v>
      </c>
      <c r="BM190" s="156" t="s">
        <v>404</v>
      </c>
    </row>
    <row r="191" spans="1:65" s="2" customFormat="1" ht="6.9" customHeight="1">
      <c r="A191" s="26"/>
      <c r="B191" s="44"/>
      <c r="C191" s="45"/>
      <c r="D191" s="45"/>
      <c r="E191" s="45"/>
      <c r="F191" s="45"/>
      <c r="G191" s="45"/>
      <c r="H191" s="45"/>
      <c r="I191" s="45"/>
      <c r="J191" s="45"/>
      <c r="K191" s="45"/>
      <c r="L191" s="27"/>
      <c r="M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</row>
  </sheetData>
  <autoFilter ref="C122:K190" xr:uid="{00000000-0009-0000-0000-000008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28</vt:i4>
      </vt:variant>
      <vt:variant>
        <vt:lpstr>Pomenované rozsahy</vt:lpstr>
      </vt:variant>
      <vt:variant>
        <vt:i4>56</vt:i4>
      </vt:variant>
    </vt:vector>
  </HeadingPairs>
  <TitlesOfParts>
    <vt:vector size="84" baseType="lpstr">
      <vt:lpstr>Rekapitulácia stavby</vt:lpstr>
      <vt:lpstr>SO-01A - Rozpočet</vt:lpstr>
      <vt:lpstr>SO-01 B - Rozpočet</vt:lpstr>
      <vt:lpstr>SO-01 C - Rozpočet</vt:lpstr>
      <vt:lpstr>SO-02A - Rozpočet</vt:lpstr>
      <vt:lpstr>SO-02B - Rozpočet</vt:lpstr>
      <vt:lpstr>SO-02C - Rozpočet</vt:lpstr>
      <vt:lpstr>SO-03A - Rozpočet</vt:lpstr>
      <vt:lpstr>SO-03B - Rozpočet</vt:lpstr>
      <vt:lpstr>SO-03C - Rozpočet</vt:lpstr>
      <vt:lpstr>SO-04 A - Rozpočet</vt:lpstr>
      <vt:lpstr>SO-04B - Rozpočet</vt:lpstr>
      <vt:lpstr>SO-04C - Rozpočet</vt:lpstr>
      <vt:lpstr>SO-05A - Rozpočet</vt:lpstr>
      <vt:lpstr>SO-05B - Rozpočet</vt:lpstr>
      <vt:lpstr>SO-05C - Rozpočet</vt:lpstr>
      <vt:lpstr>SO-06A - Rozpočet</vt:lpstr>
      <vt:lpstr>SO-06B - Rozpočet</vt:lpstr>
      <vt:lpstr>SO-06C - Rozpočet</vt:lpstr>
      <vt:lpstr>SO-07A - Rozpočet</vt:lpstr>
      <vt:lpstr>SO-07B - Rozpočet</vt:lpstr>
      <vt:lpstr>SO-07C - Rozpočet</vt:lpstr>
      <vt:lpstr>SO-08A - Rozpočet</vt:lpstr>
      <vt:lpstr>SO-08B - Rozpočet</vt:lpstr>
      <vt:lpstr>SO-08C - Rozpočet</vt:lpstr>
      <vt:lpstr>SO-09A - Rozpočet</vt:lpstr>
      <vt:lpstr>SO-09B - Rozpočet</vt:lpstr>
      <vt:lpstr>SO-09C - Rozpočet</vt:lpstr>
      <vt:lpstr>'Rekapitulácia stavby'!Názvy_tlače</vt:lpstr>
      <vt:lpstr>'SO-01 B - Rozpočet'!Názvy_tlače</vt:lpstr>
      <vt:lpstr>'SO-01 C - Rozpočet'!Názvy_tlače</vt:lpstr>
      <vt:lpstr>'SO-01A - Rozpočet'!Názvy_tlače</vt:lpstr>
      <vt:lpstr>'SO-02A - Rozpočet'!Názvy_tlače</vt:lpstr>
      <vt:lpstr>'SO-02B - Rozpočet'!Názvy_tlače</vt:lpstr>
      <vt:lpstr>'SO-02C - Rozpočet'!Názvy_tlače</vt:lpstr>
      <vt:lpstr>'SO-03A - Rozpočet'!Názvy_tlače</vt:lpstr>
      <vt:lpstr>'SO-03B - Rozpočet'!Názvy_tlače</vt:lpstr>
      <vt:lpstr>'SO-03C - Rozpočet'!Názvy_tlače</vt:lpstr>
      <vt:lpstr>'SO-04 A - Rozpočet'!Názvy_tlače</vt:lpstr>
      <vt:lpstr>'SO-04B - Rozpočet'!Názvy_tlače</vt:lpstr>
      <vt:lpstr>'SO-04C - Rozpočet'!Názvy_tlače</vt:lpstr>
      <vt:lpstr>'SO-05A - Rozpočet'!Názvy_tlače</vt:lpstr>
      <vt:lpstr>'SO-05B - Rozpočet'!Názvy_tlače</vt:lpstr>
      <vt:lpstr>'SO-05C - Rozpočet'!Názvy_tlače</vt:lpstr>
      <vt:lpstr>'SO-06A - Rozpočet'!Názvy_tlače</vt:lpstr>
      <vt:lpstr>'SO-06B - Rozpočet'!Názvy_tlače</vt:lpstr>
      <vt:lpstr>'SO-06C - Rozpočet'!Názvy_tlače</vt:lpstr>
      <vt:lpstr>'SO-07A - Rozpočet'!Názvy_tlače</vt:lpstr>
      <vt:lpstr>'SO-07B - Rozpočet'!Názvy_tlače</vt:lpstr>
      <vt:lpstr>'SO-07C - Rozpočet'!Názvy_tlače</vt:lpstr>
      <vt:lpstr>'SO-08A - Rozpočet'!Názvy_tlače</vt:lpstr>
      <vt:lpstr>'SO-08B - Rozpočet'!Názvy_tlače</vt:lpstr>
      <vt:lpstr>'SO-08C - Rozpočet'!Názvy_tlače</vt:lpstr>
      <vt:lpstr>'SO-09A - Rozpočet'!Názvy_tlače</vt:lpstr>
      <vt:lpstr>'SO-09B - Rozpočet'!Názvy_tlače</vt:lpstr>
      <vt:lpstr>'SO-09C - Rozpočet'!Názvy_tlače</vt:lpstr>
      <vt:lpstr>'Rekapitulácia stavby'!Oblasť_tlače</vt:lpstr>
      <vt:lpstr>'SO-01 B - Rozpočet'!Oblasť_tlače</vt:lpstr>
      <vt:lpstr>'SO-01 C - Rozpočet'!Oblasť_tlače</vt:lpstr>
      <vt:lpstr>'SO-01A - Rozpočet'!Oblasť_tlače</vt:lpstr>
      <vt:lpstr>'SO-02A - Rozpočet'!Oblasť_tlače</vt:lpstr>
      <vt:lpstr>'SO-02B - Rozpočet'!Oblasť_tlače</vt:lpstr>
      <vt:lpstr>'SO-02C - Rozpočet'!Oblasť_tlače</vt:lpstr>
      <vt:lpstr>'SO-03A - Rozpočet'!Oblasť_tlače</vt:lpstr>
      <vt:lpstr>'SO-03B - Rozpočet'!Oblasť_tlače</vt:lpstr>
      <vt:lpstr>'SO-03C - Rozpočet'!Oblasť_tlače</vt:lpstr>
      <vt:lpstr>'SO-04 A - Rozpočet'!Oblasť_tlače</vt:lpstr>
      <vt:lpstr>'SO-04B - Rozpočet'!Oblasť_tlače</vt:lpstr>
      <vt:lpstr>'SO-04C - Rozpočet'!Oblasť_tlače</vt:lpstr>
      <vt:lpstr>'SO-05A - Rozpočet'!Oblasť_tlače</vt:lpstr>
      <vt:lpstr>'SO-05B - Rozpočet'!Oblasť_tlače</vt:lpstr>
      <vt:lpstr>'SO-05C - Rozpočet'!Oblasť_tlače</vt:lpstr>
      <vt:lpstr>'SO-06A - Rozpočet'!Oblasť_tlače</vt:lpstr>
      <vt:lpstr>'SO-06B - Rozpočet'!Oblasť_tlače</vt:lpstr>
      <vt:lpstr>'SO-06C - Rozpočet'!Oblasť_tlače</vt:lpstr>
      <vt:lpstr>'SO-07A - Rozpočet'!Oblasť_tlače</vt:lpstr>
      <vt:lpstr>'SO-07B - Rozpočet'!Oblasť_tlače</vt:lpstr>
      <vt:lpstr>'SO-07C - Rozpočet'!Oblasť_tlače</vt:lpstr>
      <vt:lpstr>'SO-08A - Rozpočet'!Oblasť_tlače</vt:lpstr>
      <vt:lpstr>'SO-08B - Rozpočet'!Oblasť_tlače</vt:lpstr>
      <vt:lpstr>'SO-08C - Rozpočet'!Oblasť_tlače</vt:lpstr>
      <vt:lpstr>'SO-09A - Rozpočet'!Oblasť_tlače</vt:lpstr>
      <vt:lpstr>'SO-09B - Rozpočet'!Oblasť_tlače</vt:lpstr>
      <vt:lpstr>'SO-09C - Rozpočet'!Oblasť_tlače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Drahnak</dc:creator>
  <cp:lastModifiedBy>marti</cp:lastModifiedBy>
  <dcterms:created xsi:type="dcterms:W3CDTF">2022-03-06T22:16:16Z</dcterms:created>
  <dcterms:modified xsi:type="dcterms:W3CDTF">2022-03-06T22:19:05Z</dcterms:modified>
</cp:coreProperties>
</file>